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3.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MR MATHEW\Desktop\"/>
    </mc:Choice>
  </mc:AlternateContent>
  <bookViews>
    <workbookView xWindow="10260" yWindow="180" windowWidth="9720" windowHeight="7695" tabRatio="833" activeTab="9"/>
  </bookViews>
  <sheets>
    <sheet name="Home Page" sheetId="81" r:id="rId1"/>
    <sheet name=" Welcome " sheetId="11" r:id="rId2"/>
    <sheet name="Data Request" sheetId="82" r:id="rId3"/>
    <sheet name="Charts Checking Data Request" sheetId="91" state="hidden" r:id="rId4"/>
    <sheet name="TableAssumptions" sheetId="92" r:id="rId5"/>
    <sheet name="Charts" sheetId="22" r:id="rId6"/>
    <sheet name="Tables" sheetId="90" r:id="rId7"/>
    <sheet name="DataInput" sheetId="3" state="hidden" r:id="rId8"/>
    <sheet name="SPIA" sheetId="18" state="hidden" r:id="rId9"/>
    <sheet name="Baseline" sheetId="58" r:id="rId10"/>
    <sheet name="ShockRevenue" sheetId="83" r:id="rId11"/>
    <sheet name="ShockExpenditure" sheetId="84" r:id="rId12"/>
    <sheet name="ShockExchangeRate" sheetId="87" r:id="rId13"/>
    <sheet name="ShockInterestRate" sheetId="88" r:id="rId14"/>
    <sheet name="Historical" sheetId="89"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s>
  <definedNames>
    <definedName name="________________RED3">"Check Box 8"</definedName>
    <definedName name="_______________RED3">"Check Box 8"</definedName>
    <definedName name="______________RED3">"Check Box 8"</definedName>
    <definedName name="_____________RED3">"Check Box 8"</definedName>
    <definedName name="____________RED3">"Check Box 8"</definedName>
    <definedName name="___________RED3">"Check Box 8"</definedName>
    <definedName name="__________RED3">"Check Box 8"</definedName>
    <definedName name="_________RED3">"Check Box 8"</definedName>
    <definedName name="________RED3">"Check Box 8"</definedName>
    <definedName name="_______kl09" localSheetId="3" hidden="1">{#N/A,#N/A,FALSE,"M.01"}</definedName>
    <definedName name="_______kl09" hidden="1">{#N/A,#N/A,FALSE,"M.01"}</definedName>
    <definedName name="_______RED3">"Check Box 8"</definedName>
    <definedName name="______kl09" localSheetId="3" hidden="1">{#N/A,#N/A,FALSE,"M.01"}</definedName>
    <definedName name="______kl09" hidden="1">{#N/A,#N/A,FALSE,"M.01"}</definedName>
    <definedName name="______RED3">"Check Box 8"</definedName>
    <definedName name="_____kl09" localSheetId="3" hidden="1">{#N/A,#N/A,FALSE,"M.01"}</definedName>
    <definedName name="_____kl09" hidden="1">{#N/A,#N/A,FALSE,"M.01"}</definedName>
    <definedName name="_____RED3">"Check Box 8"</definedName>
    <definedName name="_____RIP2" localSheetId="3" hidden="1">{#N/A,#N/A,FALSE,"M.01"}</definedName>
    <definedName name="_____RIP2" hidden="1">{#N/A,#N/A,FALSE,"M.01"}</definedName>
    <definedName name="_____RIP3" localSheetId="3" hidden="1">{#N/A,#N/A,FALSE,"M.41"}</definedName>
    <definedName name="_____RIP3" hidden="1">{#N/A,#N/A,FALSE,"M.41"}</definedName>
    <definedName name="_____TH1" localSheetId="3" hidden="1">{#N/A,#N/A,FALSE,"M.34"}</definedName>
    <definedName name="_____TH1" hidden="1">{#N/A,#N/A,FALSE,"M.34"}</definedName>
    <definedName name="_____th2" localSheetId="3" hidden="1">{#N/A,#N/A,FALSE,"M.42"}</definedName>
    <definedName name="_____th2" hidden="1">{#N/A,#N/A,FALSE,"M.42"}</definedName>
    <definedName name="____kl09" localSheetId="3" hidden="1">{#N/A,#N/A,FALSE,"M.01"}</definedName>
    <definedName name="____kl09" hidden="1">{#N/A,#N/A,FALSE,"M.01"}</definedName>
    <definedName name="____RED3">"Check Box 8"</definedName>
    <definedName name="____RIP2" localSheetId="3" hidden="1">{#N/A,#N/A,FALSE,"M.01"}</definedName>
    <definedName name="____RIP2" hidden="1">{#N/A,#N/A,FALSE,"M.01"}</definedName>
    <definedName name="____RIP3" localSheetId="3" hidden="1">{#N/A,#N/A,FALSE,"M.41"}</definedName>
    <definedName name="____RIP3" hidden="1">{#N/A,#N/A,FALSE,"M.41"}</definedName>
    <definedName name="____TH1" localSheetId="3" hidden="1">{#N/A,#N/A,FALSE,"M.34"}</definedName>
    <definedName name="____TH1" hidden="1">{#N/A,#N/A,FALSE,"M.34"}</definedName>
    <definedName name="____th2" localSheetId="3" hidden="1">{#N/A,#N/A,FALSE,"M.42"}</definedName>
    <definedName name="____th2" hidden="1">{#N/A,#N/A,FALSE,"M.42"}</definedName>
    <definedName name="___kl09" localSheetId="3" hidden="1">{#N/A,#N/A,FALSE,"M.01"}</definedName>
    <definedName name="___kl09" hidden="1">{#N/A,#N/A,FALSE,"M.01"}</definedName>
    <definedName name="___lo2" localSheetId="3" hidden="1">{"Main Economic Indicators",#N/A,FALSE,"C"}</definedName>
    <definedName name="___lo2" hidden="1">{"Main Economic Indicators",#N/A,FALSE,"C"}</definedName>
    <definedName name="___loi3" localSheetId="3" hidden="1">{"Main Economic Indicators",#N/A,FALSE,"C"}</definedName>
    <definedName name="___loi3" hidden="1">{"Main Economic Indicators",#N/A,FALSE,"C"}</definedName>
    <definedName name="___nnn1" localSheetId="3" hidden="1">{"Main Economic Indicators",#N/A,FALSE,"C"}</definedName>
    <definedName name="___nnn1" hidden="1">{"Main Economic Indicators",#N/A,FALSE,"C"}</definedName>
    <definedName name="___nnn2" localSheetId="3" hidden="1">{"Main Economic Indicators",#N/A,FALSE,"C"}</definedName>
    <definedName name="___nnn2" hidden="1">{"Main Economic Indicators",#N/A,FALSE,"C"}</definedName>
    <definedName name="___nnn4" localSheetId="3" hidden="1">{"Main Economic Indicators",#N/A,FALSE,"C"}</definedName>
    <definedName name="___nnn4" hidden="1">{"Main Economic Indicators",#N/A,FALSE,"C"}</definedName>
    <definedName name="___red1" localSheetId="3" hidden="1">{"CBA",#N/A,FALSE,"TAB4";"MS",#N/A,FALSE,"TAB5";"BANKLOANS",#N/A,FALSE,"TAB21APP ";"INTEREST",#N/A,FALSE,"TAB22APP"}</definedName>
    <definedName name="___red1" hidden="1">{"CBA",#N/A,FALSE,"TAB4";"MS",#N/A,FALSE,"TAB5";"BANKLOANS",#N/A,FALSE,"TAB21APP ";"INTEREST",#N/A,FALSE,"TAB22APP"}</definedName>
    <definedName name="___RED3">"Check Box 8"</definedName>
    <definedName name="___RIP2" localSheetId="3" hidden="1">{#N/A,#N/A,FALSE,"M.01"}</definedName>
    <definedName name="___RIP2" hidden="1">{#N/A,#N/A,FALSE,"M.01"}</definedName>
    <definedName name="___RIP3" localSheetId="3" hidden="1">{#N/A,#N/A,FALSE,"M.41"}</definedName>
    <definedName name="___RIP3" hidden="1">{#N/A,#N/A,FALSE,"M.41"}</definedName>
    <definedName name="___TH1" localSheetId="3" hidden="1">{#N/A,#N/A,FALSE,"M.34"}</definedName>
    <definedName name="___TH1" hidden="1">{#N/A,#N/A,FALSE,"M.34"}</definedName>
    <definedName name="___th2" localSheetId="3" hidden="1">{#N/A,#N/A,FALSE,"M.42"}</definedName>
    <definedName name="___th2" hidden="1">{#N/A,#N/A,FALSE,"M.42"}</definedName>
    <definedName name="___wrn2" localSheetId="3" hidden="1">{"tb15english",#N/A,FALSE,"REDTab15";"tb16english",#N/A,FALSE,"REDTab16";"tb17english",#N/A,FALSE,"REDTab17";"tb18english",#N/A,FALSE,"RED Tab18";"tb19english",#N/A,FALSE,"REDTab23"}</definedName>
    <definedName name="___wrn2" hidden="1">{"tb15english",#N/A,FALSE,"REDTab15";"tb16english",#N/A,FALSE,"REDTab16";"tb17english",#N/A,FALSE,"REDTab17";"tb18english",#N/A,FALSE,"RED Tab18";"tb19english",#N/A,FALSE,"REDTab23"}</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__123Graph_AChart_1A" hidden="1">[1]CPIINDEX!$O$263:$O$310</definedName>
    <definedName name="__123Graph_A" localSheetId="3" hidden="1">[2]TOC!#REF!</definedName>
    <definedName name="__123Graph_A" localSheetId="4" hidden="1">[2]TOC!#REF!</definedName>
    <definedName name="__123Graph_A" hidden="1">[2]TOC!#REF!</definedName>
    <definedName name="__123Graph_AChart1" localSheetId="3" hidden="1">'[3]2'!#REF!</definedName>
    <definedName name="__123Graph_AChart1" localSheetId="4" hidden="1">'[3]2'!#REF!</definedName>
    <definedName name="__123Graph_AChart1" hidden="1">'[3]2'!#REF!</definedName>
    <definedName name="__123Graph_AChart2" localSheetId="3" hidden="1">'[3]2'!#REF!</definedName>
    <definedName name="__123Graph_AChart2" localSheetId="4" hidden="1">'[3]2'!#REF!</definedName>
    <definedName name="__123Graph_AChart2" hidden="1">'[3]2'!#REF!</definedName>
    <definedName name="__123Graph_AChart3" localSheetId="3" hidden="1">'[3]2'!#REF!</definedName>
    <definedName name="__123Graph_AChart3" localSheetId="4" hidden="1">'[3]2'!#REF!</definedName>
    <definedName name="__123Graph_AChart3" hidden="1">'[3]2'!#REF!</definedName>
    <definedName name="__123Graph_ACurrent" localSheetId="3" hidden="1">'[4]Nat Acc'!#REF!</definedName>
    <definedName name="__123Graph_ACurrent" localSheetId="4" hidden="1">'[4]Nat Acc'!#REF!</definedName>
    <definedName name="__123Graph_ACurrent" hidden="1">'[4]Nat Acc'!#REF!</definedName>
    <definedName name="__123Graph_ACURRISS" localSheetId="3" hidden="1">'[5]CBH old'!#REF!</definedName>
    <definedName name="__123Graph_ACURRISS" localSheetId="4" hidden="1">'[5]CBH old'!#REF!</definedName>
    <definedName name="__123Graph_ACURRISS" hidden="1">'[5]CBH old'!#REF!</definedName>
    <definedName name="__123Graph_AERDOLLAR" localSheetId="3" hidden="1">'[6]ex rate'!$F$30:$AM$30</definedName>
    <definedName name="__123Graph_AERDOLLAR" hidden="1">'[6]ex rate'!$F$30:$AM$30</definedName>
    <definedName name="__123Graph_AERRUBLE" localSheetId="3" hidden="1">'[6]ex rate'!$F$31:$AM$31</definedName>
    <definedName name="__123Graph_AERRUBLE" hidden="1">'[6]ex rate'!$F$31:$AM$31</definedName>
    <definedName name="__123Graph_AEXCH" localSheetId="3" hidden="1">'[5]CBH old'!#REF!</definedName>
    <definedName name="__123Graph_AEXCH" localSheetId="4" hidden="1">'[5]CBH old'!#REF!</definedName>
    <definedName name="__123Graph_AEXCH" hidden="1">'[5]CBH old'!#REF!</definedName>
    <definedName name="__123Graph_AMONEY" localSheetId="3" hidden="1">'[7]MonSurv-BC'!#REF!</definedName>
    <definedName name="__123Graph_AMONEY" localSheetId="4" hidden="1">'[7]MonSurv-BC'!#REF!</definedName>
    <definedName name="__123Graph_AMONEY" hidden="1">'[7]MonSurv-BC'!#REF!</definedName>
    <definedName name="__123Graph_ANEWGDP" localSheetId="3" hidden="1">'[4]Nat Acc'!#REF!</definedName>
    <definedName name="__123Graph_ANEWGDP" localSheetId="4" hidden="1">'[4]Nat Acc'!#REF!</definedName>
    <definedName name="__123Graph_ANEWGDP" hidden="1">'[4]Nat Acc'!#REF!</definedName>
    <definedName name="__123Graph_ANEWRGDP" localSheetId="3" hidden="1">'[4]Nat Acc'!#REF!</definedName>
    <definedName name="__123Graph_ANEWRGDP" localSheetId="4" hidden="1">'[4]Nat Acc'!#REF!</definedName>
    <definedName name="__123Graph_ANEWRGDP" hidden="1">'[4]Nat Acc'!#REF!</definedName>
    <definedName name="__123Graph_AREALRATE" localSheetId="3" hidden="1">'[6]ex rate'!$F$36:$AU$36</definedName>
    <definedName name="__123Graph_AREALRATE" hidden="1">'[6]ex rate'!$F$36:$AU$36</definedName>
    <definedName name="__123Graph_AREER" localSheetId="3" hidden="1">[8]REER!$I$53:$AM$53</definedName>
    <definedName name="__123Graph_AREER" hidden="1">[8]REER!$I$53:$AM$53</definedName>
    <definedName name="__123Graph_ARUBRATE" localSheetId="3" hidden="1">'[6]ex rate'!$K$37:$AN$37</definedName>
    <definedName name="__123Graph_ARUBRATE" hidden="1">'[6]ex rate'!$K$37:$AN$37</definedName>
    <definedName name="__123Graph_ASEASON_CASH" localSheetId="3" hidden="1">'[7]MonSurv-BC'!#REF!</definedName>
    <definedName name="__123Graph_ASEASON_CASH" localSheetId="4" hidden="1">'[7]MonSurv-BC'!#REF!</definedName>
    <definedName name="__123Graph_ASEASON_CASH" hidden="1">'[7]MonSurv-BC'!#REF!</definedName>
    <definedName name="__123Graph_ASEASON_MONEY" localSheetId="3" hidden="1">'[9]MonSurv-BC'!#REF!</definedName>
    <definedName name="__123Graph_ASEASON_MONEY" localSheetId="4" hidden="1">'[9]MonSurv-BC'!#REF!</definedName>
    <definedName name="__123Graph_ASEASON_MONEY" hidden="1">'[9]MonSurv-BC'!#REF!</definedName>
    <definedName name="__123Graph_ASEASON_SIGHT" localSheetId="3" hidden="1">'[7]MonSurv-BC'!#REF!</definedName>
    <definedName name="__123Graph_ASEASON_SIGHT" localSheetId="4" hidden="1">'[7]MonSurv-BC'!#REF!</definedName>
    <definedName name="__123Graph_ASEASON_SIGHT" hidden="1">'[7]MonSurv-BC'!#REF!</definedName>
    <definedName name="__123Graph_ASEASON_TIME" localSheetId="3" hidden="1">'[7]MonSurv-BC'!#REF!</definedName>
    <definedName name="__123Graph_ASEASON_TIME" localSheetId="4" hidden="1">'[7]MonSurv-BC'!#REF!</definedName>
    <definedName name="__123Graph_ASEASON_TIME" hidden="1">'[7]MonSurv-BC'!#REF!</definedName>
    <definedName name="__123Graph_AUSRATE" localSheetId="3" hidden="1">'[6]ex rate'!$K$36:$AN$36</definedName>
    <definedName name="__123Graph_AUSRATE" hidden="1">'[6]ex rate'!$K$36:$AN$36</definedName>
    <definedName name="__123Graph_B" localSheetId="3" hidden="1">[2]TOC!#REF!</definedName>
    <definedName name="__123Graph_B" localSheetId="4" hidden="1">[2]TOC!#REF!</definedName>
    <definedName name="__123Graph_B" hidden="1">[2]TOC!#REF!</definedName>
    <definedName name="__123Graph_BChart1" localSheetId="3" hidden="1">'[3]2'!#REF!</definedName>
    <definedName name="__123Graph_BChart1" localSheetId="4" hidden="1">'[3]2'!#REF!</definedName>
    <definedName name="__123Graph_BChart1" hidden="1">'[3]2'!#REF!</definedName>
    <definedName name="__123Graph_BChart2" localSheetId="3" hidden="1">'[3]2'!#REF!</definedName>
    <definedName name="__123Graph_BChart2" localSheetId="4" hidden="1">'[3]2'!#REF!</definedName>
    <definedName name="__123Graph_BChart2" hidden="1">'[3]2'!#REF!</definedName>
    <definedName name="__123Graph_BChart3" localSheetId="3" hidden="1">'[3]2'!#REF!</definedName>
    <definedName name="__123Graph_BChart3" localSheetId="4" hidden="1">'[3]2'!#REF!</definedName>
    <definedName name="__123Graph_BChart3" hidden="1">'[3]2'!#REF!</definedName>
    <definedName name="__123Graph_BCurrent" hidden="1">[1]CPIINDEX!$S$263:$S$310</definedName>
    <definedName name="__123Graph_BERDOLLAR" localSheetId="3" hidden="1">'[6]ex rate'!$F$36:$AM$36</definedName>
    <definedName name="__123Graph_BERDOLLAR" hidden="1">'[6]ex rate'!$F$36:$AM$36</definedName>
    <definedName name="__123Graph_BERRUBLE" localSheetId="3" hidden="1">'[6]ex rate'!$F$37:$AM$37</definedName>
    <definedName name="__123Graph_BERRUBLE" hidden="1">'[6]ex rate'!$F$37:$AM$37</definedName>
    <definedName name="__123Graph_BEXCH" localSheetId="3" hidden="1">'[5]CBH old'!#REF!</definedName>
    <definedName name="__123Graph_BEXCH" localSheetId="4" hidden="1">'[5]CBH old'!#REF!</definedName>
    <definedName name="__123Graph_BEXCH" hidden="1">'[5]CBH old'!#REF!</definedName>
    <definedName name="__123Graph_BMONEY" localSheetId="3" hidden="1">'[7]MonSurv-BC'!#REF!</definedName>
    <definedName name="__123Graph_BMONEY" localSheetId="4" hidden="1">'[7]MonSurv-BC'!#REF!</definedName>
    <definedName name="__123Graph_BMONEY" hidden="1">'[7]MonSurv-BC'!#REF!</definedName>
    <definedName name="__123Graph_BREALRATE" localSheetId="3" hidden="1">'[6]ex rate'!$F$37:$AU$37</definedName>
    <definedName name="__123Graph_BREALRATE" hidden="1">'[6]ex rate'!$F$37:$AU$37</definedName>
    <definedName name="__123Graph_BREER" localSheetId="3" hidden="1">[8]REER!$I$54:$AM$54</definedName>
    <definedName name="__123Graph_BREER" hidden="1">[8]REER!$I$54:$AM$54</definedName>
    <definedName name="__123Graph_BRUBRATE" localSheetId="3" hidden="1">'[6]ex rate'!$K$31:$AN$31</definedName>
    <definedName name="__123Graph_BRUBRATE" hidden="1">'[6]ex rate'!$K$31:$AN$31</definedName>
    <definedName name="__123Graph_BSEASON_CASH" localSheetId="3" hidden="1">'[7]MonSurv-BC'!#REF!</definedName>
    <definedName name="__123Graph_BSEASON_CASH" localSheetId="4" hidden="1">'[7]MonSurv-BC'!#REF!</definedName>
    <definedName name="__123Graph_BSEASON_CASH" hidden="1">'[7]MonSurv-BC'!#REF!</definedName>
    <definedName name="__123Graph_BSEASON_MONEY" localSheetId="3" hidden="1">'[9]MonSurv-BC'!#REF!</definedName>
    <definedName name="__123Graph_BSEASON_MONEY" localSheetId="4" hidden="1">'[9]MonSurv-BC'!#REF!</definedName>
    <definedName name="__123Graph_BSEASON_MONEY" hidden="1">'[9]MonSurv-BC'!#REF!</definedName>
    <definedName name="__123Graph_BSEASON_TIME" localSheetId="3" hidden="1">'[7]MonSurv-BC'!#REF!</definedName>
    <definedName name="__123Graph_BSEASON_TIME" localSheetId="4" hidden="1">'[7]MonSurv-BC'!#REF!</definedName>
    <definedName name="__123Graph_BSEASON_TIME" hidden="1">'[7]MonSurv-BC'!#REF!</definedName>
    <definedName name="__123Graph_BUSRATE" localSheetId="3" hidden="1">'[6]ex rate'!$K$30:$AN$30</definedName>
    <definedName name="__123Graph_BUSRATE" hidden="1">'[6]ex rate'!$K$30:$AN$30</definedName>
    <definedName name="__123Graph_C" localSheetId="3" hidden="1">[2]TOC!#REF!</definedName>
    <definedName name="__123Graph_C" localSheetId="4" hidden="1">[2]TOC!#REF!</definedName>
    <definedName name="__123Graph_C" hidden="1">[2]TOC!#REF!</definedName>
    <definedName name="__123Graph_CChart1" localSheetId="3" hidden="1">'[3]2'!#REF!</definedName>
    <definedName name="__123Graph_CChart1" localSheetId="4" hidden="1">'[3]2'!#REF!</definedName>
    <definedName name="__123Graph_CChart1" hidden="1">'[3]2'!#REF!</definedName>
    <definedName name="__123Graph_CChart2" localSheetId="3" hidden="1">'[3]2'!#REF!</definedName>
    <definedName name="__123Graph_CChart2" localSheetId="4" hidden="1">'[3]2'!#REF!</definedName>
    <definedName name="__123Graph_CChart2" hidden="1">'[3]2'!#REF!</definedName>
    <definedName name="__123Graph_CChart3" localSheetId="3" hidden="1">'[3]2'!#REF!</definedName>
    <definedName name="__123Graph_CChart3" localSheetId="4" hidden="1">'[3]2'!#REF!</definedName>
    <definedName name="__123Graph_CChart3" hidden="1">'[3]2'!#REF!</definedName>
    <definedName name="__123Graph_CCurrent" localSheetId="3" hidden="1">'[3]2'!#REF!</definedName>
    <definedName name="__123Graph_CCurrent" localSheetId="4" hidden="1">'[3]2'!#REF!</definedName>
    <definedName name="__123Graph_CCurrent" hidden="1">'[3]2'!#REF!</definedName>
    <definedName name="__123Graph_CMONEY" localSheetId="3" hidden="1">'[7]MonSurv-BC'!#REF!</definedName>
    <definedName name="__123Graph_CMONEY" localSheetId="4" hidden="1">'[7]MonSurv-BC'!#REF!</definedName>
    <definedName name="__123Graph_CMONEY" hidden="1">'[7]MonSurv-BC'!#REF!</definedName>
    <definedName name="__123Graph_CREER" localSheetId="3" hidden="1">[8]REER!$I$55:$AM$55</definedName>
    <definedName name="__123Graph_CREER" hidden="1">[8]REER!$I$55:$AM$55</definedName>
    <definedName name="__123Graph_CSEASON_CASH" localSheetId="3" hidden="1">'[7]MonSurv-BC'!#REF!</definedName>
    <definedName name="__123Graph_CSEASON_CASH" localSheetId="4" hidden="1">'[7]MonSurv-BC'!#REF!</definedName>
    <definedName name="__123Graph_CSEASON_CASH" hidden="1">'[7]MonSurv-BC'!#REF!</definedName>
    <definedName name="__123Graph_CSEASON_MONEY" localSheetId="3" hidden="1">'[9]MonSurv-BC'!#REF!</definedName>
    <definedName name="__123Graph_CSEASON_MONEY" localSheetId="4" hidden="1">'[9]MonSurv-BC'!#REF!</definedName>
    <definedName name="__123Graph_CSEASON_MONEY" hidden="1">'[9]MonSurv-BC'!#REF!</definedName>
    <definedName name="__123Graph_CSEASON_SIGHT" localSheetId="3" hidden="1">'[7]MonSurv-BC'!#REF!</definedName>
    <definedName name="__123Graph_CSEASON_SIGHT" localSheetId="4" hidden="1">'[7]MonSurv-BC'!#REF!</definedName>
    <definedName name="__123Graph_CSEASON_SIGHT" hidden="1">'[7]MonSurv-BC'!#REF!</definedName>
    <definedName name="__123Graph_CSEASON_TIME" localSheetId="3" hidden="1">'[7]MonSurv-BC'!#REF!</definedName>
    <definedName name="__123Graph_CSEASON_TIME" localSheetId="4" hidden="1">'[7]MonSurv-BC'!#REF!</definedName>
    <definedName name="__123Graph_CSEASON_TIME" hidden="1">'[7]MonSurv-BC'!#REF!</definedName>
    <definedName name="__123Graph_D" localSheetId="3" hidden="1">[2]TOC!#REF!</definedName>
    <definedName name="__123Graph_D" localSheetId="4" hidden="1">[2]TOC!#REF!</definedName>
    <definedName name="__123Graph_D" hidden="1">[2]TOC!#REF!</definedName>
    <definedName name="__123Graph_DChart1" localSheetId="3" hidden="1">'[3]2'!#REF!</definedName>
    <definedName name="__123Graph_DChart1" localSheetId="4" hidden="1">'[3]2'!#REF!</definedName>
    <definedName name="__123Graph_DChart1" hidden="1">'[3]2'!#REF!</definedName>
    <definedName name="__123Graph_DChart2" localSheetId="3" hidden="1">'[3]2'!#REF!</definedName>
    <definedName name="__123Graph_DChart2" localSheetId="4" hidden="1">'[3]2'!#REF!</definedName>
    <definedName name="__123Graph_DChart2" hidden="1">'[3]2'!#REF!</definedName>
    <definedName name="__123Graph_DChart3" localSheetId="3" hidden="1">'[3]2'!#REF!</definedName>
    <definedName name="__123Graph_DChart3" localSheetId="4" hidden="1">'[3]2'!#REF!</definedName>
    <definedName name="__123Graph_DChart3" hidden="1">'[3]2'!#REF!</definedName>
    <definedName name="__123Graph_DCurrent" localSheetId="3" hidden="1">'[3]2'!#REF!</definedName>
    <definedName name="__123Graph_DCurrent" localSheetId="4" hidden="1">'[3]2'!#REF!</definedName>
    <definedName name="__123Graph_DCurrent" hidden="1">'[3]2'!#REF!</definedName>
    <definedName name="__123Graph_DEXCH" localSheetId="3" hidden="1">'[5]CBH old'!#REF!</definedName>
    <definedName name="__123Graph_DEXCH" localSheetId="4" hidden="1">'[5]CBH old'!#REF!</definedName>
    <definedName name="__123Graph_DEXCH" hidden="1">'[5]CBH old'!#REF!</definedName>
    <definedName name="__123Graph_DSEASON_MONEY" localSheetId="3" hidden="1">'[7]MonSurv-BC'!#REF!</definedName>
    <definedName name="__123Graph_DSEASON_MONEY" localSheetId="4" hidden="1">'[7]MonSurv-BC'!#REF!</definedName>
    <definedName name="__123Graph_DSEASON_MONEY" hidden="1">'[7]MonSurv-BC'!#REF!</definedName>
    <definedName name="__123Graph_DSEASON_SIGHT" localSheetId="3" hidden="1">'[7]MonSurv-BC'!#REF!</definedName>
    <definedName name="__123Graph_DSEASON_SIGHT" localSheetId="4" hidden="1">'[7]MonSurv-BC'!#REF!</definedName>
    <definedName name="__123Graph_DSEASON_SIGHT" hidden="1">'[7]MonSurv-BC'!#REF!</definedName>
    <definedName name="__123Graph_DSEASON_TIME" localSheetId="3" hidden="1">'[7]MonSurv-BC'!#REF!</definedName>
    <definedName name="__123Graph_DSEASON_TIME" localSheetId="4" hidden="1">'[7]MonSurv-BC'!#REF!</definedName>
    <definedName name="__123Graph_DSEASON_TIME" hidden="1">'[7]MonSurv-BC'!#REF!</definedName>
    <definedName name="__123Graph_E" localSheetId="3" hidden="1">[2]TOC!#REF!</definedName>
    <definedName name="__123Graph_E" localSheetId="4" hidden="1">[2]TOC!#REF!</definedName>
    <definedName name="__123Graph_E" hidden="1">[2]TOC!#REF!</definedName>
    <definedName name="__123Graph_EChart1" localSheetId="3" hidden="1">'[3]2'!#REF!</definedName>
    <definedName name="__123Graph_EChart1" localSheetId="4" hidden="1">'[3]2'!#REF!</definedName>
    <definedName name="__123Graph_EChart1" hidden="1">'[3]2'!#REF!</definedName>
    <definedName name="__123Graph_EChart2" localSheetId="3" hidden="1">'[3]2'!#REF!</definedName>
    <definedName name="__123Graph_EChart2" localSheetId="4" hidden="1">'[3]2'!#REF!</definedName>
    <definedName name="__123Graph_EChart2" hidden="1">'[3]2'!#REF!</definedName>
    <definedName name="__123Graph_EChart3" localSheetId="3" hidden="1">'[3]2'!#REF!</definedName>
    <definedName name="__123Graph_EChart3" localSheetId="4" hidden="1">'[3]2'!#REF!</definedName>
    <definedName name="__123Graph_EChart3" hidden="1">'[3]2'!#REF!</definedName>
    <definedName name="__123Graph_ECurrent" localSheetId="3" hidden="1">'[3]2'!#REF!</definedName>
    <definedName name="__123Graph_ECurrent" localSheetId="4" hidden="1">'[3]2'!#REF!</definedName>
    <definedName name="__123Graph_ECurrent" hidden="1">'[3]2'!#REF!</definedName>
    <definedName name="__123Graph_EEXCH" localSheetId="3" hidden="1">'[5]CBH old'!#REF!</definedName>
    <definedName name="__123Graph_EEXCH" localSheetId="4" hidden="1">'[5]CBH old'!#REF!</definedName>
    <definedName name="__123Graph_EEXCH" hidden="1">'[5]CBH old'!#REF!</definedName>
    <definedName name="__123Graph_ESEASON_CASH" localSheetId="3" hidden="1">'[7]MonSurv-BC'!#REF!</definedName>
    <definedName name="__123Graph_ESEASON_CASH" localSheetId="4" hidden="1">'[7]MonSurv-BC'!#REF!</definedName>
    <definedName name="__123Graph_ESEASON_CASH" hidden="1">'[7]MonSurv-BC'!#REF!</definedName>
    <definedName name="__123Graph_ESEASON_MONEY" localSheetId="3" hidden="1">'[7]MonSurv-BC'!#REF!</definedName>
    <definedName name="__123Graph_ESEASON_MONEY" localSheetId="4" hidden="1">'[7]MonSurv-BC'!#REF!</definedName>
    <definedName name="__123Graph_ESEASON_MONEY" hidden="1">'[7]MonSurv-BC'!#REF!</definedName>
    <definedName name="__123Graph_ESEASON_TIME" localSheetId="3" hidden="1">'[7]MonSurv-BC'!#REF!</definedName>
    <definedName name="__123Graph_ESEASON_TIME" localSheetId="4" hidden="1">'[7]MonSurv-BC'!#REF!</definedName>
    <definedName name="__123Graph_ESEASON_TIME" hidden="1">'[7]MonSurv-BC'!#REF!</definedName>
    <definedName name="__123Graph_F" localSheetId="3" hidden="1">[2]TOC!#REF!</definedName>
    <definedName name="__123Graph_F" localSheetId="4" hidden="1">[2]TOC!#REF!</definedName>
    <definedName name="__123Graph_F" hidden="1">[2]TOC!#REF!</definedName>
    <definedName name="__123Graph_FChart1" localSheetId="3" hidden="1">'[3]2'!#REF!</definedName>
    <definedName name="__123Graph_FChart1" localSheetId="4" hidden="1">'[3]2'!#REF!</definedName>
    <definedName name="__123Graph_FChart1" hidden="1">'[3]2'!#REF!</definedName>
    <definedName name="__123Graph_FChart2" localSheetId="3" hidden="1">'[3]2'!#REF!</definedName>
    <definedName name="__123Graph_FChart2" localSheetId="4" hidden="1">'[3]2'!#REF!</definedName>
    <definedName name="__123Graph_FChart2" hidden="1">'[3]2'!#REF!</definedName>
    <definedName name="__123Graph_FChart3" localSheetId="3" hidden="1">'[3]2'!#REF!</definedName>
    <definedName name="__123Graph_FChart3" localSheetId="4" hidden="1">'[3]2'!#REF!</definedName>
    <definedName name="__123Graph_FChart3" hidden="1">'[3]2'!#REF!</definedName>
    <definedName name="__123Graph_FCurrent" localSheetId="3" hidden="1">'[3]2'!#REF!</definedName>
    <definedName name="__123Graph_FCurrent" localSheetId="4" hidden="1">'[3]2'!#REF!</definedName>
    <definedName name="__123Graph_FCurrent" hidden="1">'[3]2'!#REF!</definedName>
    <definedName name="__123Graph_X" localSheetId="3" hidden="1">[2]TOC!#REF!</definedName>
    <definedName name="__123Graph_X" localSheetId="4" hidden="1">[2]TOC!#REF!</definedName>
    <definedName name="__123Graph_X" hidden="1">[2]TOC!#REF!</definedName>
    <definedName name="__123Graph_XCREDIT" localSheetId="3" hidden="1">'[9]MonSurv-BC'!#REF!</definedName>
    <definedName name="__123Graph_XCREDIT" localSheetId="4" hidden="1">'[9]MonSurv-BC'!#REF!</definedName>
    <definedName name="__123Graph_XCREDIT" hidden="1">'[9]MonSurv-BC'!#REF!</definedName>
    <definedName name="__123Graph_XCurrent" hidden="1">[1]CPIINDEX!$B$263:$B$310</definedName>
    <definedName name="__123Graph_XERDOLLAR" localSheetId="3" hidden="1">'[6]ex rate'!$F$15:$AM$15</definedName>
    <definedName name="__123Graph_XERDOLLAR" hidden="1">'[6]ex rate'!$F$15:$AM$15</definedName>
    <definedName name="__123Graph_XERRUBLE" localSheetId="3" hidden="1">'[6]ex rate'!$F$15:$AM$15</definedName>
    <definedName name="__123Graph_XERRUBLE" hidden="1">'[6]ex rate'!$F$15:$AM$15</definedName>
    <definedName name="__123Graph_XNEWGDP" localSheetId="3" hidden="1">'[4]Nat Acc'!#REF!</definedName>
    <definedName name="__123Graph_XNEWGDP" localSheetId="4" hidden="1">'[4]Nat Acc'!#REF!</definedName>
    <definedName name="__123Graph_XNEWGDP" hidden="1">'[4]Nat Acc'!#REF!</definedName>
    <definedName name="__123Graph_XNEWRGDP" localSheetId="3" hidden="1">'[4]Nat Acc'!#REF!</definedName>
    <definedName name="__123Graph_XNEWRGDP" localSheetId="4" hidden="1">'[4]Nat Acc'!#REF!</definedName>
    <definedName name="__123Graph_XNEWRGDP" hidden="1">'[4]Nat Acc'!#REF!</definedName>
    <definedName name="__123Graph_XRUBRATE" localSheetId="3" hidden="1">'[6]ex rate'!$K$15:$AN$15</definedName>
    <definedName name="__123Graph_XRUBRATE" hidden="1">'[6]ex rate'!$K$15:$AN$15</definedName>
    <definedName name="__123Graph_XUSRATE" localSheetId="3" hidden="1">'[6]ex rate'!$K$15:$AN$15</definedName>
    <definedName name="__123Graph_XUSRATE" hidden="1">'[6]ex rate'!$K$15:$AN$15</definedName>
    <definedName name="__2__123Graph_AChart_2A" hidden="1">[1]CPIINDEX!$K$203:$K$304</definedName>
    <definedName name="__3__123Graph_AChart_3A" hidden="1">[1]CPIINDEX!$O$203:$O$304</definedName>
    <definedName name="__4__123Graph_AChart_4A" hidden="1">[1]CPIINDEX!$O$239:$O$298</definedName>
    <definedName name="__5__123Graph_BChart_1A" hidden="1">[1]CPIINDEX!$S$263:$S$310</definedName>
    <definedName name="__FDS_HYPERLINK_TOGGLE_STATE__" hidden="1">"ON"</definedName>
    <definedName name="__kl09" localSheetId="3" hidden="1">{#N/A,#N/A,FALSE,"M.01"}</definedName>
    <definedName name="__kl09" hidden="1">{#N/A,#N/A,FALSE,"M.01"}</definedName>
    <definedName name="__RED3">"Check Box 8"</definedName>
    <definedName name="__RIP2" localSheetId="3" hidden="1">{#N/A,#N/A,FALSE,"M.01"}</definedName>
    <definedName name="__RIP2" hidden="1">{#N/A,#N/A,FALSE,"M.01"}</definedName>
    <definedName name="__RIP3" localSheetId="3" hidden="1">{#N/A,#N/A,FALSE,"M.41"}</definedName>
    <definedName name="__RIP3" hidden="1">{#N/A,#N/A,FALSE,"M.41"}</definedName>
    <definedName name="__TH1" localSheetId="3" hidden="1">{#N/A,#N/A,FALSE,"M.34"}</definedName>
    <definedName name="__TH1" hidden="1">{#N/A,#N/A,FALSE,"M.34"}</definedName>
    <definedName name="__th2" localSheetId="3" hidden="1">{#N/A,#N/A,FALSE,"M.42"}</definedName>
    <definedName name="__th2" hidden="1">{#N/A,#N/A,FALSE,"M.42"}</definedName>
    <definedName name="_1__123Graph_AChart_1A" hidden="1">[1]CPIINDEX!$O$263:$O$310</definedName>
    <definedName name="_1__123Graph_ACHART_8" localSheetId="4" hidden="1">#REF!</definedName>
    <definedName name="_1__123Graph_ACHART_8" hidden="1">#REF!</definedName>
    <definedName name="_10__123Graph_AIBA_IBRD" localSheetId="3" hidden="1">[10]WB!$Q$62:$AK$62</definedName>
    <definedName name="_10__123Graph_AIBA_IBRD" hidden="1">[10]WB!$Q$62:$AK$62</definedName>
    <definedName name="_10__123Graph_ANDA_2" localSheetId="4" hidden="1">[11]A!#REF!</definedName>
    <definedName name="_10__123Graph_ANDA_2" hidden="1">[11]A!#REF!</definedName>
    <definedName name="_10__123Graph_BCHART_2" hidden="1">[12]A!$C$36:$AJ$36</definedName>
    <definedName name="_10__123Graph_CCHART_2" hidden="1">[12]A!$C$38:$AJ$38</definedName>
    <definedName name="_10__123Graph_XChart_3A" hidden="1">[1]CPIINDEX!$B$203:$B$310</definedName>
    <definedName name="_11__123Graph_ANDA_NIR" localSheetId="4" hidden="1">[11]A!#REF!</definedName>
    <definedName name="_11__123Graph_ANDA_NIR" hidden="1">[11]A!#REF!</definedName>
    <definedName name="_11__123Graph_XCHART_1" hidden="1">[12]A!$C$5:$AJ$5</definedName>
    <definedName name="_11__123Graph_XChart_4A" hidden="1">[1]CPIINDEX!$B$239:$B$298</definedName>
    <definedName name="_12__123Graph_AMIMPMA_1" localSheetId="4" hidden="1">#REF!</definedName>
    <definedName name="_12__123Graph_AMIMPMA_1" hidden="1">#REF!</definedName>
    <definedName name="_12__123Graph_BCHART_1" hidden="1">[12]A!$C$28:$AJ$28</definedName>
    <definedName name="_12__123Graph_CCHART_1" hidden="1">[12]A!$C$24:$AJ$24</definedName>
    <definedName name="_12__123Graph_XCHART_2" hidden="1">[12]A!$C$39:$AJ$39</definedName>
    <definedName name="_13__123Graph_AR_BMONEY" localSheetId="4" hidden="1">#REF!</definedName>
    <definedName name="_13__123Graph_AR_BMONEY" hidden="1">#REF!</definedName>
    <definedName name="_13__123Graph_BCHART_1" hidden="1">[12]A!$C$28:$AJ$28</definedName>
    <definedName name="_13__123Graph_BCHART_2" hidden="1">[12]A!$C$36:$AJ$36</definedName>
    <definedName name="_13__123Graph_BChart_4A" localSheetId="4" hidden="1">[1]CPIINDEX!#REF!</definedName>
    <definedName name="_13__123Graph_BChart_4A" hidden="1">[1]CPIINDEX!#REF!</definedName>
    <definedName name="_13__123Graph_CCHART_2" hidden="1">[12]A!$C$38:$AJ$38</definedName>
    <definedName name="_14__123Graph_ANDA_OIN" localSheetId="4" hidden="1">#REF!</definedName>
    <definedName name="_14__123Graph_ANDA_OIN" hidden="1">#REF!</definedName>
    <definedName name="_14__123Graph_ASEIGNOR" localSheetId="4" hidden="1">[13]seignior!#REF!</definedName>
    <definedName name="_14__123Graph_ASEIGNOR" hidden="1">[13]seignior!#REF!</definedName>
    <definedName name="_14__123Graph_BCHART_2" hidden="1">[12]A!$C$36:$AJ$36</definedName>
    <definedName name="_14__123Graph_XCHART_1" hidden="1">[12]A!$C$5:$AJ$5</definedName>
    <definedName name="_14__123Graph_XChart_1A" hidden="1">[1]CPIINDEX!$B$263:$B$310</definedName>
    <definedName name="_15__123Graph_AWB_ADJ_PRJ" localSheetId="3" hidden="1">[10]WB!$Q$255:$AK$255</definedName>
    <definedName name="_15__123Graph_AWB_ADJ_PRJ" hidden="1">[10]WB!$Q$255:$AK$255</definedName>
    <definedName name="_15__123Graph_CCHART_1" hidden="1">[12]A!$C$24:$AJ$24</definedName>
    <definedName name="_15__123Graph_XCHART_2" hidden="1">[12]A!$C$39:$AJ$39</definedName>
    <definedName name="_15__123Graph_XChart_2A" hidden="1">[1]CPIINDEX!$B$203:$B$310</definedName>
    <definedName name="_16__123Graph_CCHART_2" hidden="1">[12]A!$C$38:$AJ$38</definedName>
    <definedName name="_16__123Graph_XChart_3A" hidden="1">[1]CPIINDEX!$B$203:$B$310</definedName>
    <definedName name="_17__123Graph_ANDA_2" localSheetId="4" hidden="1">[11]A!#REF!</definedName>
    <definedName name="_17__123Graph_ANDA_2" hidden="1">[11]A!#REF!</definedName>
    <definedName name="_17__123Graph_BCHART_8" localSheetId="4" hidden="1">#REF!</definedName>
    <definedName name="_17__123Graph_BCHART_8" hidden="1">#REF!</definedName>
    <definedName name="_17__123Graph_XCHART_1" hidden="1">[12]A!$C$5:$AJ$5</definedName>
    <definedName name="_17__123Graph_XChart_4A" hidden="1">[1]CPIINDEX!$B$239:$B$298</definedName>
    <definedName name="_18__123Graph_XCHART_2" hidden="1">[12]A!$C$39:$AJ$39</definedName>
    <definedName name="_19__123Graph_BCPI_ER_LOG" localSheetId="3" hidden="1">[14]ER!#REF!</definedName>
    <definedName name="_19__123Graph_BCPI_ER_LOG" localSheetId="4" hidden="1">[14]ER!#REF!</definedName>
    <definedName name="_19__123Graph_BCPI_ER_LOG" hidden="1">[14]ER!#REF!</definedName>
    <definedName name="_1st_year_of_Projection" localSheetId="0">#REF!</definedName>
    <definedName name="_1st_year_of_Projection" localSheetId="4">#REF!</definedName>
    <definedName name="_1st_year_of_Projection">#REF!</definedName>
    <definedName name="_2__123Graph_AChart_2A" hidden="1">[1]CPIINDEX!$K$203:$K$304</definedName>
    <definedName name="_2__123Graph_ACHART_8" localSheetId="4" hidden="1">#REF!</definedName>
    <definedName name="_2__123Graph_ACHART_8" hidden="1">#REF!</definedName>
    <definedName name="_2__123Graph_AREALEX_WAGE" localSheetId="3" hidden="1">[15]PRIVATE_OLD!$E$13:$E$49</definedName>
    <definedName name="_2__123Graph_AREALEX_WAGE" hidden="1">[15]PRIVATE_OLD!$E$13:$E$49</definedName>
    <definedName name="_2__123Graph_BCHART_8" localSheetId="4" hidden="1">#REF!</definedName>
    <definedName name="_2__123Graph_BCHART_8" hidden="1">#REF!</definedName>
    <definedName name="_2__234" localSheetId="4" hidden="1">[1]CPIINDEX!#REF!</definedName>
    <definedName name="_2__234" hidden="1">[1]CPIINDEX!#REF!</definedName>
    <definedName name="_20__123Graph_ANDA_NIR" localSheetId="4" hidden="1">[11]A!#REF!</definedName>
    <definedName name="_20__123Graph_ANDA_NIR" hidden="1">[11]A!#REF!</definedName>
    <definedName name="_21__123Graph_BIBA_IBRD" localSheetId="3" hidden="1">[14]WB!#REF!</definedName>
    <definedName name="_21__123Graph_BIBA_IBRD" localSheetId="4" hidden="1">[14]WB!#REF!</definedName>
    <definedName name="_21__123Graph_BIBA_IBRD" hidden="1">[14]WB!#REF!</definedName>
    <definedName name="_21__123Graph_CCHART_1" hidden="1">[12]A!$C$24:$AJ$24</definedName>
    <definedName name="_22__123Graph_AR_BMONEY" localSheetId="4" hidden="1">#REF!</definedName>
    <definedName name="_22__123Graph_AR_BMONEY" hidden="1">#REF!</definedName>
    <definedName name="_22__123Graph_CCHART_1" hidden="1">[12]A!$C$24:$AJ$24</definedName>
    <definedName name="_22__123Graph_CCHART_2" hidden="1">[12]A!$C$38:$AJ$38</definedName>
    <definedName name="_23__123Graph_AREALEX_WAGE" localSheetId="3" hidden="1">[15]PRIVATE_OLD!$E$13:$E$49</definedName>
    <definedName name="_23__123Graph_AREALEX_WAGE" hidden="1">[15]PRIVATE_OLD!$E$13:$E$49</definedName>
    <definedName name="_23__123Graph_BNDA_OIN" localSheetId="4" hidden="1">#REF!</definedName>
    <definedName name="_23__123Graph_BNDA_OIN" hidden="1">#REF!</definedName>
    <definedName name="_23__123Graph_CCHART_2" hidden="1">[12]A!$C$38:$AJ$38</definedName>
    <definedName name="_23__123Graph_XCHART_1" hidden="1">[12]A!$C$5:$AJ$5</definedName>
    <definedName name="_24__123Graph_XCHART_1" hidden="1">[12]A!$C$5:$AJ$5</definedName>
    <definedName name="_24__123Graph_XCHART_2" hidden="1">[12]A!$C$39:$AJ$39</definedName>
    <definedName name="_25__123Graph_BR_BMONEY" localSheetId="4" hidden="1">#REF!</definedName>
    <definedName name="_25__123Graph_BR_BMONEY" hidden="1">#REF!</definedName>
    <definedName name="_25__123Graph_XCHART_2" hidden="1">[12]A!$C$39:$AJ$39</definedName>
    <definedName name="_26__123Graph_ASEIGNOR" localSheetId="4" hidden="1">[13]seignior!#REF!</definedName>
    <definedName name="_26__123Graph_ASEIGNOR" hidden="1">[13]seignior!#REF!</definedName>
    <definedName name="_26__123Graph_BSEIGNOR" localSheetId="4" hidden="1">[13]seignior!#REF!</definedName>
    <definedName name="_26__123Graph_BSEIGNOR" hidden="1">[13]seignior!#REF!</definedName>
    <definedName name="_27__123Graph_AWB_ADJ_PRJ" localSheetId="3" hidden="1">[10]WB!$Q$255:$AK$255</definedName>
    <definedName name="_27__123Graph_AWB_ADJ_PRJ" hidden="1">[10]WB!$Q$255:$AK$255</definedName>
    <definedName name="_27__123Graph_BWB_ADJ_PRJ" localSheetId="3" hidden="1">[10]WB!$Q$257:$AK$257</definedName>
    <definedName name="_27__123Graph_BWB_ADJ_PRJ" hidden="1">[10]WB!$Q$257:$AK$257</definedName>
    <definedName name="_29__123Graph_CCHART_8" localSheetId="4" hidden="1">#REF!</definedName>
    <definedName name="_29__123Graph_CCHART_8" hidden="1">#REF!</definedName>
    <definedName name="_3__123Graph_ACHART_1" hidden="1">[12]A!$C$31:$AJ$31</definedName>
    <definedName name="_3__123Graph_AChart_3A" hidden="1">[1]CPIINDEX!$O$203:$O$304</definedName>
    <definedName name="_3__123Graph_ACPI_ER_LOG" localSheetId="4" hidden="1">[16]ER!#REF!</definedName>
    <definedName name="_3__123Graph_ACPI_ER_LOG" hidden="1">[16]ER!#REF!</definedName>
    <definedName name="_3__123Graph_BCHART_8" localSheetId="4" hidden="1">#REF!</definedName>
    <definedName name="_3__123Graph_BCHART_8" hidden="1">#REF!</definedName>
    <definedName name="_3__123Graph_CCHART_8" localSheetId="4" hidden="1">#REF!</definedName>
    <definedName name="_3__123Graph_CCHART_8" hidden="1">#REF!</definedName>
    <definedName name="_31__123Graph_BCHART_8" localSheetId="4" hidden="1">#REF!</definedName>
    <definedName name="_31__123Graph_BCHART_8" hidden="1">#REF!</definedName>
    <definedName name="_31__123Graph_CMIMPMA_0" localSheetId="4" hidden="1">#REF!</definedName>
    <definedName name="_31__123Graph_CMIMPMA_0" hidden="1">#REF!</definedName>
    <definedName name="_33__123Graph_DCHART_8" localSheetId="4" hidden="1">#REF!</definedName>
    <definedName name="_33__123Graph_DCHART_8" hidden="1">#REF!</definedName>
    <definedName name="_34__123Graph_BCPI_ER_LOG" localSheetId="3" hidden="1">[14]ER!#REF!</definedName>
    <definedName name="_34__123Graph_BCPI_ER_LOG" localSheetId="4" hidden="1">[14]ER!#REF!</definedName>
    <definedName name="_34__123Graph_BCPI_ER_LOG" hidden="1">[14]ER!#REF!</definedName>
    <definedName name="_35__123Graph_DMIMPMA_1" localSheetId="4" hidden="1">#REF!</definedName>
    <definedName name="_35__123Graph_DMIMPMA_1" hidden="1">#REF!</definedName>
    <definedName name="_36__123Graph_DNDA_NIR" localSheetId="4" hidden="1">[11]A!#REF!</definedName>
    <definedName name="_36__123Graph_DNDA_NIR" hidden="1">[11]A!#REF!</definedName>
    <definedName name="_37__123Graph_BIBA_IBRD" localSheetId="3" hidden="1">[14]WB!#REF!</definedName>
    <definedName name="_37__123Graph_BIBA_IBRD" localSheetId="4" hidden="1">[14]WB!#REF!</definedName>
    <definedName name="_37__123Graph_BIBA_IBRD" hidden="1">[14]WB!#REF!</definedName>
    <definedName name="_38__123Graph_EMIMPMA_0" localSheetId="4" hidden="1">#REF!</definedName>
    <definedName name="_38__123Graph_EMIMPMA_0" hidden="1">#REF!</definedName>
    <definedName name="_39__123Graph_BNDA_OIN" localSheetId="4" hidden="1">#REF!</definedName>
    <definedName name="_39__123Graph_BNDA_OIN" hidden="1">#REF!</definedName>
    <definedName name="_4__123Graph_ACHART_1" hidden="1">[12]A!$C$31:$AJ$31</definedName>
    <definedName name="_4__123Graph_ACHART_2" hidden="1">[12]A!$C$31:$AJ$31</definedName>
    <definedName name="_4__123Graph_AChart_4A" hidden="1">[1]CPIINDEX!$O$239:$O$298</definedName>
    <definedName name="_4__123Graph_ACPI_ER_LOG" localSheetId="3" hidden="1">[14]ER!#REF!</definedName>
    <definedName name="_4__123Graph_ACPI_ER_LOG" localSheetId="4" hidden="1">[14]ER!#REF!</definedName>
    <definedName name="_4__123Graph_ACPI_ER_LOG" hidden="1">[14]ER!#REF!</definedName>
    <definedName name="_4__123Graph_BCPI_ER_LOG" localSheetId="4" hidden="1">[16]ER!#REF!</definedName>
    <definedName name="_4__123Graph_BCPI_ER_LOG" hidden="1">[16]ER!#REF!</definedName>
    <definedName name="_4__123Graph_BREALEX_WAGE" localSheetId="3" hidden="1">[15]PRIVATE_OLD!$F$13:$F$49</definedName>
    <definedName name="_4__123Graph_BREALEX_WAGE" hidden="1">[15]PRIVATE_OLD!$F$13:$F$49</definedName>
    <definedName name="_4__123Graph_DCHART_8" localSheetId="4" hidden="1">#REF!</definedName>
    <definedName name="_4__123Graph_DCHART_8" hidden="1">#REF!</definedName>
    <definedName name="_40__123Graph_EMIMPMA_1" localSheetId="4" hidden="1">#REF!</definedName>
    <definedName name="_40__123Graph_EMIMPMA_1" hidden="1">#REF!</definedName>
    <definedName name="_41__123Graph_BR_BMONEY" localSheetId="4" hidden="1">#REF!</definedName>
    <definedName name="_41__123Graph_BR_BMONEY" hidden="1">#REF!</definedName>
    <definedName name="_42__123Graph_BREALEX_WAGE" localSheetId="3" hidden="1">[15]PRIVATE_OLD!$F$13:$F$49</definedName>
    <definedName name="_42__123Graph_BREALEX_WAGE" hidden="1">[15]PRIVATE_OLD!$F$13:$F$49</definedName>
    <definedName name="_42__123Graph_FMIMPMA_0" localSheetId="4" hidden="1">#REF!</definedName>
    <definedName name="_42__123Graph_FMIMPMA_0" hidden="1">#REF!</definedName>
    <definedName name="_44__123Graph_XCHART_8" localSheetId="4" hidden="1">#REF!</definedName>
    <definedName name="_44__123Graph_XCHART_8" hidden="1">#REF!</definedName>
    <definedName name="_45__123Graph_BSEIGNOR" localSheetId="4" hidden="1">[13]seignior!#REF!</definedName>
    <definedName name="_45__123Graph_BSEIGNOR" hidden="1">[13]seignior!#REF!</definedName>
    <definedName name="_46__123Graph_BWB_ADJ_PRJ" localSheetId="3" hidden="1">[10]WB!$Q$257:$AK$257</definedName>
    <definedName name="_46__123Graph_BWB_ADJ_PRJ" hidden="1">[10]WB!$Q$257:$AK$257</definedName>
    <definedName name="_46__123Graph_XMIMPMA_0" localSheetId="4" hidden="1">#REF!</definedName>
    <definedName name="_46__123Graph_XMIMPMA_0" hidden="1">#REF!</definedName>
    <definedName name="_47__123Graph_XNDA_2" localSheetId="4" hidden="1">[11]A!#REF!</definedName>
    <definedName name="_47__123Graph_XNDA_2" hidden="1">[11]A!#REF!</definedName>
    <definedName name="_48__123Graph_XNDA_NIR" localSheetId="4" hidden="1">[11]A!#REF!</definedName>
    <definedName name="_48__123Graph_XNDA_NIR" hidden="1">[11]A!#REF!</definedName>
    <definedName name="_5__123Graph_ACHART_2" hidden="1">[12]A!$C$31:$AJ$31</definedName>
    <definedName name="_5__123Graph_AIBA_IBRD" localSheetId="3" hidden="1">[10]WB!$Q$62:$AK$62</definedName>
    <definedName name="_5__123Graph_AIBA_IBRD" hidden="1">[10]WB!$Q$62:$AK$62</definedName>
    <definedName name="_5__123Graph_BChart_1A" hidden="1">[1]CPIINDEX!$S$263:$S$310</definedName>
    <definedName name="_5__123Graph_BIBA_IBRD" localSheetId="4" hidden="1">[16]WB!#REF!</definedName>
    <definedName name="_5__123Graph_BIBA_IBRD" hidden="1">[16]WB!#REF!</definedName>
    <definedName name="_5__123Graph_CCHART_8" localSheetId="4" hidden="1">#REF!</definedName>
    <definedName name="_5__123Graph_CCHART_8" hidden="1">#REF!</definedName>
    <definedName name="_5__123Graph_XCHART_8" localSheetId="4" hidden="1">#REF!</definedName>
    <definedName name="_5__123Graph_XCHART_8" hidden="1">#REF!</definedName>
    <definedName name="_50__123Graph_CCHART_8" localSheetId="4" hidden="1">#REF!</definedName>
    <definedName name="_50__123Graph_CCHART_8" hidden="1">#REF!</definedName>
    <definedName name="_50__123Graph_XR_BMONEY" localSheetId="4" hidden="1">#REF!</definedName>
    <definedName name="_50__123Graph_XR_BMONEY" hidden="1">#REF!</definedName>
    <definedName name="_52__123Graph_CMIMPMA_0" localSheetId="4" hidden="1">#REF!</definedName>
    <definedName name="_52__123Graph_CMIMPMA_0" hidden="1">#REF!</definedName>
    <definedName name="_53__123Graph_XREALEX_WAGE" localSheetId="3" hidden="1">[17]PRIVATE!#REF!</definedName>
    <definedName name="_53__123Graph_XREALEX_WAGE" localSheetId="4" hidden="1">[17]PRIVATE!#REF!</definedName>
    <definedName name="_53__123Graph_XREALEX_WAGE" hidden="1">[17]PRIVATE!#REF!</definedName>
    <definedName name="_56__123Graph_DCHART_8" localSheetId="4" hidden="1">#REF!</definedName>
    <definedName name="_56__123Graph_DCHART_8" hidden="1">#REF!</definedName>
    <definedName name="_58__123Graph_DMIMPMA_1" localSheetId="4" hidden="1">#REF!</definedName>
    <definedName name="_58__123Graph_DMIMPMA_1" hidden="1">#REF!</definedName>
    <definedName name="_6__123Graph_ACHART_8" localSheetId="4" hidden="1">#REF!</definedName>
    <definedName name="_6__123Graph_ACHART_8" hidden="1">#REF!</definedName>
    <definedName name="_6__123Graph_BCHART_1" hidden="1">[12]A!$C$28:$AJ$28</definedName>
    <definedName name="_6__123Graph_BChart_3A" localSheetId="4" hidden="1">[1]CPIINDEX!#REF!</definedName>
    <definedName name="_6__123Graph_BChart_3A" hidden="1">[1]CPIINDEX!#REF!</definedName>
    <definedName name="_6__123Graph_DCHART_8" localSheetId="4" hidden="1">#REF!</definedName>
    <definedName name="_6__123Graph_DCHART_8" hidden="1">#REF!</definedName>
    <definedName name="_6__123Graph_XREALEX_WAGE" localSheetId="3" hidden="1">[18]PRIVATE!#REF!</definedName>
    <definedName name="_6__123Graph_XREALEX_WAGE" localSheetId="4" hidden="1">[18]PRIVATE!#REF!</definedName>
    <definedName name="_6__123Graph_XREALEX_WAGE" hidden="1">[18]PRIVATE!#REF!</definedName>
    <definedName name="_61__123Graph_DNDA_NIR" localSheetId="4" hidden="1">[11]A!#REF!</definedName>
    <definedName name="_61__123Graph_DNDA_NIR" hidden="1">[11]A!#REF!</definedName>
    <definedName name="_63__123Graph_EMIMPMA_0" localSheetId="4" hidden="1">#REF!</definedName>
    <definedName name="_63__123Graph_EMIMPMA_0" hidden="1">#REF!</definedName>
    <definedName name="_65__123Graph_EMIMPMA_1" localSheetId="4" hidden="1">#REF!</definedName>
    <definedName name="_65__123Graph_EMIMPMA_1" hidden="1">#REF!</definedName>
    <definedName name="_67__123Graph_FMIMPMA_0" localSheetId="4" hidden="1">#REF!</definedName>
    <definedName name="_67__123Graph_FMIMPMA_0" hidden="1">#REF!</definedName>
    <definedName name="_7__123Graph_AMIMPMA_1" localSheetId="4" hidden="1">#REF!</definedName>
    <definedName name="_7__123Graph_AMIMPMA_1" hidden="1">#REF!</definedName>
    <definedName name="_7__123Graph_BCHART_2" hidden="1">[12]A!$C$36:$AJ$36</definedName>
    <definedName name="_7__123Graph_BChart_4A" localSheetId="4" hidden="1">[1]CPIINDEX!#REF!</definedName>
    <definedName name="_7__123Graph_BChart_4A" hidden="1">[1]CPIINDEX!#REF!</definedName>
    <definedName name="_7__123Graph_XCHART_8" localSheetId="4" hidden="1">#REF!</definedName>
    <definedName name="_7__123Graph_XCHART_8" hidden="1">#REF!</definedName>
    <definedName name="_71__123Graph_XCHART_8" localSheetId="4" hidden="1">#REF!</definedName>
    <definedName name="_71__123Graph_XCHART_8" hidden="1">#REF!</definedName>
    <definedName name="_73__123Graph_XMIMPMA_0" localSheetId="4" hidden="1">#REF!</definedName>
    <definedName name="_73__123Graph_XMIMPMA_0" hidden="1">#REF!</definedName>
    <definedName name="_76__123Graph_XNDA_2" localSheetId="4" hidden="1">[11]A!#REF!</definedName>
    <definedName name="_76__123Graph_XNDA_2" hidden="1">[11]A!#REF!</definedName>
    <definedName name="_79__123Graph_XNDA_NIR" localSheetId="4" hidden="1">[11]A!#REF!</definedName>
    <definedName name="_79__123Graph_XNDA_NIR" hidden="1">[11]A!#REF!</definedName>
    <definedName name="_8__123Graph_BCHART_1" hidden="1">[12]A!$C$28:$AJ$28</definedName>
    <definedName name="_8__123Graph_XChart_1A" hidden="1">[1]CPIINDEX!$B$263:$B$310</definedName>
    <definedName name="_8__123Graph_XREALEX_WAGE" localSheetId="3" hidden="1">[19]PRIVATE!#REF!</definedName>
    <definedName name="_8__123Graph_XREALEX_WAGE" localSheetId="4" hidden="1">[19]PRIVATE!#REF!</definedName>
    <definedName name="_8__123Graph_XREALEX_WAGE" hidden="1">[19]PRIVATE!#REF!</definedName>
    <definedName name="_81__123Graph_XR_BMONEY" localSheetId="4" hidden="1">#REF!</definedName>
    <definedName name="_81__123Graph_XR_BMONEY" hidden="1">#REF!</definedName>
    <definedName name="_86__123Graph_XREALEX_WAGE" localSheetId="3" hidden="1">[20]PRIVATE!#REF!</definedName>
    <definedName name="_86__123Graph_XREALEX_WAGE" localSheetId="4" hidden="1">[20]PRIVATE!#REF!</definedName>
    <definedName name="_86__123Graph_XREALEX_WAGE" hidden="1">[20]PRIVATE!#REF!</definedName>
    <definedName name="_9__123Graph_ACPI_ER_LOG" localSheetId="3" hidden="1">[14]ER!#REF!</definedName>
    <definedName name="_9__123Graph_ACPI_ER_LOG" localSheetId="4" hidden="1">[14]ER!#REF!</definedName>
    <definedName name="_9__123Graph_ACPI_ER_LOG" hidden="1">[14]ER!#REF!</definedName>
    <definedName name="_9__123Graph_ANDA_OIN" localSheetId="4" hidden="1">#REF!</definedName>
    <definedName name="_9__123Graph_ANDA_OIN" hidden="1">#REF!</definedName>
    <definedName name="_9__123Graph_BCHART_1" hidden="1">[12]A!$C$28:$AJ$28</definedName>
    <definedName name="_9__123Graph_BCHART_2" hidden="1">[12]A!$C$36:$AJ$36</definedName>
    <definedName name="_9__123Graph_BChart_3A" localSheetId="4" hidden="1">[1]CPIINDEX!#REF!</definedName>
    <definedName name="_9__123Graph_BChart_3A" hidden="1">[1]CPIINDEX!#REF!</definedName>
    <definedName name="_9__123Graph_CCHART_1" hidden="1">[12]A!$C$24:$AJ$24</definedName>
    <definedName name="_9__123Graph_XChart_2A" hidden="1">[1]CPIINDEX!$B$203:$B$310</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/&gt;_x000D_&lt;param n=""UIParameter_32"" v=""fnote7::0"" /&gt;_x000D_&lt;param n=""UIParameter_33"" v=""ts_name8::"" /&gt;_x000D_&lt;param n=""UIParameter_34"" v=""d_type8::AC"" /&gt;_x000D_&lt;param n=""UIParameter_35"" v=""s_mgntd8::N/A"" /&gt;_x000D_&lt;param n=""UIParameter_36"" '"</definedName>
    <definedName name="_AMO_ContentDefinition_680586719.100" hidden="1">"'"" /&gt;_x000D_&lt;param n=""UIParameter_450"" v=""d_type112::AC"" /&gt;_x000D_&lt;param n=""UIParameter_451"" v=""s_mgntd112::N/A"" /&gt;_x000D_&lt;param n=""UIParameter_452"" v=""fnote112::0"" /&gt;_x000D_&lt;param n=""UIParameter_453"" v=""ts_name113::"" /&gt;_x000D_&lt;param n=""UIParamete'"</definedName>
    <definedName name="_AMO_ContentDefinition_680586719.101" hidden="1">"'r_454"" v=""d_type113::AC"" /&gt;_x000D_&lt;param n=""UIParameter_455"" v=""s_mgntd113::N/A"" /&gt;_x000D_&lt;param n=""UIParameter_456"" v=""fnote113::0"" /&gt;_x000D_&lt;param n=""UIParameter_457"" v=""ts_name114::"" /&gt;_x000D_&lt;param n=""UIParameter_458"" v=""d_type114::AC"" /&gt;_x000D_'"</definedName>
    <definedName name="_AMO_ContentDefinition_680586719.102" hidden="1">"'&lt;param n=""UIParameter_459"" v=""s_mgntd114::N/A"" /&gt;_x000D_&lt;param n=""UIParameter_460"" v=""fnote114::0"" /&gt;_x000D_&lt;param n=""UIParameter_461"" v=""ts_name115::"" /&gt;_x000D_&lt;param n=""UIParameter_462"" v=""d_type115::AC"" /&gt;_x000D_&lt;param n=""UIParameter_463""'"</definedName>
    <definedName name="_AMO_ContentDefinition_680586719.103" hidden="1">"' v=""s_mgntd115::N/A"" /&gt;_x000D_&lt;param n=""UIParameter_464"" v=""fnote115::0"" /&gt;_x000D_&lt;param n=""UIParameter_465"" v=""ts_name116::"" /&gt;_x000D_&lt;param n=""UIParameter_466"" v=""d_type116::AC"" /&gt;_x000D_&lt;param n=""UIParameter_467"" v=""s_mgntd116::N/A"" /&gt;_x000D_&lt;p'"</definedName>
    <definedName name="_AMO_ContentDefinition_680586719.104" hidden="1">"'aram n=""UIParameter_468"" v=""fnote116::0"" /&gt;_x000D_&lt;param n=""UIParameter_469"" v=""ts_name117::"" /&gt;_x000D_&lt;param n=""UIParameter_470"" v=""d_type117::AC"" /&gt;_x000D_&lt;param n=""UIParameter_471"" v=""s_mgntd117::N/A"" /&gt;_x000D_&lt;param n=""UIParameter_472"" v=""'"</definedName>
    <definedName name="_AMO_ContentDefinition_680586719.105" hidden="1">"'fnote117::0"" /&gt;_x000D_&lt;param n=""UIParameter_473"" v=""ts_name118::"" /&gt;_x000D_&lt;param n=""UIParameter_474"" v=""d_type118::AC"" /&gt;_x000D_&lt;param n=""UIParameter_475"" v=""s_mgntd118::N/A"" /&gt;_x000D_&lt;param n=""UIParameter_476"" v=""fnote118::0"" /&gt;_x000D_&lt;param n=""'"</definedName>
    <definedName name="_AMO_ContentDefinition_680586719.106" hidden="1">"'UIParameter_477"" v=""ts_name119::"" /&gt;_x000D_&lt;param n=""UIParameter_478"" v=""d_type119::AC"" /&gt;_x000D_&lt;param n=""UIParameter_479"" v=""s_mgntd119::N/A"" /&gt;_x000D_&lt;param n=""UIParameter_480"" v=""fnote119::0"" /&gt;_x000D_&lt;param n=""UIParameter_481"" v=""ts_name12'"</definedName>
    <definedName name="_AMO_ContentDefinition_680586719.107" hidden="1">"'0::"" /&gt;_x000D_&lt;param n=""UIParameter_482"" v=""d_type120::AC"" /&gt;_x000D_&lt;param n=""UIParameter_483"" v=""s_mgntd120::N/A"" /&gt;_x000D_&lt;param n=""UIParameter_484"" v=""fnote120::0"" /&gt;_x000D_&lt;param n=""UIParameter_485"" v=""ts_name121::"" /&gt;_x000D_&lt;param n=""UIParam'"</definedName>
    <definedName name="_AMO_ContentDefinition_680586719.108" hidden="1">"'eter_486"" v=""d_type121::AC"" /&gt;_x000D_&lt;param n=""UIParameter_487"" v=""s_mgntd121::N/A"" /&gt;_x000D_&lt;param n=""UIParameter_488"" v=""fnote121::0"" /&gt;_x000D_&lt;param n=""UIParameter_489"" v=""ts_name122::"" /&gt;_x000D_&lt;param n=""UIParameter_490"" v=""d_type122::AC"" '"</definedName>
    <definedName name="_AMO_ContentDefinition_680586719.109" hidden="1">"'/&gt;_x000D_&lt;param n=""UIParameter_491"" v=""s_mgntd122::N/A"" /&gt;_x000D_&lt;param n=""UIParameter_492"" v=""fnote122::0"" /&gt;_x000D_&lt;param n=""UIParameter_493"" v=""ts_name123::"" /&gt;_x000D_&lt;param n=""UIParameter_494"" v=""d_type123::AC"" /&gt;_x000D_&lt;param n=""UIParameter_4'"</definedName>
    <definedName name="_AMO_ContentDefinition_680586719.11" hidden="1">"'v=""fnote8::0"" /&gt;_x000D_&lt;param n=""UIParameter_37"" v=""ts_name9::"" /&gt;_x000D_&lt;param n=""UIParameter_38"" v=""d_type9::AC"" /&gt;_x000D_&lt;param n=""UIParameter_39"" v=""s_mgntd9::N/A"" /&gt;_x000D_&lt;param n=""UIParameter_40"" v=""fnote9::0"" /&gt;_x000D_&lt;param n=""UIParamet'"</definedName>
    <definedName name="_AMO_ContentDefinition_680586719.110" hidden="1">"'95"" v=""s_mgntd123::N/A"" /&gt;_x000D_&lt;param n=""UIParameter_496"" v=""fnote123::0"" /&gt;_x000D_&lt;param n=""UIParameter_497"" v=""ts_name124::"" /&gt;_x000D_&lt;param n=""UIParameter_498"" v=""d_type124::AC"" /&gt;_x000D_&lt;param n=""UIParameter_499"" v=""s_mgntd124::N/A"" /&gt;_x000D_'"</definedName>
    <definedName name="_AMO_ContentDefinition_680586719.111" hidden="1">"'  &lt;param n=""UIParameter_500"" v=""fnote124::0"" /&gt;_x000D_&lt;param n=""UIParameter_501"" v=""ts_name125::"" /&gt;_x000D_&lt;param n=""UIParameter_502"" v=""d_type125::AC"" /&gt;_x000D_&lt;param n=""UIParameter_503"" v=""s_mgntd125::N/A"" /&gt;_x000D_&lt;param n=""UIParameter_504""'"</definedName>
    <definedName name="_AMO_ContentDefinition_680586719.112" hidden="1">"' v=""fnote125::0"" /&gt;_x000D_&lt;param n=""UIParameter_505"" v=""ts_name126::"" /&gt;_x000D_&lt;param n=""UIParameter_506"" v=""d_type126::AC"" /&gt;_x000D_&lt;param n=""UIParameter_507"" v=""s_mgntd126::N/A"" /&gt;_x000D_&lt;param n=""UIParameter_508"" v=""fnote126::0"" /&gt;_x000D_&lt;param'"</definedName>
    <definedName name="_AMO_ContentDefinition_680586719.113" hidden="1">"' n=""UIParameter_509"" v=""ts_name127::"" /&gt;_x000D_&lt;param n=""UIParameter_510"" v=""d_type127::AC"" /&gt;_x000D_&lt;param n=""UIParameter_511"" v=""s_mgntd127::N/A"" /&gt;_x000D_&lt;param n=""UIParameter_512"" v=""fnote127::0"" /&gt;_x000D_&lt;param n=""UIParameter_513"" v=""ts_n'"</definedName>
    <definedName name="_AMO_ContentDefinition_680586719.114" hidden="1">"'ame128::"" /&gt;_x000D_&lt;param n=""UIParameter_514"" v=""d_type128::AC"" /&gt;_x000D_&lt;param n=""UIParameter_515"" v=""s_mgntd128::N/A"" /&gt;_x000D_&lt;param n=""UIParameter_516"" v=""fnote128::0"" /&gt;_x000D_&lt;param n=""UIParameter_517"" v=""ts_name129::"" /&gt;_x000D_&lt;param n=""UI'"</definedName>
    <definedName name="_AMO_ContentDefinition_680586719.115" hidden="1">"'Parameter_518"" v=""d_type129::AC"" /&gt;_x000D_&lt;param n=""UIParameter_519"" v=""s_mgntd129::N/A"" /&gt;_x000D_&lt;param n=""UIParameter_520"" v=""fnote129::0"" /&gt;_x000D_&lt;param n=""UIParameter_521"" v=""ts_name130::"" /&gt;_x000D_&lt;param n=""UIParameter_522"" v=""d_type130::'"</definedName>
    <definedName name="_AMO_ContentDefinition_680586719.116" hidden="1">"'AC"" /&gt;_x000D_&lt;param n=""UIParameter_523"" v=""s_mgntd130::N/A"" /&gt;_x000D_&lt;param n=""UIParameter_524"" v=""fnote130::0"" /&gt;_x000D_&lt;param n=""UIParameter_525"" v=""ts_name131::"" /&gt;_x000D_&lt;param n=""UIParameter_526"" v=""d_type131::AC"" /&gt;_x000D_&lt;param n=""UIParame'"</definedName>
    <definedName name="_AMO_ContentDefinition_680586719.117" hidden="1">"'ter_527"" v=""s_mgntd131::N/A"" /&gt;_x000D_&lt;param n=""UIParameter_528"" v=""fnote131::0"" /&gt;_x000D_&lt;param n=""UIParameter_529"" v=""ts_name132::"" /&gt;_x000D_&lt;param n=""UIParameter_530"" v=""d_type132::AC"" /&gt;_x000D_&lt;param n=""UIParameter_531"" v=""s_mgntd132::N/A""'"</definedName>
    <definedName name="_AMO_ContentDefinition_680586719.118" hidden="1">"' /&gt;_x000D_&lt;param n=""UIParameter_532"" v=""fnote132::0"" /&gt;_x000D_&lt;param n=""UIParameter_533"" v=""ts_name133::"" /&gt;_x000D_&lt;param n=""UIParameter_534"" v=""d_type133::AC"" /&gt;_x000D_&lt;param n=""UIParameter_535"" v=""s_mgntd133::N/A"" /&gt;_x000D_&lt;param n=""UIParameter_'"</definedName>
    <definedName name="_AMO_ContentDefinition_680586719.119" hidden="1">"'536"" v=""fnote133::0"" /&gt;_x000D_&lt;param n=""UIParameter_537"" v=""ts_name134::"" /&gt;_x000D_&lt;param n=""UIParameter_538"" v=""d_type134::AC"" /&gt;_x000D_&lt;param n=""UIParameter_539"" v=""s_mgntd134::N/A"" /&gt;_x000D_&lt;param n=""UIParameter_540"" v=""fnote134::0"" /&gt;_x000D_&lt;'"</definedName>
    <definedName name="_AMO_ContentDefinition_680586719.12" hidden="1">"'er_41"" v=""ts_name10::"" /&gt;_x000D_&lt;param n=""UIParameter_42"" v=""d_type10::AC"" /&gt;_x000D_&lt;param n=""UIParameter_43"" v=""s_mgntd10::N/A"" /&gt;_x000D_&lt;param n=""UIParameter_44"" v=""fnote10::0"" /&gt;_x000D_&lt;param n=""UIParameter_45"" v=""ts_name11::"" /&gt;_x000D_&lt;param'"</definedName>
    <definedName name="_AMO_ContentDefinition_680586719.120" hidden="1">"'param n=""UIParameter_541"" v=""ts_name135::"" /&gt;_x000D_&lt;param n=""UIParameter_542"" v=""d_type135::AC"" /&gt;_x000D_&lt;param n=""UIParameter_543"" v=""s_mgntd135::N/A"" /&gt;_x000D_&lt;param n=""UIParameter_544"" v=""fnote135::0"" /&gt;_x000D_&lt;param n=""UIParameter_545"" v='"</definedName>
    <definedName name="_AMO_ContentDefinition_680586719.121" hidden="1">"'""ts_name136::"" /&gt;_x000D_&lt;param n=""UIParameter_546"" v=""d_type136::AC"" /&gt;_x000D_&lt;param n=""UIParameter_547"" v=""s_mgntd136::N/A"" /&gt;_x000D_&lt;param n=""UIParameter_548"" v=""fnote136::0"" /&gt;_x000D_&lt;param n=""UIParameter_549"" v=""ts_name137::"" /&gt;_x000D_&lt;param '"</definedName>
    <definedName name="_AMO_ContentDefinition_680586719.122" hidden="1">"'n=""UIParameter_550"" v=""d_type137::AC"" /&gt;_x000D_&lt;param n=""UIParameter_551"" v=""s_mgntd137::N/A"" /&gt;_x000D_&lt;param n=""UIParameter_552"" v=""fnote137::0"" /&gt;_x000D_&lt;param n=""UIParameter_553"" v=""ts_name138::"" /&gt;_x000D_&lt;param n=""UIParameter_554"" v=""d_typ'"</definedName>
    <definedName name="_AMO_ContentDefinition_680586719.123" hidden="1">"'e138::AC"" /&gt;_x000D_&lt;param n=""UIParameter_555"" v=""s_mgntd138::N/A"" /&gt;_x000D_&lt;param n=""UIParameter_556"" v=""fnote138::0"" /&gt;_x000D_&lt;param n=""UIParameter_557"" v=""ts_name139::"" /&gt;_x000D_&lt;param n=""UIParameter_558"" v=""d_type139::AC"" /&gt;_x000D_&lt;param n=""UI'"</definedName>
    <definedName name="_AMO_ContentDefinition_680586719.124" hidden="1">"'Parameter_559"" v=""s_mgntd139::N/A"" /&gt;_x000D_&lt;param n=""UIParameter_560"" v=""fnote139::0"" /&gt;_x000D_&lt;param n=""UIParameter_561"" v=""ts_name140::"" /&gt;_x000D_&lt;param n=""UIParameter_562"" v=""d_type140::AC"" /&gt;_x000D_&lt;param n=""UIParameter_563"" v=""s_mgntd140:'"</definedName>
    <definedName name="_AMO_ContentDefinition_680586719.125" hidden="1">"':N/A"" /&gt;_x000D_&lt;param n=""UIParameter_564"" v=""fnote140::0"" /&gt;_x000D_&lt;param n=""UIParameter_565"" v=""ts_name141::"" /&gt;_x000D_&lt;param n=""UIParameter_566"" v=""d_type141::AC"" /&gt;_x000D_&lt;param n=""UIParameter_567"" v=""s_mgntd141::N/A"" /&gt;_x000D_&lt;param n=""UIPara'"</definedName>
    <definedName name="_AMO_ContentDefinition_680586719.126" hidden="1">"'meter_568"" v=""fnote141::0"" /&gt;_x000D_&lt;param n=""UIParameter_569"" v=""ts_name142::"" /&gt;_x000D_&lt;param n=""UIParameter_570"" v=""d_type142::AC"" /&gt;_x000D_&lt;param n=""UIParameter_571"" v=""s_mgntd142::N/A"" /&gt;_x000D_&lt;param n=""UIParameter_572"" v=""fnote142::0"" /'"</definedName>
    <definedName name="_AMO_ContentDefinition_680586719.127" hidden="1">"'&gt;_x000D_&lt;param n=""UIParameter_573"" v=""ts_name143::"" /&gt;_x000D_&lt;param n=""UIParameter_574"" v=""d_type143::AC"" /&gt;_x000D_&lt;param n=""UIParameter_575"" v=""s_mgntd143::N/A"" /&gt;_x000D_&lt;param n=""UIParameter_576"" v=""fnote143::0"" /&gt;_x000D_&lt;param n=""UIParameter_5'"</definedName>
    <definedName name="_AMO_ContentDefinition_680586719.128" hidden="1">"'77"" v=""ts_name144::"" /&gt;_x000D_&lt;param n=""UIParameter_578"" v=""d_type144::AC"" /&gt;_x000D_&lt;param n=""UIParameter_579"" v=""s_mgntd144::N/A"" /&gt;_x000D_&lt;param n=""UIParameter_580"" v=""fnote144::0"" /&gt;_x000D_&lt;param n=""UIParameter_581"" v=""ts_name145::"" /&gt;_x000D_&lt;'"</definedName>
    <definedName name="_AMO_ContentDefinition_680586719.129" hidden="1">"'param n=""UIParameter_582"" v=""d_type145::AC"" /&gt;_x000D_&lt;param n=""UIParameter_583"" v=""s_mgntd145::N/A"" /&gt;_x000D_&lt;param n=""UIParameter_584"" v=""fnote145::0"" /&gt;_x000D_&lt;param n=""UIParameter_585"" v=""ts_name146::"" /&gt;_x000D_&lt;param n=""UIParameter_586"" v='"</definedName>
    <definedName name="_AMO_ContentDefinition_680586719.13" hidden="1">"' n=""UIParameter_46"" v=""d_type11::AC"" /&gt;_x000D_&lt;param n=""UIParameter_47"" v=""s_mgntd11::N/A"" /&gt;_x000D_&lt;param n=""UIParameter_48"" v=""fnote11::0"" /&gt;_x000D_&lt;param n=""UIParameter_49"" v=""ts_name12::"" /&gt;_x000D_&lt;param n=""UIParameter_50"" v=""d_type12::AC'"</definedName>
    <definedName name="_AMO_ContentDefinition_680586719.130" hidden="1">"'""d_type146::AC"" /&gt;_x000D_&lt;param n=""UIParameter_587"" v=""s_mgntd146::N/A"" /&gt;_x000D_&lt;param n=""UIParameter_588"" v=""fnote146::0"" /&gt;_x000D_&lt;param n=""UIParameter_589"" v=""ts_name147::"" /&gt;_x000D_&lt;param n=""UIParameter_590"" v=""d_type147::AC"" /&gt;_x000D_&lt;param'"</definedName>
    <definedName name="_AMO_ContentDefinition_680586719.131" hidden="1">"' n=""UIParameter_591"" v=""s_mgntd147::N/A"" /&gt;_x000D_&lt;param n=""UIParameter_592"" v=""fnote147::0"" /&gt;_x000D_&lt;param n=""UIParameter_593"" v=""ts_name148::"" /&gt;_x000D_&lt;param n=""UIParameter_594"" v=""d_type148::AC"" /&gt;_x000D_&lt;param n=""UIParameter_595"" v=""s_mg'"</definedName>
    <definedName name="_AMO_ContentDefinition_680586719.132" hidden="1">"'ntd148::N/A"" /&gt;_x000D_&lt;param n=""UIParameter_596"" v=""fnote148::0"" /&gt;_x000D_&lt;param n=""UIParameter_597"" v=""ts_name149::"" /&gt;_x000D_&lt;param n=""UIParameter_598"" v=""d_type149::AC"" /&gt;_x000D_&lt;param n=""UIParameter_599"" v=""s_mgntd149::N/A"" /&gt;_x000D_&lt;param n=""'"</definedName>
    <definedName name="_AMO_ContentDefinition_680586719.133" hidden="1">"'UIParameter_600"" v=""fnote149::0"" /&gt;_x000D_&lt;param n=""UIParameter_601"" v=""ts_name150::"" /&gt;_x000D_&lt;param n=""UIParameter_602"" v=""d_type150::AC"" /&gt;_x000D_&lt;param n=""UIParameter_603"" v=""s_mgntd150::N/A"" /&gt;_x000D_&lt;param n=""UIParameter_604"" v=""fnote150:'"</definedName>
    <definedName name="_AMO_ContentDefinition_680586719.134" hidden="1">"':0"" /&gt;_x000D_&lt;param n=""UIParameter_605"" v=""ts_name151::"" /&gt;_x000D_&lt;param n=""UIParameter_606"" v=""d_type151::AC"" /&gt;_x000D_&lt;param n=""UIParameter_607"" v=""s_mgntd151::N/A"" /&gt;_x000D_&lt;param n=""UIParameter_608"" v=""fnote151::0"" /&gt;_x000D_&lt;param n=""UIParame'"</definedName>
    <definedName name="_AMO_ContentDefinition_680586719.135" hidden="1">"'ter_609"" v=""ts_name152::"" /&gt;_x000D_&lt;param n=""UIParameter_610"" v=""d_type152::AC"" /&gt;_x000D_&lt;param n=""UIParameter_611"" v=""s_mgntd152::N/A"" /&gt;_x000D_&lt;param n=""UIParameter_612"" v=""fnote152::0"" /&gt;_x000D_&lt;param n=""UIParameter_613"" v=""ts_name153::"" /&gt;'"</definedName>
    <definedName name="_AMO_ContentDefinition_680586719.136" hidden="1">"'_x000D_&lt;param n=""UIParameter_614"" v=""d_type153::AC"" /&gt;_x000D_&lt;param n=""UIParameter_615"" v=""s_mgntd153::N/A"" /&gt;_x000D_&lt;param n=""UIParameter_616"" v=""fnote153::0"" /&gt;_x000D_&lt;param n=""UIParameter_617"" v=""ts_name154::"" /&gt;_x000D_&lt;param n=""UIParameter_61'"</definedName>
    <definedName name="_AMO_ContentDefinition_680586719.137" hidden="1">"'8"" v=""d_type154::AC"" /&gt;_x000D_&lt;param n=""UIParameter_619"" v=""s_mgntd154::N/A"" /&gt;_x000D_&lt;param n=""UIParameter_620"" v=""fnote154::0"" /&gt;_x000D_&lt;param n=""UIParameter_621"" v=""ts_name155::"" /&gt;_x000D_&lt;param n=""UIParameter_622"" v=""d_type155::AC"" /&gt;_x000D_&lt;'"</definedName>
    <definedName name="_AMO_ContentDefinition_680586719.138" hidden="1">"'param n=""UIParameter_623"" v=""s_mgntd155::N/A"" /&gt;_x000D_&lt;param n=""UIParameter_624"" v=""fnote155::0"" /&gt;_x000D_&lt;param n=""UIParameter_625"" v=""ts_name156::"" /&gt;_x000D_&lt;param n=""UIParameter_626"" v=""d_type156::AC"" /&gt;_x000D_&lt;param n=""UIParameter_627"" v='"</definedName>
    <definedName name="_AMO_ContentDefinition_680586719.139" hidden="1">"'""s_mgntd156::"" /&gt;_x000D_&lt;param n=""UIParameter_628"" v=""fnote156::0"" /&gt;_x000D_&lt;param n=""UIParameter_629"" v=""ts_name157::"" /&gt;_x000D_&lt;param n=""UIParameter_630"" v=""d_type157::AC"" /&gt;_x000D_&lt;param n=""UIParameter_631"" v=""s_mgntd157::N/A"" /&gt;_x000D_&lt;param '"</definedName>
    <definedName name="_AMO_ContentDefinition_680586719.14" hidden="1">"'"" /&gt;_x000D_&lt;param n=""UIParameter_51"" v=""s_mgntd12::N/A"" /&gt;_x000D_&lt;param n=""UIParameter_52"" v=""fnote12::0"" /&gt;_x000D_&lt;param n=""UIParameter_53"" v=""ts_name13::"" /&gt;_x000D_&lt;param n=""UIParameter_54"" v=""d_type13::AC"" /&gt;_x000D_&lt;param n=""UIParameter_55"" v'"</definedName>
    <definedName name="_AMO_ContentDefinition_680586719.140" hidden="1">"'n=""UIParameter_632"" v=""fnote157::0"" /&gt;_x000D_&lt;param n=""UIParameter_633"" v=""ts_name158::"" /&gt;_x000D_&lt;param n=""UIParameter_634"" v=""d_type158::AC"" /&gt;_x000D_&lt;param n=""UIParameter_635"" v=""s_mgntd158::N/A"" /&gt;_x000D_&lt;param n=""UIParameter_636"" v=""fnote'"</definedName>
    <definedName name="_AMO_ContentDefinition_680586719.141" hidden="1">"'158::0"" /&gt;_x000D_&lt;param n=""UIParameter_637"" v=""ts_name159::"" /&gt;_x000D_&lt;param n=""UIParameter_638"" v=""d_type159::AC"" /&gt;_x000D_&lt;param n=""UIParameter_639"" v=""s_mgntd159::N/A"" /&gt;_x000D_&lt;param n=""UIParameter_640"" v=""fnote159::0"" /&gt;_x000D_&lt;param n=""UIPa'"</definedName>
    <definedName name="_AMO_ContentDefinition_680586719.142" hidden="1">"'rameter_641"" v=""ts_name160::"" /&gt;_x000D_&lt;param n=""UIParameter_642"" v=""d_type160::AC"" /&gt;_x000D_&lt;param n=""UIParameter_643"" v=""s_mgntd160::N/A"" /&gt;_x000D_&lt;param n=""UIParameter_644"" v=""fnote160::0"" /&gt;_x000D_&lt;param n=""UIParameter_645"" v=""ts_name161::'"</definedName>
    <definedName name="_AMO_ContentDefinition_680586719.143" hidden="1">"'"" /&gt;_x000D_&lt;param n=""UIParameter_646"" v=""d_type161::AC"" /&gt;_x000D_&lt;param n=""UIParameter_647"" v=""s_mgntd161::N/A"" /&gt;_x000D_&lt;param n=""UIParameter_648"" v=""fnote161::0"" /&gt;_x000D_&lt;param n=""UIParameter_649"" v=""ts_name162::"" /&gt;_x000D_&lt;param n=""UIParamete'"</definedName>
    <definedName name="_AMO_ContentDefinition_680586719.144" hidden="1">"'r_650"" v=""d_type162::AC"" /&gt;_x000D_&lt;param n=""UIParameter_651"" v=""s_mgntd162::N/A"" /&gt;_x000D_&lt;param n=""UIParameter_652"" v=""fnote162::0"" /&gt;_x000D_&lt;param n=""UIParameter_653"" v=""ts_name163::"" /&gt;_x000D_&lt;param n=""UIParameter_654"" v=""d_type163::AC"" /&gt;_x000D_'"</definedName>
    <definedName name="_AMO_ContentDefinition_680586719.145" hidden="1">"'&lt;param n=""UIParameter_655"" v=""s_mgntd163::N/A"" /&gt;_x000D_&lt;param n=""UIParameter_656"" v=""fnote163::0"" /&gt;_x000D_&lt;param n=""UIParameter_657"" v=""ts_name164::"" /&gt;_x000D_&lt;param n=""UIParameter_658"" v=""d_type164::AC"" /&gt;_x000D_&lt;param n=""UIParameter_659""'"</definedName>
    <definedName name="_AMO_ContentDefinition_680586719.146" hidden="1">"' v=""s_mgntd164::N/A"" /&gt;_x000D_&lt;param n=""UIParameter_660"" v=""fnote164::0"" /&gt;_x000D_&lt;param n=""UIParameter_661"" v=""ts_name165::"" /&gt;_x000D_&lt;param n=""UIParameter_662"" v=""d_type165::AC"" /&gt;_x000D_&lt;param n=""UIParameter_663"" v=""s_mgntd165::N/A"" /&gt;_x000D_&lt;p'"</definedName>
    <definedName name="_AMO_ContentDefinition_680586719.147" hidden="1">"'aram n=""UIParameter_664"" v=""fnote165::0"" /&gt;_x000D_&lt;param n=""UIParameter_665"" v=""ts_name166::"" /&gt;_x000D_&lt;param n=""UIParameter_666"" v=""d_type166::AC"" /&gt;_x000D_&lt;param n=""UIParameter_667"" v=""s_mgntd166::N/A"" /&gt;_x000D_&lt;param n=""UIParameter_668"" v=""'"</definedName>
    <definedName name="_AMO_ContentDefinition_680586719.148" hidden="1">"'fnote166::0"" /&gt;_x000D_&lt;param n=""UIParameter_669"" v=""ts_name167::"" /&gt;_x000D_&lt;param n=""UIParameter_670"" v=""d_type167::AC"" /&gt;_x000D_&lt;param n=""UIParameter_671"" v=""s_mgntd167::N/A"" /&gt;_x000D_&lt;param n=""UIParameter_672"" v=""fnote167::0"" /&gt;_x000D_&lt;param n=""'"</definedName>
    <definedName name="_AMO_ContentDefinition_680586719.149" hidden="1">"'UIParameter_673"" v=""ts_name168::"" /&gt;_x000D_&lt;param n=""UIParameter_674"" v=""d_type168::AC"" /&gt;_x000D_&lt;param n=""UIParameter_675"" v=""s_mgntd168::N/A"" /&gt;_x000D_&lt;param n=""UIParameter_676"" v=""fnote168::0"" /&gt;_x000D_&lt;param n=""UIParameter_677"" v=""ts_name16'"</definedName>
    <definedName name="_AMO_ContentDefinition_680586719.15" hidden="1">"'=""s_mgntd13::N/A"" /&gt;_x000D_&lt;param n=""UIParameter_56"" v=""fnote13::0"" /&gt;_x000D_&lt;param n=""UIParameter_57"" v=""ts_name14::"" /&gt;_x000D_&lt;param n=""UIParameter_58"" v=""d_type14::AC"" /&gt;_x000D_&lt;param n=""UIParameter_59"" v=""s_mgntd14::N/A"" /&gt;_x000D_&lt;param n=""U'"</definedName>
    <definedName name="_AMO_ContentDefinition_680586719.150" hidden="1">"'9::"" /&gt;_x000D_&lt;param n=""UIParameter_678"" v=""d_type169::AC"" /&gt;_x000D_&lt;param n=""UIParameter_679"" v=""s_mgntd169::N/A"" /&gt;_x000D_&lt;param n=""UIParameter_680"" v=""fnote169::0"" /&gt;_x000D_&lt;param n=""UIParameter_681"" v=""ts_name170::"" /&gt;_x000D_&lt;param n=""UIParam'"</definedName>
    <definedName name="_AMO_ContentDefinition_680586719.151" hidden="1">"'eter_682"" v=""d_type170::AC"" /&gt;_x000D_&lt;param n=""UIParameter_683"" v=""s_mgntd170::N/A"" /&gt;_x000D_&lt;param n=""UIParameter_684"" v=""fnote170::0"" /&gt;_x000D_&lt;param n=""UIParameter_685"" v=""ts_name171::"" /&gt;_x000D_&lt;param n=""UIParameter_686"" v=""d_type171::AC"" '"</definedName>
    <definedName name="_AMO_ContentDefinition_680586719.152" hidden="1">"'/&gt;_x000D_&lt;param n=""UIParameter_687"" v=""s_mgntd171::N/A"" /&gt;_x000D_&lt;param n=""UIParameter_688"" v=""fnote171::0"" /&gt;_x000D_&lt;param n=""UIParameter_689"" v=""ts_name172::"" /&gt;_x000D_&lt;param n=""UIParameter_690"" v=""d_type172::AC"" /&gt;_x000D_&lt;param n=""UIParameter_6'"</definedName>
    <definedName name="_AMO_ContentDefinition_680586719.153" hidden="1">"'91"" v=""s_mgntd172::N/A"" /&gt;_x000D_&lt;param n=""UIParameter_692"" v=""fnote172::0"" /&gt;_x000D_&lt;param n=""UIParameter_693"" v=""ts_name173::"" /&gt;_x000D_&lt;param n=""UIParameter_694"" v=""d_type173::AC"" /&gt;_x000D_&lt;param n=""UIParameter_695"" v=""s_mgntd173::N/A"" /&gt;_x000D_'"</definedName>
    <definedName name="_AMO_ContentDefinition_680586719.154" hidden="1">"'  &lt;param n=""UIParameter_696"" v=""fnote173::0"" /&gt;_x000D_&lt;param n=""UIParameter_697"" v=""ts_name174::"" /&gt;_x000D_&lt;param n=""UIParameter_698"" v=""d_type174::AC"" /&gt;_x000D_&lt;param n=""UIParameter_699"" v=""s_mgntd174::N/A"" /&gt;_x000D_&lt;param n=""UIParameter_700""'"</definedName>
    <definedName name="_AMO_ContentDefinition_680586719.155" hidden="1">"' v=""fnote174::0"" /&gt;_x000D_&lt;param n=""UIParameter_701"" v=""ts_name175::"" /&gt;_x000D_&lt;param n=""UIParameter_702"" v=""d_type175::AC"" /&gt;_x000D_&lt;param n=""UIParameter_703"" v=""s_mgntd175::N/A"" /&gt;_x000D_&lt;param n=""UIParameter_704"" v=""fnote175::0"" /&gt;_x000D_&lt;param'"</definedName>
    <definedName name="_AMO_ContentDefinition_680586719.156" hidden="1">"' n=""UIParameter_705"" v=""ts_name176::"" /&gt;_x000D_&lt;param n=""UIParameter_706"" v=""d_type176::AC"" /&gt;_x000D_&lt;param n=""UIParameter_707"" v=""s_mgntd176::N/A"" /&gt;_x000D_&lt;param n=""UIParameter_708"" v=""fnote176::0"" /&gt;_x000D_&lt;param n=""UIParameter_709"" v=""ts_n'"</definedName>
    <definedName name="_AMO_ContentDefinition_680586719.157" hidden="1">"'ame177::"" /&gt;_x000D_&lt;param n=""UIParameter_710"" v=""d_type177::AC"" /&gt;_x000D_&lt;param n=""UIParameter_711"" v=""s_mgntd177::N/A"" /&gt;_x000D_&lt;param n=""UIParameter_712"" v=""fnote177::0"" /&gt;_x000D_&lt;param n=""UIParameter_713"" v=""ts_name178::"" /&gt;_x000D_&lt;param n=""UI'"</definedName>
    <definedName name="_AMO_ContentDefinition_680586719.158" hidden="1">"'Parameter_714"" v=""d_type178::AC"" /&gt;_x000D_&lt;param n=""UIParameter_715"" v=""s_mgntd178::N/A"" /&gt;_x000D_&lt;param n=""UIParameter_716"" v=""fnote178::0"" /&gt;_x000D_&lt;param n=""UIParameter_717"" v=""ts_name179::"" /&gt;_x000D_&lt;param n=""UIParameter_718"" v=""d_type179::'"</definedName>
    <definedName name="_AMO_ContentDefinition_680586719.159" hidden="1">"'AC"" /&gt;_x000D_&lt;param n=""UIParameter_719"" v=""s_mgntd179::N/A"" /&gt;_x000D_&lt;param n=""UIParameter_720"" v=""fnote179::0"" /&gt;_x000D_&lt;param n=""UIParameter_721"" v=""ts_name180::"" /&gt;_x000D_&lt;param n=""UIParameter_722"" v=""d_type180::AC"" /&gt;_x000D_&lt;param n=""UIParame'"</definedName>
    <definedName name="_AMO_ContentDefinition_680586719.16" hidden="1">"'IParameter_60"" v=""fnote14::0"" /&gt;_x000D_&lt;param n=""UIParameter_61"" v=""ts_name15::"" /&gt;_x000D_&lt;param n=""UIParameter_62"" v=""d_type15::AC"" /&gt;_x000D_&lt;param n=""UIParameter_63"" v=""s_mgntd15::N/A"" /&gt;_x000D_&lt;param n=""UIParameter_64"" v=""fnote15::0"" /&gt;_x000D_  '"</definedName>
    <definedName name="_AMO_ContentDefinition_680586719.160" hidden="1">"'ter_723"" v=""s_mgntd180::N/A"" /&gt;_x000D_&lt;param n=""UIParameter_724"" v=""fnote180::0"" /&gt;_x000D_&lt;param n=""UIParameter_725"" v=""ts_name181::"" /&gt;_x000D_&lt;param n=""UIParameter_726"" v=""d_type181::AC"" /&gt;_x000D_&lt;param n=""UIParameter_727"" v=""s_mgntd181::N/A""'"</definedName>
    <definedName name="_AMO_ContentDefinition_680586719.161" hidden="1">"' /&gt;_x000D_&lt;param n=""UIParameter_728"" v=""fnote181::0"" /&gt;_x000D_&lt;param n=""UIParameter_729"" v=""ts_name182::"" /&gt;_x000D_&lt;param n=""UIParameter_730"" v=""d_type182::AC"" /&gt;_x000D_&lt;param n=""UIParameter_731"" v=""s_mgntd182::N/A"" /&gt;_x000D_&lt;param n=""UIParameter_'"</definedName>
    <definedName name="_AMO_ContentDefinition_680586719.162" hidden="1">"'732"" v=""fnote182::0"" /&gt;_x000D_&lt;param n=""UIParameter_733"" v=""ts_name183::"" /&gt;_x000D_&lt;param n=""UIParameter_734"" v=""d_type183::AC"" /&gt;_x000D_&lt;param n=""UIParameter_735"" v=""s_mgntd183::N/A"" /&gt;_x000D_&lt;param n=""UIParameter_736"" v=""fnote183::0"" /&gt;_x000D_&lt;'"</definedName>
    <definedName name="_AMO_ContentDefinition_680586719.163" hidden="1">"'param n=""UIParameter_737"" v=""ts_name184::"" /&gt;_x000D_&lt;param n=""UIParameter_738"" v=""d_type184::AC"" /&gt;_x000D_&lt;param n=""UIParameter_739"" v=""s_mgntd184::N/A"" /&gt;_x000D_&lt;param n=""UIParameter_740"" v=""fnote184::0"" /&gt;_x000D_&lt;param n=""UIParameter_741"" v='"</definedName>
    <definedName name="_AMO_ContentDefinition_680586719.164" hidden="1">"'""ts_name185::"" /&gt;_x000D_&lt;param n=""UIParameter_742"" v=""d_type185::AC"" /&gt;_x000D_&lt;param n=""UIParameter_743"" v=""s_mgntd185::N/A"" /&gt;_x000D_&lt;param n=""UIParameter_744"" v=""fnote185::0"" /&gt;_x000D_&lt;param n=""UIParameter_745"" v=""ts_name186::"" /&gt;_x000D_&lt;param '"</definedName>
    <definedName name="_AMO_ContentDefinition_680586719.165" hidden="1">"'n=""UIParameter_746"" v=""d_type186::AC"" /&gt;_x000D_&lt;param n=""UIParameter_747"" v=""s_mgntd186::N/A"" /&gt;_x000D_&lt;param n=""UIParameter_748"" v=""fnote186::0"" /&gt;_x000D_&lt;param n=""UIParameter_749"" v=""ts_name187::"" /&gt;_x000D_&lt;param n=""UIParameter_750"" v=""d_typ'"</definedName>
    <definedName name="_AMO_ContentDefinition_680586719.166" hidden="1">"'e187::AC"" /&gt;_x000D_&lt;param n=""UIParameter_751"" v=""s_mgntd187::N/A"" /&gt;_x000D_&lt;param n=""UIParameter_752"" v=""fnote187::0"" /&gt;_x000D_&lt;param n=""UIParameter_753"" v=""ts_name188::"" /&gt;_x000D_&lt;param n=""UIParameter_754"" v=""d_type188::AC"" /&gt;_x000D_&lt;param n=""UI'"</definedName>
    <definedName name="_AMO_ContentDefinition_680586719.167" hidden="1">"'Parameter_755"" v=""s_mgntd188::N/A"" /&gt;_x000D_&lt;param n=""UIParameter_756"" v=""fnote188::0"" /&gt;_x000D_&lt;param n=""UIParameter_757"" v=""ts_name189::"" /&gt;_x000D_&lt;param n=""UIParameter_758"" v=""d_type189::AC"" /&gt;_x000D_&lt;param n=""UIParameter_759"" v=""s_mgntd189:'"</definedName>
    <definedName name="_AMO_ContentDefinition_680586719.168" hidden="1">"':N/A"" /&gt;_x000D_&lt;param n=""UIParameter_760"" v=""fnote189::0"" /&gt;_x000D_&lt;param n=""UIParameter_761"" v=""ts_name190::"" /&gt;_x000D_&lt;param n=""UIParameter_762"" v=""d_type190::AC"" /&gt;_x000D_&lt;param n=""UIParameter_763"" v=""s_mgntd190::N/A"" /&gt;_x000D_&lt;param n=""UIPara'"</definedName>
    <definedName name="_AMO_ContentDefinition_680586719.169" hidden="1">"'meter_764"" v=""fnote190::0"" /&gt;_x000D_&lt;param n=""UIParameter_765"" v=""ts_name191::"" /&gt;_x000D_&lt;param n=""UIParameter_766"" v=""d_type191::AC"" /&gt;_x000D_&lt;param n=""UIParameter_767"" v=""s_mgntd191::N/A"" /&gt;_x000D_&lt;param n=""UIParameter_768"" v=""fnote191::0"" /'"</definedName>
    <definedName name="_AMO_ContentDefinition_680586719.17" hidden="1">"'&lt;param n=""UIParameter_65"" v=""ts_name16::"" /&gt;_x000D_&lt;param n=""UIParameter_66"" v=""d_type16::AC"" /&gt;_x000D_&lt;param n=""UIParameter_67"" v=""s_mgntd16::N/A"" /&gt;_x000D_&lt;param n=""UIParameter_68"" v=""fnote16::0"" /&gt;_x000D_&lt;param n=""UIParameter_69"" v=""ts_name'"</definedName>
    <definedName name="_AMO_ContentDefinition_680586719.170" hidden="1">"'&gt;_x000D_&lt;param n=""UIParameter_769"" v=""ts_name192::"" /&gt;_x000D_&lt;param n=""UIParameter_770"" v=""d_type192::AC"" /&gt;_x000D_&lt;param n=""UIParameter_771"" v=""s_mgntd192::N/A"" /&gt;_x000D_&lt;param n=""UIParameter_772"" v=""fnote192::0"" /&gt;_x000D_&lt;param n=""UIParameter_7'"</definedName>
    <definedName name="_AMO_ContentDefinition_680586719.171" hidden="1">"'73"" v=""ts_name193::"" /&gt;_x000D_&lt;param n=""UIParameter_774"" v=""d_type193::AC"" /&gt;_x000D_&lt;param n=""UIParameter_775"" v=""s_mgntd193::N/A"" /&gt;_x000D_&lt;param n=""UIParameter_776"" v=""fnote193::0"" /&gt;_x000D_&lt;param n=""UIParameter_777"" v=""ts_name194::"" /&gt;_x000D_&lt;'"</definedName>
    <definedName name="_AMO_ContentDefinition_680586719.172" hidden="1">"'param n=""UIParameter_778"" v=""d_type194::AC"" /&gt;_x000D_&lt;param n=""UIParameter_779"" v=""s_mgntd194::N/A"" /&gt;_x000D_&lt;param n=""UIParameter_780"" v=""fnote194::0"" /&gt;_x000D_&lt;param n=""UIParameter_781"" v=""ts_name195::"" /&gt;_x000D_&lt;param n=""UIParameter_782"" v='"</definedName>
    <definedName name="_AMO_ContentDefinition_680586719.173" hidden="1">"'""d_type195::AC"" /&gt;_x000D_&lt;param n=""UIParameter_783"" v=""s_mgntd195::N/A"" /&gt;_x000D_&lt;param n=""UIParameter_784"" v=""fnote195::0"" /&gt;_x000D_&lt;param n=""UIParameter_785"" v=""ts_name196::"" /&gt;_x000D_&lt;param n=""UIParameter_786"" v=""d_type196::AC"" /&gt;_x000D_&lt;param'"</definedName>
    <definedName name="_AMO_ContentDefinition_680586719.174" hidden="1">"' n=""UIParameter_787"" v=""s_mgntd196::N/A"" /&gt;_x000D_&lt;param n=""UIParameter_788"" v=""fnote196::0"" /&gt;_x000D_&lt;param n=""UIParameter_789"" v=""ts_name197::"" /&gt;_x000D_&lt;param n=""UIParameter_790"" v=""d_type197::AC"" /&gt;_x000D_&lt;param n=""UIParameter_791"" v=""s_mg'"</definedName>
    <definedName name="_AMO_ContentDefinition_680586719.175" hidden="1">"'ntd197::N/A"" /&gt;_x000D_&lt;param n=""UIParameter_792"" v=""fnote197::0"" /&gt;_x000D_&lt;param n=""UIParameter_793"" v=""ts_name198::"" /&gt;_x000D_&lt;param n=""UIParameter_794"" v=""d_type198::AC"" /&gt;_x000D_&lt;param n=""UIParameter_795"" v=""s_mgntd198::N/A"" /&gt;_x000D_&lt;param n=""'"</definedName>
    <definedName name="_AMO_ContentDefinition_680586719.176" hidden="1">"'UIParameter_796"" v=""fnote198::0"" /&gt;_x000D_&lt;param n=""UIParameter_797"" v=""ts_name199::"" /&gt;_x000D_&lt;param n=""UIParameter_798"" v=""d_type199::AC"" /&gt;_x000D_&lt;param n=""UIParameter_799"" v=""s_mgntd199::N/A"" /&gt;_x000D_&lt;param n=""UIParameter_800"" v=""fnote199:'"</definedName>
    <definedName name="_AMO_ContentDefinition_680586719.177" hidden="1">"':0"" /&gt;_x000D_&lt;param n=""UIParameter_801"" v=""ts_name200::"" /&gt;_x000D_&lt;param n=""UIParameter_802"" v=""d_type200::AC"" /&gt;_x000D_&lt;param n=""UIParameter_803"" v=""s_mgntd200::N/A"" /&gt;_x000D_&lt;param n=""UIParameter_804"" v=""fnote200::0"" /&gt;_x000D_&lt;param n=""UIParame'"</definedName>
    <definedName name="_AMO_ContentDefinition_680586719.178" hidden="1">"'ter_805"" v=""ts_name201::"" /&gt;_x000D_&lt;param n=""UIParameter_806"" v=""d_type201::AC"" /&gt;_x000D_&lt;param n=""UIParameter_807"" v=""s_mgntd201::N/A"" /&gt;_x000D_&lt;param n=""UIParameter_808"" v=""fnote201::0"" /&gt;_x000D_&lt;param n=""UIParameter_809"" v=""ts_name202::"" /&gt;'"</definedName>
    <definedName name="_AMO_ContentDefinition_680586719.179" hidden="1">"'_x000D_&lt;param n=""UIParameter_810"" v=""d_type202::AC"" /&gt;_x000D_&lt;param n=""UIParameter_811"" v=""s_mgntd202::N/A"" /&gt;_x000D_&lt;param n=""UIParameter_812"" v=""fnote202::0"" /&gt;_x000D_&lt;param n=""UIParameter_813"" v=""ts_name203::"" /&gt;_x000D_&lt;param n=""UIParameter_81'"</definedName>
    <definedName name="_AMO_ContentDefinition_680586719.18" hidden="1">"'17::"" /&gt;_x000D_&lt;param n=""UIParameter_70"" v=""d_type17::AC"" /&gt;_x000D_&lt;param n=""UIParameter_71"" v=""s_mgntd17::N/A"" /&gt;_x000D_&lt;param n=""UIParameter_72"" v=""fnote17::0"" /&gt;_x000D_&lt;param n=""UIParameter_73"" v=""ts_name18::"" /&gt;_x000D_&lt;param n=""UIParameter_7'"</definedName>
    <definedName name="_AMO_ContentDefinition_680586719.180" hidden="1">"'4"" v=""d_type203::AC"" /&gt;_x000D_&lt;param n=""UIParameter_815"" v=""s_mgntd203::N/A"" /&gt;_x000D_&lt;param n=""UIParameter_816"" v=""fnote203::0"" /&gt;_x000D_&lt;param n=""UIParameter_817"" v=""ts_name204::"" /&gt;_x000D_&lt;param n=""UIParameter_818"" v=""d_type204::AC"" /&gt;_x000D_&lt;'"</definedName>
    <definedName name="_AMO_ContentDefinition_680586719.181" hidden="1">"'param n=""UIParameter_819"" v=""s_mgntd204::N/A"" /&gt;_x000D_&lt;param n=""UIParameter_820"" v=""fnote204::0"" /&gt;_x000D_&lt;param n=""UIParameter_821"" v=""ts_name205::"" /&gt;_x000D_&lt;param n=""UIParameter_822"" v=""d_type205::AC"" /&gt;_x000D_&lt;param n=""UIParameter_823"" v='"</definedName>
    <definedName name="_AMO_ContentDefinition_680586719.182" hidden="1">"'""s_mgntd205::N/A"" /&gt;_x000D_&lt;param n=""UIParameter_824"" v=""fnote205::0"" /&gt;_x000D_&lt;param n=""UIParameter_825"" v=""ts_name206::"" /&gt;_x000D_&lt;param n=""UIParameter_826"" v=""d_type206::AC"" /&gt;_x000D_&lt;param n=""UIParameter_827"" v=""s_mgntd206::N/A"" /&gt;_x000D_&lt;para'"</definedName>
    <definedName name="_AMO_ContentDefinition_680586719.183" hidden="1">"'m n=""UIParameter_828"" v=""fnote206::0"" /&gt;_x000D_&lt;param n=""UIParameter_829"" v=""ts_name207::"" /&gt;_x000D_&lt;param n=""UIParameter_830"" v=""d_type207::AC"" /&gt;_x000D_&lt;param n=""UIParameter_831"" v=""s_mgntd207::N/A"" /&gt;_x000D_&lt;param n=""UIParameter_832"" v=""fno'"</definedName>
    <definedName name="_AMO_ContentDefinition_680586719.184" hidden="1">"'te207::0"" /&gt;_x000D_&lt;param n=""UIParameter_833"" v=""ts_name208::"" /&gt;_x000D_&lt;param n=""UIParameter_834"" v=""d_type208::AC"" /&gt;_x000D_&lt;param n=""UIParameter_835"" v=""s_mgntd208::N/A"" /&gt;_x000D_&lt;param n=""UIParameter_836"" v=""fnote208::0"" /&gt;_x000D_&lt;param n=""UI'"</definedName>
    <definedName name="_AMO_ContentDefinition_680586719.185" hidden="1">"'Parameter_837"" v=""ts_name209::"" /&gt;_x000D_&lt;param n=""UIParameter_838"" v=""d_type209::AC"" /&gt;_x000D_&lt;param n=""UIParameter_839"" v=""s_mgntd209::N/A"" /&gt;_x000D_&lt;param n=""UIParameter_840"" v=""fnote209::0"" /&gt;_x000D_&lt;param n=""UIParameter_841"" v=""ts_name210'"</definedName>
    <definedName name="_AMO_ContentDefinition_680586719.186" hidden="1">"'::"" /&gt;_x000D_&lt;param n=""UIParameter_842"" v=""d_type210::AC"" /&gt;_x000D_&lt;param n=""UIParameter_843"" v=""s_mgntd210::N/A"" /&gt;_x000D_&lt;param n=""UIParameter_844"" v=""fnote210::0"" /&gt;_x000D_&lt;param n=""UIParameter_845"" v=""ts_name211::"" /&gt;_x000D_&lt;param n=""UIParame'"</definedName>
    <definedName name="_AMO_ContentDefinition_680586719.187" hidden="1">"'ter_846"" v=""d_type211::AC"" /&gt;_x000D_&lt;param n=""UIParameter_847"" v=""s_mgntd211::N/A"" /&gt;_x000D_&lt;param n=""UIParameter_848"" v=""fnote211::0"" /&gt;_x000D_&lt;param n=""UIParameter_849"" v=""ts_name212::"" /&gt;_x000D_&lt;param n=""UIParameter_850"" v=""d_type212::AC"" /'"</definedName>
    <definedName name="_AMO_ContentDefinition_680586719.188" hidden="1">"'&gt;_x000D_&lt;param n=""UIParameter_851"" v=""s_mgntd212::N/A"" /&gt;_x000D_&lt;param n=""UIParameter_852"" v=""fnote212::0"" /&gt;_x000D_&lt;param n=""UIParameter_853"" v=""ts_name213::"" /&gt;_x000D_&lt;param n=""UIParameter_854"" v=""d_type213::AC"" /&gt;_x000D_&lt;param n=""UIParameter_85'"</definedName>
    <definedName name="_AMO_ContentDefinition_680586719.189" hidden="1">"'5"" v=""s_mgntd213::N/A"" /&gt;_x000D_&lt;param n=""UIParameter_856"" v=""fnote213::0"" /&gt;_x000D_&lt;param n=""UIParameter_857"" v=""ts_name214::"" /&gt;_x000D_&lt;param n=""UIParameter_858"" v=""d_type214::AC"" /&gt;_x000D_&lt;param n=""UIParameter_859"" v=""s_mgntd214::N/A"" /&gt;_x000D_ '"</definedName>
    <definedName name="_AMO_ContentDefinition_680586719.19" hidden="1">"'4"" v=""d_type18::AC"" /&gt;_x000D_&lt;param n=""UIParameter_75"" v=""s_mgntd18::N/A"" /&gt;_x000D_&lt;param n=""UIParameter_76"" v=""fnote18::0"" /&gt;_x000D_&lt;param n=""UIParameter_77"" v=""ts_name19::"" /&gt;_x000D_&lt;param n=""UIParameter_78"" v=""d_type19::AC"" /&gt;_x000D_&lt;param n'"</definedName>
    <definedName name="_AMO_ContentDefinition_680586719.190" hidden="1">"' &lt;param n=""UIParameter_860"" v=""fnote214::0"" /&gt;_x000D_&lt;param n=""UIParameter_861"" v=""ts_name215::"" /&gt;_x000D_&lt;param n=""UIParameter_862"" v=""d_type215::AC"" /&gt;_x000D_&lt;param n=""UIParameter_863"" v=""s_mgntd215::N/A"" /&gt;_x000D_&lt;param n=""UIParameter_864"" '"</definedName>
    <definedName name="_AMO_ContentDefinition_680586719.191" hidden="1">"'v=""fnote215::0"" /&gt;_x000D_&lt;param n=""UIParameter_865"" v=""ts_name216::"" /&gt;_x000D_&lt;param n=""UIParameter_866"" v=""d_type216::AC"" /&gt;_x000D_&lt;param n=""UIParameter_867"" v=""s_mgntd216::N/A"" /&gt;_x000D_&lt;param n=""UIParameter_868"" v=""fnote216::0"" /&gt;_x000D_&lt;param'"</definedName>
    <definedName name="_AMO_ContentDefinition_680586719.192" hidden="1">"' n=""UIParameter_869"" v=""ts_name217::"" /&gt;_x000D_&lt;param n=""UIParameter_870"" v=""d_type217::AC"" /&gt;_x000D_&lt;param n=""UIParameter_871"" v=""s_mgntd217::N/A"" /&gt;_x000D_&lt;param n=""UIParameter_872"" v=""fnote217::0"" /&gt;_x000D_&lt;param n=""UIParameter_873"" v=""ts_n'"</definedName>
    <definedName name="_AMO_ContentDefinition_680586719.193" hidden="1">"'ame218::"" /&gt;_x000D_&lt;param n=""UIParameter_874"" v=""d_type218::AC"" /&gt;_x000D_&lt;param n=""UIParameter_875"" v=""s_mgntd218::N/A"" /&gt;_x000D_&lt;param n=""UIParameter_876"" v=""fnote218::0"" /&gt;_x000D_&lt;param n=""UIParameter_877"" v=""ts_name219::"" /&gt;_x000D_&lt;param n=""UI'"</definedName>
    <definedName name="_AMO_ContentDefinition_680586719.194" hidden="1">"'Parameter_878"" v=""d_type219::AC"" /&gt;_x000D_&lt;param n=""UIParameter_879"" v=""s_mgntd219::N/A"" /&gt;_x000D_&lt;param n=""UIParameter_880"" v=""fnote219::0"" /&gt;_x000D_&lt;param n=""UIParameter_881"" v=""ts_name220::"" /&gt;_x000D_&lt;param n=""UIParameter_882"" v=""d_type220::'"</definedName>
    <definedName name="_AMO_ContentDefinition_680586719.195" hidden="1">"'AC"" /&gt;_x000D_&lt;param n=""UIParameter_883"" v=""s_mgntd220::N/A"" /&gt;_x000D_&lt;param n=""UIParameter_884"" v=""fnote220::0"" /&gt;_x000D_&lt;param n=""UIParameter_885"" v=""ts_name221::"" /&gt;_x000D_&lt;param n=""UIParameter_886"" v=""d_type221::AC"" /&gt;_x000D_&lt;param n=""UIParame'"</definedName>
    <definedName name="_AMO_ContentDefinition_680586719.196" hidden="1">"'ter_887"" v=""s_mgntd221::N/A"" /&gt;_x000D_&lt;param n=""UIParameter_888"" v=""fnote221::0"" /&gt;_x000D_&lt;param n=""UIParameter_889"" v=""ts_name222::"" /&gt;_x000D_&lt;param n=""UIParameter_890"" v=""d_type222::AC"" /&gt;_x000D_&lt;param n=""UIParameter_891"" v=""s_mgntd222::N/A""'"</definedName>
    <definedName name="_AMO_ContentDefinition_680586719.197" hidden="1">"' /&gt;_x000D_&lt;param n=""UIParameter_892"" v=""fnote222::0"" /&gt;_x000D_&lt;param n=""UIParameter_893"" v=""ts_name223::"" /&gt;_x000D_&lt;param n=""UIParameter_894"" v=""d_type223::AC"" /&gt;_x000D_&lt;param n=""UIParameter_895"" v=""s_mgntd223::N/A"" /&gt;_x000D_&lt;param n=""UIParameter_'"</definedName>
    <definedName name="_AMO_ContentDefinition_680586719.198" hidden="1">"'896"" v=""fnote223::0"" /&gt;_x000D_&lt;param n=""UIParameter_897"" v=""ts_name224::"" /&gt;_x000D_&lt;param n=""UIParameter_898"" v=""d_type224::AC"" /&gt;_x000D_&lt;param n=""UIParameter_899"" v=""s_mgntd224::N/A"" /&gt;_x000D_&lt;param n=""UIParameter_900"" v=""fnote224::0"" /&gt;_x000D_&lt;'"</definedName>
    <definedName name="_AMO_ContentDefinition_680586719.199" hidden="1">"'param n=""UIParameter_901"" v=""ts_name225::"" /&gt;_x000D_&lt;param n=""UIParameter_902"" v=""d_type225::AC"" /&gt;_x000D_&lt;param n=""UIParameter_903"" v=""s_mgntd225::N/A"" /&gt;_x000D_&lt;param n=""UIParameter_904"" v=""fnote225::0"" /&gt;_x000D_&lt;param n=""UIParameter_905"" v='"</definedName>
    <definedName name="_AMO_ContentDefinition_680586719.2" hidden="1">"'0""&gt;_x000D_&lt;files&gt;d:\Documents and Settings\CBKUR1162\My Documents\My SAS Files\Add-In for Microsoft Office\_SOA_Extract_TS_IDs_1\Extract_TS_IDs.srx&lt;/files&gt;_x000D_&lt;param n=""DisplayName"" v=""Extract TS IDs"" /&gt;_x000D_&lt;param n=""ServerName"" v=""SASApp"" /&gt;_x000D_ '"</definedName>
    <definedName name="_AMO_ContentDefinition_680586719.20" hidden="1">"'=""UIParameter_79"" v=""s_mgntd19::N/A"" /&gt;_x000D_&lt;param n=""UIParameter_80"" v=""fnote19::0"" /&gt;_x000D_&lt;param n=""UIParameter_81"" v=""ts_name20::"" /&gt;_x000D_&lt;param n=""UIParameter_82"" v=""d_type20::AC"" /&gt;_x000D_&lt;param n=""UIParameter_83"" v=""s_mgntd20::N/A'"</definedName>
    <definedName name="_AMO_ContentDefinition_680586719.200" hidden="1">"'""ts_name226::"" /&gt;_x000D_&lt;param n=""UIParameter_906"" v=""d_type226::AC"" /&gt;_x000D_&lt;param n=""UIParameter_907"" v=""s_mgntd226::N/A"" /&gt;_x000D_&lt;param n=""UIParameter_908"" v=""fnote226::0"" /&gt;_x000D_&lt;param n=""UIParameter_909"" v=""ts_name227::"" /&gt;_x000D_&lt;param '"</definedName>
    <definedName name="_AMO_ContentDefinition_680586719.201" hidden="1">"'n=""UIParameter_910"" v=""d_type227::AC"" /&gt;_x000D_&lt;param n=""UIParameter_911"" v=""s_mgntd227::N/A"" /&gt;_x000D_&lt;param n=""UIParameter_912"" v=""fnote227::0"" /&gt;_x000D_&lt;param n=""UIParameter_913"" v=""ts_name228::"" /&gt;_x000D_&lt;param n=""UIParameter_914"" v=""d_typ'"</definedName>
    <definedName name="_AMO_ContentDefinition_680586719.202" hidden="1">"'e228::AC"" /&gt;_x000D_&lt;param n=""UIParameter_915"" v=""s_mgntd228::N/A"" /&gt;_x000D_&lt;param n=""UIParameter_916"" v=""fnote228::0"" /&gt;_x000D_&lt;param n=""UIParameter_917"" v=""ts_name229::"" /&gt;_x000D_&lt;param n=""UIParameter_918"" v=""d_type229::AC"" /&gt;_x000D_&lt;param n=""UI'"</definedName>
    <definedName name="_AMO_ContentDefinition_680586719.203" hidden="1">"'Parameter_919"" v=""s_mgntd229::N/A"" /&gt;_x000D_&lt;param n=""UIParameter_920"" v=""fnote229::0"" /&gt;_x000D_&lt;param n=""UIParameter_921"" v=""ts_name230::"" /&gt;_x000D_&lt;param n=""UIParameter_922"" v=""d_type230::AC"" /&gt;_x000D_&lt;param n=""UIParameter_923"" v=""s_mgntd230:'"</definedName>
    <definedName name="_AMO_ContentDefinition_680586719.204" hidden="1">"':N/A"" /&gt;_x000D_&lt;param n=""UIParameter_924"" v=""fnote230::0"" /&gt;_x000D_&lt;param n=""UIParameter_925"" v=""ts_name231::"" /&gt;_x000D_&lt;param n=""UIParameter_926"" v=""d_type231::AC"" /&gt;_x000D_&lt;param n=""UIParameter_927"" v=""s_mgntd231::N/A"" /&gt;_x000D_&lt;param n=""UIPara'"</definedName>
    <definedName name="_AMO_ContentDefinition_680586719.205" hidden="1">"'meter_928"" v=""fnote231::0"" /&gt;_x000D_&lt;param n=""UIParameter_929"" v=""ts_name232::"" /&gt;_x000D_&lt;param n=""UIParameter_930"" v=""d_type232::AC"" /&gt;_x000D_&lt;param n=""UIParameter_931"" v=""s_mgntd232::N/A"" /&gt;_x000D_&lt;param n=""UIParameter_932"" v=""fnote232::0"" /'"</definedName>
    <definedName name="_AMO_ContentDefinition_680586719.206" hidden="1">"'&gt;_x000D_&lt;param n=""UIParameter_933"" v=""ts_name233::"" /&gt;_x000D_&lt;param n=""UIParameter_934"" v=""d_type233::AC"" /&gt;_x000D_&lt;param n=""UIParameter_935"" v=""s_mgntd233::N/A"" /&gt;_x000D_&lt;param n=""UIParameter_936"" v=""fnote233::0"" /&gt;_x000D_&lt;param n=""UIParameter_9'"</definedName>
    <definedName name="_AMO_ContentDefinition_680586719.207" hidden="1">"'37"" v=""ts_name234::"" /&gt;_x000D_&lt;param n=""UIParameter_938"" v=""d_type234::AC"" /&gt;_x000D_&lt;param n=""UIParameter_939"" v=""s_mgntd234::N/A"" /&gt;_x000D_&lt;param n=""UIParameter_940"" v=""fnote234::0"" /&gt;_x000D_&lt;param n=""UIParameter_941"" v=""ts_name235::"" /&gt;_x000D_&lt;'"</definedName>
    <definedName name="_AMO_ContentDefinition_680586719.208" hidden="1">"'param n=""UIParameter_942"" v=""d_type235::AC"" /&gt;_x000D_&lt;param n=""UIParameter_943"" v=""s_mgntd235::N/A"" /&gt;_x000D_&lt;param n=""UIParameter_944"" v=""fnote235::0"" /&gt;_x000D_&lt;param n=""UIParameter_945"" v=""ts_name236::"" /&gt;_x000D_&lt;param n=""UIParameter_946"" v='"</definedName>
    <definedName name="_AMO_ContentDefinition_680586719.209" hidden="1">"'""d_type236::AC"" /&gt;_x000D_&lt;param n=""UIParameter_947"" v=""s_mgntd236::N/A"" /&gt;_x000D_&lt;param n=""UIParameter_948"" v=""fnote236::0"" /&gt;_x000D_&lt;param n=""UIParameter_949"" v=""ts_name237::"" /&gt;_x000D_&lt;param n=""UIParameter_950"" v=""d_type237::AC"" /&gt;_x000D_&lt;param'"</definedName>
    <definedName name="_AMO_ContentDefinition_680586719.21" hidden="1">"'"" /&gt;_x000D_&lt;param n=""UIParameter_84"" v=""fnote20::0"" /&gt;_x000D_&lt;param n=""UIParameter_85"" v=""ts_name21::"" /&gt;_x000D_&lt;param n=""UIParameter_86"" v=""d_type21::AC"" /&gt;_x000D_&lt;param n=""UIParameter_87"" v=""s_mgntd21::N/A"" /&gt;_x000D_&lt;param n=""UIParameter_88"" v'"</definedName>
    <definedName name="_AMO_ContentDefinition_680586719.210" hidden="1">"' n=""UIParameter_951"" v=""s_mgntd237::N/A"" /&gt;_x000D_&lt;param n=""UIParameter_952"" v=""fnote237::0"" /&gt;_x000D_&lt;param n=""UIParameter_953"" v=""ts_name238::"" /&gt;_x000D_&lt;param n=""UIParameter_954"" v=""d_type238::AC"" /&gt;_x000D_&lt;param n=""UIParameter_955"" v=""s_mg'"</definedName>
    <definedName name="_AMO_ContentDefinition_680586719.211" hidden="1">"'ntd238::N/A"" /&gt;_x000D_&lt;param n=""UIParameter_956"" v=""fnote238::0"" /&gt;_x000D_&lt;param n=""UIParameter_957"" v=""ts_name239::"" /&gt;_x000D_&lt;param n=""UIParameter_958"" v=""d_type239::AC"" /&gt;_x000D_&lt;param n=""UIParameter_959"" v=""s_mgntd239::N/A"" /&gt;_x000D_&lt;param n=""'"</definedName>
    <definedName name="_AMO_ContentDefinition_680586719.212" hidden="1">"'UIParameter_960"" v=""fnote239::0"" /&gt;_x000D_&lt;param n=""UIParameter_961"" v=""ts_name240::"" /&gt;_x000D_&lt;param n=""UIParameter_962"" v=""d_type240::AC"" /&gt;_x000D_&lt;param n=""UIParameter_963"" v=""s_mgntd240::AC"" /&gt;_x000D_&lt;param n=""UIParameter_964"" v=""fnote240:'"</definedName>
    <definedName name="_AMO_ContentDefinition_680586719.213" hidden="1">"':0"" /&gt;_x000D_&lt;param n=""UIParameter_965"" v=""ts_name241::"" /&gt;_x000D_&lt;param n=""UIParameter_966"" v=""d_type241::AC"" /&gt;_x000D_&lt;param n=""UIParameter_967"" v=""s_mgntd241::N/A"" /&gt;_x000D_&lt;param n=""UIParameter_968"" v=""fnote241::0"" /&gt;_x000D_&lt;param n=""UIParame'"</definedName>
    <definedName name="_AMO_ContentDefinition_680586719.214" hidden="1">"'ter_969"" v=""ts_name242::"" /&gt;_x000D_&lt;param n=""UIParameter_970"" v=""d_type242::AC"" /&gt;_x000D_&lt;param n=""UIParameter_971"" v=""s_mgntd242::N/A"" /&gt;_x000D_&lt;param n=""UIParameter_972"" v=""fnote242::0"" /&gt;_x000D_&lt;param n=""UIParameter_973"" v=""ts_name243::"" /&gt;'"</definedName>
    <definedName name="_AMO_ContentDefinition_680586719.215" hidden="1">"'_x000D_&lt;param n=""UIParameter_974"" v=""d_type243::AC"" /&gt;_x000D_&lt;param n=""UIParameter_975"" v=""s_mgntd243::N/A"" /&gt;_x000D_&lt;param n=""UIParameter_976"" v=""fnote243::0"" /&gt;_x000D_&lt;param n=""UIParameter_977"" v=""ts_name244::"" /&gt;_x000D_&lt;param n=""UIParameter_97'"</definedName>
    <definedName name="_AMO_ContentDefinition_680586719.216" hidden="1">"'8"" v=""d_type244::AC"" /&gt;_x000D_&lt;param n=""UIParameter_979"" v=""s_mgntd244::N/A"" /&gt;_x000D_&lt;param n=""UIParameter_980"" v=""fnote244::0"" /&gt;_x000D_&lt;param n=""UIParameter_981"" v=""ts_name245::"" /&gt;_x000D_&lt;param n=""UIParameter_982"" v=""d_type245::AC"" /&gt;_x000D_&lt;'"</definedName>
    <definedName name="_AMO_ContentDefinition_680586719.217" hidden="1">"'param n=""UIParameter_983"" v=""s_mgntd245::N/A"" /&gt;_x000D_&lt;param n=""UIParameter_984"" v=""fnote245::0"" /&gt;_x000D_&lt;param n=""UIParameter_985"" v=""ts_name246::"" /&gt;_x000D_&lt;param n=""UIParameter_986"" v=""d_type246::AC"" /&gt;_x000D_&lt;param n=""UIParameter_987"" v='"</definedName>
    <definedName name="_AMO_ContentDefinition_680586719.218" hidden="1">"'""s_mgntd246::N/A"" /&gt;_x000D_&lt;param n=""UIParameter_988"" v=""fnote246::0"" /&gt;_x000D_&lt;param n=""UIParameter_989"" v=""ts_name247::"" /&gt;_x000D_&lt;param n=""UIParameter_990"" v=""d_type247::AC"" /&gt;_x000D_&lt;param n=""UIParameter_991"" v=""s_mgntd247::N/A"" /&gt;_x000D_&lt;para'"</definedName>
    <definedName name="_AMO_ContentDefinition_680586719.219" hidden="1">"'m n=""UIParameter_992"" v=""fnote247::0"" /&gt;_x000D_&lt;param n=""UIParameter_993"" v=""ts_name248::"" /&gt;_x000D_&lt;param n=""UIParameter_994"" v=""d_type248::AC"" /&gt;_x000D_&lt;param n=""UIParameter_995"" v=""s_mgntd248::N/A"" /&gt;_x000D_&lt;param n=""UIParameter_996"" v=""fno'"</definedName>
    <definedName name="_AMO_ContentDefinition_680586719.22" hidden="1">"'=""fnote21::0"" /&gt;_x000D_&lt;param n=""UIParameter_89"" v=""ts_name22::"" /&gt;_x000D_&lt;param n=""UIParameter_90"" v=""d_type22::AC"" /&gt;_x000D_&lt;param n=""UIParameter_91"" v=""s_mgntd22::N/A"" /&gt;_x000D_&lt;param n=""UIParameter_92"" v=""fnote22::0"" /&gt;_x000D_&lt;param n=""UIPar'"</definedName>
    <definedName name="_AMO_ContentDefinition_680586719.220" hidden="1">"'te248::0"" /&gt;_x000D_&lt;param n=""UIParameter_997"" v=""ts_name249::"" /&gt;_x000D_&lt;param n=""UIParameter_998"" v=""d_type249::AC"" /&gt;_x000D_&lt;param n=""UIParameter_999"" v=""s_mgntd249::N/A"" /&gt;_x000D_&lt;param n=""UIParameter_1000"" v=""fnote249::0"" /&gt;_x000D_&lt;param n=""U'"</definedName>
    <definedName name="_AMO_ContentDefinition_680586719.221" hidden="1">"'IParameter_1001"" v=""ts_name250::"" /&gt;_x000D_&lt;param n=""UIParameter_1002"" v=""d_type250::AC"" /&gt;_x000D_&lt;param n=""UIParameter_1003"" v=""s_mgntd250::N/A"" /&gt;_x000D_&lt;param n=""UIParameter_1004"" v=""fnote250::0"" /&gt;_x000D_&lt;param n=""UIParameter_1005"" v=""_runs'"</definedName>
    <definedName name="_AMO_ContentDefinition_680586719.222" hidden="1">"'ource::0"" /&gt;_x000D_&lt;param n=""UIParameter_1006"" v=""_datasetname::ETSS.ETSS_FINAL_OUTPUT"" /&gt;_x000D_&lt;param n=""UIParameters"" v=""1007"" /&gt;_x000D_&lt;param n=""StoredProcessID"" v=""A58KUIMC.B1000B1Q"" /&gt;_x000D_&lt;param n=""StoredProcessPath"" v=""ETSSAddHocReports'"</definedName>
    <definedName name="_AMO_ContentDefinition_680586719.223" hidden="1">"'/Extract TS IDs"" /&gt;_x000D_&lt;param n=""RepositoryName"" v=""Foundation"" /&gt;_x000D_&lt;param n=""ClassName"" v=""SAS.OfficeAddin.StoredProcess"" /&gt;_x000D_&lt;param n=""_ROM_Version_"" v=""1.1"" /&gt;_x000D_&lt;param n=""_ROM_Application_"" v=""ODS"" /&gt;_x000D_&lt;param n=""_ROM_App'"</definedName>
    <definedName name="_AMO_ContentDefinition_680586719.224" hidden="1">"'Version_"" v=""9.1.3SP4"" /&gt;_x000D_&lt;param n=""maxReportCols"" v=""4"" /&gt;_x000D_&lt;fids n=""Extract_TS_IDs.srx"" v=""0"" /&gt;_x000D_&lt;ExcelXMLOptions AdjColWidths=""True"" RowOpt=""InsertEntire"" ColOpt=""InsertCells"" /&gt;_x000D_&lt;/ContentDefinition&gt;'"</definedName>
    <definedName name="_AMO_ContentDefinition_680586719.23" hidden="1">"'ameter_93"" v=""ts_name23::"" /&gt;_x000D_&lt;param n=""UIParameter_94"" v=""d_type23::AC"" /&gt;_x000D_&lt;param n=""UIParameter_95"" v=""s_mgntd23::N/A"" /&gt;_x000D_&lt;param n=""UIParameter_96"" v=""fnote23::0"" /&gt;_x000D_&lt;param n=""UIParameter_97"" v=""ts_name24::"" /&gt;_x000D_&lt;pa'"</definedName>
    <definedName name="_AMO_ContentDefinition_680586719.24" hidden="1">"'ram n=""UIParameter_98"" v=""d_type24::AC"" /&gt;_x000D_&lt;param n=""UIParameter_99"" v=""s_mgntd24::N/A"" /&gt;_x000D_&lt;param n=""UIParameter_100"" v=""fnote24::0"" /&gt;_x000D_&lt;param n=""UIParameter_101"" v=""ts_name25::"" /&gt;_x000D_&lt;param n=""UIParameter_102"" v=""d_type2'"</definedName>
    <definedName name="_AMO_ContentDefinition_680586719.25" hidden="1">"'5::AC"" /&gt;_x000D_&lt;param n=""UIParameter_103"" v=""s_mgntd25::N/A"" /&gt;_x000D_&lt;param n=""UIParameter_104"" v=""fnote25::0"" /&gt;_x000D_&lt;param n=""UIParameter_105"" v=""ts_name26::"" /&gt;_x000D_&lt;param n=""UIParameter_106"" v=""d_type26::AC"" /&gt;_x000D_&lt;param n=""UIParamet'"</definedName>
    <definedName name="_AMO_ContentDefinition_680586719.26" hidden="1">"'er_107"" v=""s_mgntd26::N/A"" /&gt;_x000D_&lt;param n=""UIParameter_108"" v=""fnote26::0"" /&gt;_x000D_&lt;param n=""UIParameter_109"" v=""ts_name27::"" /&gt;_x000D_&lt;param n=""UIParameter_110"" v=""d_type27::AC"" /&gt;_x000D_&lt;param n=""UIParameter_111"" v=""s_mgntd27::N/A"" /&gt;_x000D_ '"</definedName>
    <definedName name="_AMO_ContentDefinition_680586719.27" hidden="1">"' &lt;param n=""UIParameter_112"" v=""fnote27::0"" /&gt;_x000D_&lt;param n=""UIParameter_113"" v=""ts_name28::"" /&gt;_x000D_&lt;param n=""UIParameter_114"" v=""d_type28::AC"" /&gt;_x000D_&lt;param n=""UIParameter_115"" v=""s_mgntd28::N/A"" /&gt;_x000D_&lt;param n=""UIParameter_116"" v=""f'"</definedName>
    <definedName name="_AMO_ContentDefinition_680586719.28" hidden="1">"'note28::0"" /&gt;_x000D_&lt;param n=""UIParameter_117"" v=""ts_name29::"" /&gt;_x000D_&lt;param n=""UIParameter_118"" v=""d_type29::AC"" /&gt;_x000D_&lt;param n=""UIParameter_119"" v=""s_mgntd29::N/A"" /&gt;_x000D_&lt;param n=""UIParameter_120"" v=""fnote29::0"" /&gt;_x000D_&lt;param n=""UIPar'"</definedName>
    <definedName name="_AMO_ContentDefinition_680586719.29" hidden="1">"'ameter_121"" v=""ts_name30::"" /&gt;_x000D_&lt;param n=""UIParameter_122"" v=""d_type30::AC"" /&gt;_x000D_&lt;param n=""UIParameter_123"" v=""s_mgntd30::N/A"" /&gt;_x000D_&lt;param n=""UIParameter_124"" v=""fnote30::0"" /&gt;_x000D_&lt;param n=""UIParameter_125"" v=""ts_name31::"" /&gt;_x000D_'"</definedName>
    <definedName name="_AMO_ContentDefinition_680586719.3" hidden="1">"' &lt;param n=""ResultsOnServer"" v=""False"" /&gt;_x000D_&lt;param n=""AMO_Version"" v=""2.1"" /&gt;_x000D_&lt;param n=""UIParameter_0"" v=""startdatetxt::20100101"" /&gt;_x000D_&lt;param n=""UIParameter_1"" v=""numofobs::12"" /&gt;_x000D_&lt;param n=""UIParameter_2"" v=""load_ts::V"" /&gt;_x000D_'"</definedName>
    <definedName name="_AMO_ContentDefinition_680586719.30" hidden="1">"'  &lt;param n=""UIParameter_126"" v=""d_type31::AC"" /&gt;_x000D_&lt;param n=""UIParameter_127"" v=""s_mgntd31::N/A"" /&gt;_x000D_&lt;param n=""UIParameter_128"" v=""fnote31::0"" /&gt;_x000D_&lt;param n=""UIParameter_129"" v=""ts_name32::"" /&gt;_x000D_&lt;param n=""UIParameter_130"" v=""'"</definedName>
    <definedName name="_AMO_ContentDefinition_680586719.31" hidden="1">"'d_type32::AC"" /&gt;_x000D_&lt;param n=""UIParameter_131"" v=""s_mgntd32::N/A"" /&gt;_x000D_&lt;param n=""UIParameter_132"" v=""fnote32::0"" /&gt;_x000D_&lt;param n=""UIParameter_133"" v=""ts_name33::"" /&gt;_x000D_&lt;param n=""UIParameter_134"" v=""d_type33::AC"" /&gt;_x000D_&lt;param n=""UI'"</definedName>
    <definedName name="_AMO_ContentDefinition_680586719.32" hidden="1">"'Parameter_135"" v=""s_mgntd33::N/A"" /&gt;_x000D_&lt;param n=""UIParameter_136"" v=""fnote33::0"" /&gt;_x000D_&lt;param n=""UIParameter_137"" v=""ts_name34::"" /&gt;_x000D_&lt;param n=""UIParameter_138"" v=""d_type34::AC"" /&gt;_x000D_&lt;param n=""UIParameter_139"" v=""s_mgntd34::N/A'"</definedName>
    <definedName name="_AMO_ContentDefinition_680586719.33" hidden="1">"'"" /&gt;_x000D_&lt;param n=""UIParameter_140"" v=""fnote34::0"" /&gt;_x000D_&lt;param n=""UIParameter_141"" v=""ts_name35::"" /&gt;_x000D_&lt;param n=""UIParameter_142"" v=""d_type35::AC"" /&gt;_x000D_&lt;param n=""UIParameter_143"" v=""s_mgntd35::N/A"" /&gt;_x000D_&lt;param n=""UIParameter_1'"</definedName>
    <definedName name="_AMO_ContentDefinition_680586719.34" hidden="1">"'44"" v=""fnote35::0"" /&gt;_x000D_&lt;param n=""UIParameter_145"" v=""ts_name36::"" /&gt;_x000D_&lt;param n=""UIParameter_146"" v=""d_type36::AC"" /&gt;_x000D_&lt;param n=""UIParameter_147"" v=""s_mgntd36::N/A"" /&gt;_x000D_&lt;param n=""UIParameter_148"" v=""fnote36::0"" /&gt;_x000D_&lt;param'"</definedName>
    <definedName name="_AMO_ContentDefinition_680586719.35" hidden="1">"' n=""UIParameter_149"" v=""ts_name37::"" /&gt;_x000D_&lt;param n=""UIParameter_150"" v=""d_type37::AC"" /&gt;_x000D_&lt;param n=""UIParameter_151"" v=""s_mgntd37::N/A"" /&gt;_x000D_&lt;param n=""UIParameter_152"" v=""fnote37::0"" /&gt;_x000D_&lt;param n=""UIParameter_153"" v=""ts_name3'"</definedName>
    <definedName name="_AMO_ContentDefinition_680586719.36" hidden="1">"'8::"" /&gt;_x000D_&lt;param n=""UIParameter_154"" v=""d_type38::AC"" /&gt;_x000D_&lt;param n=""UIParameter_155"" v=""s_mgntd38::N/A"" /&gt;_x000D_&lt;param n=""UIParameter_156"" v=""fnote38::0"" /&gt;_x000D_&lt;param n=""UIParameter_157"" v=""ts_name39::"" /&gt;_x000D_&lt;param n=""UIParameter'"</definedName>
    <definedName name="_AMO_ContentDefinition_680586719.37" hidden="1">"'_158"" v=""d_type39::AC"" /&gt;_x000D_&lt;param n=""UIParameter_159"" v=""s_mgntd39::N/A"" /&gt;_x000D_&lt;param n=""UIParameter_160"" v=""fnote39::0"" /&gt;_x000D_&lt;param n=""UIParameter_161"" v=""ts_name40::"" /&gt;_x000D_&lt;param n=""UIParameter_162"" v=""d_type40::AC"" /&gt;_x000D_&lt;pa'"</definedName>
    <definedName name="_AMO_ContentDefinition_680586719.38" hidden="1">"'ram n=""UIParameter_163"" v=""s_mgntd40::N/A"" /&gt;_x000D_&lt;param n=""UIParameter_164"" v=""fnote40::0"" /&gt;_x000D_&lt;param n=""UIParameter_165"" v=""ts_name41::"" /&gt;_x000D_&lt;param n=""UIParameter_166"" v=""d_type41::AC"" /&gt;_x000D_&lt;param n=""UIParameter_167"" v=""s_mgn'"</definedName>
    <definedName name="_AMO_ContentDefinition_680586719.39" hidden="1">"'td41::N/A"" /&gt;_x000D_&lt;param n=""UIParameter_168"" v=""fnote41::0"" /&gt;_x000D_&lt;param n=""UIParameter_169"" v=""ts_name42::"" /&gt;_x000D_&lt;param n=""UIParameter_170"" v=""d_type42::AC"" /&gt;_x000D_&lt;param n=""UIParameter_171"" v=""s_mgntd42::N/A"" /&gt;_x000D_&lt;param n=""UIPar'"</definedName>
    <definedName name="_AMO_ContentDefinition_680586719.4" hidden="1">"'&lt;param n=""UIParameter_3"" v=""year_source_field::Y"" /&gt;_x000D_&lt;param n=""UIParameter_4"" v=""freq::M"" /&gt;_x000D_&lt;param n=""UIParameter_5"" v=""ts_name1::mafm1"" /&gt;_x000D_&lt;param n=""UIParameter_6"" v=""d_type1::AC"" /&gt;_x000D_&lt;param n=""UIParameter_7"" v=""s_m'"</definedName>
    <definedName name="_AMO_ContentDefinition_680586719.40" hidden="1">"'ameter_172"" v=""fnote42::0"" /&gt;_x000D_&lt;param n=""UIParameter_173"" v=""ts_name43::"" /&gt;_x000D_&lt;param n=""UIParameter_174"" v=""d_type43::AC"" /&gt;_x000D_&lt;param n=""UIParameter_175"" v=""s_mgntd43::N/A"" /&gt;_x000D_&lt;param n=""UIParameter_176"" v=""fnote43::0"" /&gt;_x000D_ '"</definedName>
    <definedName name="_AMO_ContentDefinition_680586719.41" hidden="1">"' &lt;param n=""UIParameter_177"" v=""ts_name44::"" /&gt;_x000D_&lt;param n=""UIParameter_178"" v=""d_type44::AC"" /&gt;_x000D_&lt;param n=""UIParameter_179"" v=""s_mgntd44::N/A"" /&gt;_x000D_&lt;param n=""UIParameter_180"" v=""fnote44::0"" /&gt;_x000D_&lt;param n=""UIParameter_181"" v=""t'"</definedName>
    <definedName name="_AMO_ContentDefinition_680586719.42" hidden="1">"'s_name45::"" /&gt;_x000D_&lt;param n=""UIParameter_182"" v=""d_type45::AC"" /&gt;_x000D_&lt;param n=""UIParameter_183"" v=""s_mgntd45::N/A"" /&gt;_x000D_&lt;param n=""UIParameter_184"" v=""fnote45::0"" /&gt;_x000D_&lt;param n=""UIParameter_185"" v=""ts_name46::"" /&gt;_x000D_&lt;param n=""UIPa'"</definedName>
    <definedName name="_AMO_ContentDefinition_680586719.43" hidden="1">"'rameter_186"" v=""d_type46::AC"" /&gt;_x000D_&lt;param n=""UIParameter_187"" v=""s_mgntd46::N/A"" /&gt;_x000D_&lt;param n=""UIParameter_188"" v=""fnote46::0"" /&gt;_x000D_&lt;param n=""UIParameter_189"" v=""ts_name47::"" /&gt;_x000D_&lt;param n=""UIParameter_190"" v=""d_type47::AC"" /&gt;'"</definedName>
    <definedName name="_AMO_ContentDefinition_680586719.44" hidden="1">"'_x000D_&lt;param n=""UIParameter_191"" v=""s_mgntd47::N/A"" /&gt;_x000D_&lt;param n=""UIParameter_192"" v=""fnote47::0"" /&gt;_x000D_&lt;param n=""UIParameter_193"" v=""ts_name48::"" /&gt;_x000D_&lt;param n=""UIParameter_194"" v=""d_type48::AC"" /&gt;_x000D_&lt;param n=""UIParameter_195"" v'"</definedName>
    <definedName name="_AMO_ContentDefinition_680586719.45" hidden="1">"'=""s_mgntd48::N/A"" /&gt;_x000D_&lt;param n=""UIParameter_196"" v=""fnote48::0"" /&gt;_x000D_&lt;param n=""UIParameter_197"" v=""ts_name49::"" /&gt;_x000D_&lt;param n=""UIParameter_198"" v=""d_type49::AC"" /&gt;_x000D_&lt;param n=""UIParameter_199"" v=""s_mgntd49::N/A"" /&gt;_x000D_&lt;param n'"</definedName>
    <definedName name="_AMO_ContentDefinition_680586719.46" hidden="1">"'=""UIParameter_200"" v=""fnote49::0"" /&gt;_x000D_&lt;param n=""UIParameter_201"" v=""ts_name50::"" /&gt;_x000D_&lt;param n=""UIParameter_202"" v=""d_type50::AC"" /&gt;_x000D_&lt;param n=""UIParameter_203"" v=""s_mgntd50::N/A"" /&gt;_x000D_&lt;param n=""UIParameter_204"" v=""fnote50::'"</definedName>
    <definedName name="_AMO_ContentDefinition_680586719.47" hidden="1">"'0"" /&gt;_x000D_&lt;param n=""UIParameter_205"" v=""ts_name51::"" /&gt;_x000D_&lt;param n=""UIParameter_206"" v=""d_type51::AC"" /&gt;_x000D_&lt;param n=""UIParameter_207"" v=""s_mgntd51::N/A"" /&gt;_x000D_&lt;param n=""UIParameter_208"" v=""fnote51::0"" /&gt;_x000D_&lt;param n=""UIParameter_'"</definedName>
    <definedName name="_AMO_ContentDefinition_680586719.48" hidden="1">"'209"" v=""ts_name52::"" /&gt;_x000D_&lt;param n=""UIParameter_210"" v=""d_type52::AC"" /&gt;_x000D_&lt;param n=""UIParameter_211"" v=""s_mgntd52::N/A"" /&gt;_x000D_&lt;param n=""UIParameter_212"" v=""fnote52::0"" /&gt;_x000D_&lt;param n=""UIParameter_213"" v=""ts_name53::"" /&gt;_x000D_&lt;para'"</definedName>
    <definedName name="_AMO_ContentDefinition_680586719.49" hidden="1">"'m n=""UIParameter_214"" v=""d_type53::AC"" /&gt;_x000D_&lt;param n=""UIParameter_215"" v=""s_mgntd53::N/A"" /&gt;_x000D_&lt;param n=""UIParameter_216"" v=""fnote53::0"" /&gt;_x000D_&lt;param n=""UIParameter_217"" v=""ts_name54::"" /&gt;_x000D_&lt;param n=""UIParameter_218"" v=""d_type5'"</definedName>
    <definedName name="_AMO_ContentDefinition_680586719.5" hidden="1">"'gntd1::9"" /&gt;_x000D_&lt;param n=""UIParameter_8"" v=""fnote1::0"" /&gt;_x000D_&lt;param n=""UIParameter_9"" v=""ts_name2::mafm2"" /&gt;_x000D_&lt;param n=""UIParameter_10"" v=""d_type2::AC"" /&gt;_x000D_&lt;param n=""UIParameter_11"" v=""s_mgntd2::6"" /&gt;_x000D_&lt;param n=""UIParameter_'"</definedName>
    <definedName name="_AMO_ContentDefinition_680586719.50" hidden="1">"'4::AC"" /&gt;_x000D_&lt;param n=""UIParameter_219"" v=""s_mgntd54::N/A"" /&gt;_x000D_&lt;param n=""UIParameter_220"" v=""fnote54::0"" /&gt;_x000D_&lt;param n=""UIParameter_221"" v=""ts_name55::"" /&gt;_x000D_&lt;param n=""UIParameter_222"" v=""d_type55::AC"" /&gt;_x000D_&lt;param n=""UIParamet'"</definedName>
    <definedName name="_AMO_ContentDefinition_680586719.51" hidden="1">"'er_223"" v=""s_mgntd55::N/A"" /&gt;_x000D_&lt;param n=""UIParameter_224"" v=""fnote55::0"" /&gt;_x000D_&lt;param n=""UIParameter_225"" v=""ts_name56::"" /&gt;_x000D_&lt;param n=""UIParameter_226"" v=""d_type56::AC"" /&gt;_x000D_&lt;param n=""UIParameter_227"" v=""s_mgntd56::N/A"" /&gt;_x000D_ '"</definedName>
    <definedName name="_AMO_ContentDefinition_680586719.52" hidden="1">"' &lt;param n=""UIParameter_228"" v=""fnote56::0"" /&gt;_x000D_&lt;param n=""UIParameter_229"" v=""ts_name57::"" /&gt;_x000D_&lt;param n=""UIParameter_230"" v=""d_type57::AC"" /&gt;_x000D_&lt;param n=""UIParameter_231"" v=""s_mgntd57::N/A"" /&gt;_x000D_&lt;param n=""UIParameter_232"" v=""f'"</definedName>
    <definedName name="_AMO_ContentDefinition_680586719.53" hidden="1">"'note57::0"" /&gt;_x000D_&lt;param n=""UIParameter_233"" v=""ts_name58::"" /&gt;_x000D_&lt;param n=""UIParameter_234"" v=""d_type58::AC"" /&gt;_x000D_&lt;param n=""UIParameter_235"" v=""s_mgntd58::N/A"" /&gt;_x000D_&lt;param n=""UIParameter_236"" v=""fnote58::0"" /&gt;_x000D_&lt;param n=""UIPar'"</definedName>
    <definedName name="_AMO_ContentDefinition_680586719.54" hidden="1">"'ameter_237"" v=""ts_name59::"" /&gt;_x000D_&lt;param n=""UIParameter_238"" v=""d_type59::AC"" /&gt;_x000D_&lt;param n=""UIParameter_239"" v=""s_mgntd59::N/A"" /&gt;_x000D_&lt;param n=""UIParameter_240"" v=""fnote59::0"" /&gt;_x000D_&lt;param n=""UIParameter_241"" v=""ts_name60::"" /&gt;_x000D_'"</definedName>
    <definedName name="_AMO_ContentDefinition_680586719.55" hidden="1">"'  &lt;param n=""UIParameter_242"" v=""d_type60::AC"" /&gt;_x000D_&lt;param n=""UIParameter_243"" v=""s_mgntd60::N/A"" /&gt;_x000D_&lt;param n=""UIParameter_244"" v=""fnote60::0"" /&gt;_x000D_&lt;param n=""UIParameter_245"" v=""ts_name61::"" /&gt;_x000D_&lt;param n=""UIParameter_246"" v=""'"</definedName>
    <definedName name="_AMO_ContentDefinition_680586719.56" hidden="1">"'d_type61::AC"" /&gt;_x000D_&lt;param n=""UIParameter_247"" v=""s_mgntd61::N/A"" /&gt;_x000D_&lt;param n=""UIParameter_248"" v=""fnote61::0"" /&gt;_x000D_&lt;param n=""UIParameter_249"" v=""ts_name62::"" /&gt;_x000D_&lt;param n=""UIParameter_250"" v=""d_type62::AC"" /&gt;_x000D_&lt;param n=""UI'"</definedName>
    <definedName name="_AMO_ContentDefinition_680586719.57" hidden="1">"'Parameter_251"" v=""s_mgntd62::N/A"" /&gt;_x000D_&lt;param n=""UIParameter_252"" v=""fnote62::0"" /&gt;_x000D_&lt;param n=""UIParameter_253"" v=""ts_name63::"" /&gt;_x000D_&lt;param n=""UIParameter_254"" v=""d_type63::AC"" /&gt;_x000D_&lt;param n=""UIParameter_255"" v=""s_mgntd63::N/A'"</definedName>
    <definedName name="_AMO_ContentDefinition_680586719.58" hidden="1">"'"" /&gt;_x000D_&lt;param n=""UIParameter_256"" v=""fnote63::0"" /&gt;_x000D_&lt;param n=""UIParameter_257"" v=""ts_name64::"" /&gt;_x000D_&lt;param n=""UIParameter_258"" v=""d_type64::AC"" /&gt;_x000D_&lt;param n=""UIParameter_259"" v=""s_mgntd64::N/A"" /&gt;_x000D_&lt;param n=""UIParameter_2'"</definedName>
    <definedName name="_AMO_ContentDefinition_680586719.59" hidden="1">"'60"" v=""fnote64::0"" /&gt;_x000D_&lt;param n=""UIParameter_261"" v=""ts_name65::"" /&gt;_x000D_&lt;param n=""UIParameter_262"" v=""d_type65::AC"" /&gt;_x000D_&lt;param n=""UIParameter_263"" v=""s_mgntd65::N/A"" /&gt;_x000D_&lt;param n=""UIParameter_264"" v=""fnote65::0"" /&gt;_x000D_&lt;param'"</definedName>
    <definedName name="_AMO_ContentDefinition_680586719.6" hidden="1">"'12"" v=""fnote2::0"" /&gt;_x000D_&lt;param n=""UIParameter_13"" v=""ts_name3::"" /&gt;_x000D_&lt;param n=""UIParameter_14"" v=""d_type3::AC"" /&gt;_x000D_&lt;param n=""UIParameter_15"" v=""s_mgntd3::N/A"" /&gt;_x000D_&lt;param n=""UIParameter_16"" v=""fnote3::0"" /&gt;_x000D_&lt;param n=""UIPa'"</definedName>
    <definedName name="_AMO_ContentDefinition_680586719.60" hidden="1">"' n=""UIParameter_265"" v=""ts_name66::"" /&gt;_x000D_&lt;param n=""UIParameter_266"" v=""d_type66::AC"" /&gt;_x000D_&lt;param n=""UIParameter_267"" v=""s_mgntd66::N/A"" /&gt;_x000D_&lt;param n=""UIParameter_268"" v=""fnote66::0"" /&gt;_x000D_&lt;param n=""UIParameter_269"" v=""ts_name6'"</definedName>
    <definedName name="_AMO_ContentDefinition_680586719.61" hidden="1">"'7::"" /&gt;_x000D_&lt;param n=""UIParameter_270"" v=""d_type67::AC"" /&gt;_x000D_&lt;param n=""UIParameter_271"" v=""s_mgntd67::N/A"" /&gt;_x000D_&lt;param n=""UIParameter_272"" v=""fnote67::0"" /&gt;_x000D_&lt;param n=""UIParameter_273"" v=""ts_name68::"" /&gt;_x000D_&lt;param n=""UIParameter'"</definedName>
    <definedName name="_AMO_ContentDefinition_680586719.62" hidden="1">"'_274"" v=""d_type68::AC"" /&gt;_x000D_&lt;param n=""UIParameter_275"" v=""s_mgntd68::N/A"" /&gt;_x000D_&lt;param n=""UIParameter_276"" v=""fnote68::0"" /&gt;_x000D_&lt;param n=""UIParameter_277"" v=""ts_name69::"" /&gt;_x000D_&lt;param n=""UIParameter_278"" v=""d_type69::AC"" /&gt;_x000D_&lt;pa'"</definedName>
    <definedName name="_AMO_ContentDefinition_680586719.63" hidden="1">"'ram n=""UIParameter_279"" v=""s_mgntd69::N/A"" /&gt;_x000D_&lt;param n=""UIParameter_280"" v=""fnote69::0"" /&gt;_x000D_&lt;param n=""UIParameter_281"" v=""ts_name70::"" /&gt;_x000D_&lt;param n=""UIParameter_282"" v=""d_type70::AC"" /&gt;_x000D_&lt;param n=""UIParameter_283"" v=""s_mgn'"</definedName>
    <definedName name="_AMO_ContentDefinition_680586719.64" hidden="1">"'td70::N/A"" /&gt;_x000D_&lt;param n=""UIParameter_284"" v=""fnote70::0"" /&gt;_x000D_&lt;param n=""UIParameter_285"" v=""ts_name71::"" /&gt;_x000D_&lt;param n=""UIParameter_286"" v=""d_type71::AC"" /&gt;_x000D_&lt;param n=""UIParameter_287"" v=""s_mgntd71::N/A"" /&gt;_x000D_&lt;param n=""UIPar'"</definedName>
    <definedName name="_AMO_ContentDefinition_680586719.65" hidden="1">"'ameter_288"" v=""fnote71::0"" /&gt;_x000D_&lt;param n=""UIParameter_289"" v=""ts_name72::"" /&gt;_x000D_&lt;param n=""UIParameter_290"" v=""d_type72::AC"" /&gt;_x000D_&lt;param n=""UIParameter_291"" v=""s_mgntd72::N/A"" /&gt;_x000D_&lt;param n=""UIParameter_292"" v=""fnote72::0"" /&gt;_x000D_ '"</definedName>
    <definedName name="_AMO_ContentDefinition_680586719.66" hidden="1">"' &lt;param n=""UIParameter_293"" v=""ts_name73::"" /&gt;_x000D_&lt;param n=""UIParameter_294"" v=""d_type73::AC"" /&gt;_x000D_&lt;param n=""UIParameter_295"" v=""s_mgntd73::N/A"" /&gt;_x000D_&lt;param n=""UIParameter_296"" v=""fnote73::0"" /&gt;_x000D_&lt;param n=""UIParameter_297"" v=""t'"</definedName>
    <definedName name="_AMO_ContentDefinition_680586719.67" hidden="1">"'s_name74::"" /&gt;_x000D_&lt;param n=""UIParameter_298"" v=""d_type74::AC"" /&gt;_x000D_&lt;param n=""UIParameter_299"" v=""s_mgntd74::N/A"" /&gt;_x000D_&lt;param n=""UIParameter_300"" v=""fnote74::0"" /&gt;_x000D_&lt;param n=""UIParameter_301"" v=""ts_name75::"" /&gt;_x000D_&lt;param n=""UIPa'"</definedName>
    <definedName name="_AMO_ContentDefinition_680586719.68" hidden="1">"'rameter_302"" v=""d_type75::AC"" /&gt;_x000D_&lt;param n=""UIParameter_303"" v=""s_mgntd75::N/A"" /&gt;_x000D_&lt;param n=""UIParameter_304"" v=""fnote75::0"" /&gt;_x000D_&lt;param n=""UIParameter_305"" v=""ts_name76::"" /&gt;_x000D_&lt;param n=""UIParameter_306"" v=""d_type76::AC"" /&gt;'"</definedName>
    <definedName name="_AMO_ContentDefinition_680586719.69" hidden="1">"'_x000D_&lt;param n=""UIParameter_307"" v=""s_mgntd76::N/A"" /&gt;_x000D_&lt;param n=""UIParameter_308"" v=""fnote76::0"" /&gt;_x000D_&lt;param n=""UIParameter_309"" v=""ts_name77::"" /&gt;_x000D_&lt;param n=""UIParameter_310"" v=""d_type77::AC"" /&gt;_x000D_&lt;param n=""UIParameter_311"" v'"</definedName>
    <definedName name="_AMO_ContentDefinition_680586719.7" hidden="1">"'rameter_17"" v=""ts_name4::"" /&gt;_x000D_&lt;param n=""UIParameter_18"" v=""d_type4::AC"" /&gt;_x000D_&lt;param n=""UIParameter_19"" v=""s_mgntd4::N/A"" /&gt;_x000D_&lt;param n=""UIParameter_20"" v=""fnote4::0"" /&gt;_x000D_&lt;param n=""UIParameter_21"" v=""ts_name5::"" /&gt;_x000D_&lt;param'"</definedName>
    <definedName name="_AMO_ContentDefinition_680586719.70" hidden="1">"'=""s_mgntd77::N/A"" /&gt;_x000D_&lt;param n=""UIParameter_312"" v=""fnote77::0"" /&gt;_x000D_&lt;param n=""UIParameter_313"" v=""ts_name78::"" /&gt;_x000D_&lt;param n=""UIParameter_314"" v=""d_type78::AC"" /&gt;_x000D_&lt;param n=""UIParameter_315"" v=""s_mgntd78::N/A"" /&gt;_x000D_&lt;param n'"</definedName>
    <definedName name="_AMO_ContentDefinition_680586719.71" hidden="1">"'=""UIParameter_316"" v=""fnote78::0"" /&gt;_x000D_&lt;param n=""UIParameter_317"" v=""ts_name79::"" /&gt;_x000D_&lt;param n=""UIParameter_318"" v=""d_type79::AC"" /&gt;_x000D_&lt;param n=""UIParameter_319"" v=""s_mgntd79::N/A"" /&gt;_x000D_&lt;param n=""UIParameter_320"" v=""fnote79::'"</definedName>
    <definedName name="_AMO_ContentDefinition_680586719.72" hidden="1">"'0"" /&gt;_x000D_&lt;param n=""UIParameter_321"" v=""ts_name80::"" /&gt;_x000D_&lt;param n=""UIParameter_322"" v=""d_type80::AC"" /&gt;_x000D_&lt;param n=""UIParameter_323"" v=""s_mgntd80::N/A"" /&gt;_x000D_&lt;param n=""UIParameter_324"" v=""fnote80::0"" /&gt;_x000D_&lt;param n=""UIParameter_'"</definedName>
    <definedName name="_AMO_ContentDefinition_680586719.73" hidden="1">"'325"" v=""ts_name81::"" /&gt;_x000D_&lt;param n=""UIParameter_326"" v=""d_type81::AC"" /&gt;_x000D_&lt;param n=""UIParameter_327"" v=""s_mgntd81::N/A"" /&gt;_x000D_&lt;param n=""UIParameter_328"" v=""fnote81::0"" /&gt;_x000D_&lt;param n=""UIParameter_329"" v=""ts_name82::"" /&gt;_x000D_&lt;para'"</definedName>
    <definedName name="_AMO_ContentDefinition_680586719.74" hidden="1">"'m n=""UIParameter_330"" v=""d_type82::AC"" /&gt;_x000D_&lt;param n=""UIParameter_331"" v=""s_mgntd82::N/A"" /&gt;_x000D_&lt;param n=""UIParameter_332"" v=""fnote82::0"" /&gt;_x000D_&lt;param n=""UIParameter_333"" v=""ts_name83::"" /&gt;_x000D_&lt;param n=""UIParameter_334"" v=""d_type8'"</definedName>
    <definedName name="_AMO_ContentDefinition_680586719.75" hidden="1">"'3::AC"" /&gt;_x000D_&lt;param n=""UIParameter_335"" v=""s_mgntd83::N/A"" /&gt;_x000D_&lt;param n=""UIParameter_336"" v=""fnote83::0"" /&gt;_x000D_&lt;param n=""UIParameter_337"" v=""ts_name84::"" /&gt;_x000D_&lt;param n=""UIParameter_338"" v=""d_type84::AC"" /&gt;_x000D_&lt;param n=""UIParamet'"</definedName>
    <definedName name="_AMO_ContentDefinition_680586719.76" hidden="1">"'er_339"" v=""s_mgntd84::N/A"" /&gt;_x000D_&lt;param n=""UIParameter_340"" v=""fnote84::0"" /&gt;_x000D_&lt;param n=""UIParameter_341"" v=""ts_name85::"" /&gt;_x000D_&lt;param n=""UIParameter_342"" v=""d_type85::AC"" /&gt;_x000D_&lt;param n=""UIParameter_343"" v=""s_mgntd85::N/A"" /&gt;_x000D_ '"</definedName>
    <definedName name="_AMO_ContentDefinition_680586719.77" hidden="1">"' &lt;param n=""UIParameter_344"" v=""fnote85::0"" /&gt;_x000D_&lt;param n=""UIParameter_345"" v=""ts_name86::"" /&gt;_x000D_&lt;param n=""UIParameter_346"" v=""d_type86::AC"" /&gt;_x000D_&lt;param n=""UIParameter_347"" v=""s_mgntd86::N/A"" /&gt;_x000D_&lt;param n=""UIParameter_348"" v=""f'"</definedName>
    <definedName name="_AMO_ContentDefinition_680586719.78" hidden="1">"'note86::0"" /&gt;_x000D_&lt;param n=""UIParameter_349"" v=""ts_name87::"" /&gt;_x000D_&lt;param n=""UIParameter_350"" v=""d_type87::AC"" /&gt;_x000D_&lt;param n=""UIParameter_351"" v=""s_mgntd87::N/A"" /&gt;_x000D_&lt;param n=""UIParameter_352"" v=""fnote87::0"" /&gt;_x000D_&lt;param n=""UIPar'"</definedName>
    <definedName name="_AMO_ContentDefinition_680586719.79" hidden="1">"'ameter_353"" v=""ts_name88::"" /&gt;_x000D_&lt;param n=""UIParameter_354"" v=""d_type88::AC"" /&gt;_x000D_&lt;param n=""UIParameter_355"" v=""s_mgntd88::N/A"" /&gt;_x000D_&lt;param n=""UIParameter_356"" v=""fnote88::0"" /&gt;_x000D_&lt;param n=""UIParameter_357"" v=""ts_name89::"" /&gt;_x000D_'"</definedName>
    <definedName name="_AMO_ContentDefinition_680586719.8" hidden="1">"' n=""UIParameter_22"" v=""d_type5::AC"" /&gt;_x000D_&lt;param n=""UIParameter_23"" v=""s_mgntd5::N/A"" /&gt;_x000D_&lt;param n=""UIParameter_24"" v=""fnote5::0"" /&gt;_x000D_&lt;param n=""UIParameter_25"" v=""ts_name6::"" /&gt;_x000D_&lt;param n=""UIParameter_26"" v=""d_type6::AC"" /&gt;_x000D_'"</definedName>
    <definedName name="_AMO_ContentDefinition_680586719.80" hidden="1">"'  &lt;param n=""UIParameter_358"" v=""d_type89::AC"" /&gt;_x000D_&lt;param n=""UIParameter_359"" v=""s_mgntd89::N/A"" /&gt;_x000D_&lt;param n=""UIParameter_360"" v=""fnote89::0"" /&gt;_x000D_&lt;param n=""UIParameter_361"" v=""ts_name90::"" /&gt;_x000D_&lt;param n=""UIParameter_362"" v=""'"</definedName>
    <definedName name="_AMO_ContentDefinition_680586719.81" hidden="1">"'d_type90::AC"" /&gt;_x000D_&lt;param n=""UIParameter_363"" v=""s_mgntd90::N/A"" /&gt;_x000D_&lt;param n=""UIParameter_364"" v=""fnote90::0"" /&gt;_x000D_&lt;param n=""UIParameter_365"" v=""ts_name91::"" /&gt;_x000D_&lt;param n=""UIParameter_366"" v=""d_type91::AC"" /&gt;_x000D_&lt;param n=""UI'"</definedName>
    <definedName name="_AMO_ContentDefinition_680586719.82" hidden="1">"'Parameter_367"" v=""s_mgntd91::N/A"" /&gt;_x000D_&lt;param n=""UIParameter_368"" v=""fnote91::0"" /&gt;_x000D_&lt;param n=""UIParameter_369"" v=""ts_name92::"" /&gt;_x000D_&lt;param n=""UIParameter_370"" v=""d_type92::AC"" /&gt;_x000D_&lt;param n=""UIParameter_371"" v=""s_mgntd92::N/A'"</definedName>
    <definedName name="_AMO_ContentDefinition_680586719.83" hidden="1">"'"" /&gt;_x000D_&lt;param n=""UIParameter_372"" v=""fnote92::0"" /&gt;_x000D_&lt;param n=""UIParameter_373"" v=""ts_name93::"" /&gt;_x000D_&lt;param n=""UIParameter_374"" v=""d_type93::AC"" /&gt;_x000D_&lt;param n=""UIParameter_375"" v=""s_mgntd93::N/A"" /&gt;_x000D_&lt;param n=""UIParameter_3'"</definedName>
    <definedName name="_AMO_ContentDefinition_680586719.84" hidden="1">"'76"" v=""fnote93::0"" /&gt;_x000D_&lt;param n=""UIParameter_377"" v=""ts_name94::"" /&gt;_x000D_&lt;param n=""UIParameter_378"" v=""d_type94::AC"" /&gt;_x000D_&lt;param n=""UIParameter_379"" v=""s_mgntd94::N/A"" /&gt;_x000D_&lt;param n=""UIParameter_380"" v=""fnote94::0"" /&gt;_x000D_&lt;param'"</definedName>
    <definedName name="_AMO_ContentDefinition_680586719.85" hidden="1">"' n=""UIParameter_381"" v=""ts_name95::"" /&gt;_x000D_&lt;param n=""UIParameter_382"" v=""d_type95::AC"" /&gt;_x000D_&lt;param n=""UIParameter_383"" v=""s_mgntd95::N/A"" /&gt;_x000D_&lt;param n=""UIParameter_384"" v=""fnote95::0"" /&gt;_x000D_&lt;param n=""UIParameter_385"" v=""ts_name9'"</definedName>
    <definedName name="_AMO_ContentDefinition_680586719.86" hidden="1">"'6::"" /&gt;_x000D_&lt;param n=""UIParameter_386"" v=""d_type96::AC"" /&gt;_x000D_&lt;param n=""UIParameter_387"" v=""s_mgntd96::N/A"" /&gt;_x000D_&lt;param n=""UIParameter_388"" v=""fnote96::0"" /&gt;_x000D_&lt;param n=""UIParameter_389"" v=""ts_name97::"" /&gt;_x000D_&lt;param n=""UIParameter'"</definedName>
    <definedName name="_AMO_ContentDefinition_680586719.87" hidden="1">"'_390"" v=""d_type97::AC"" /&gt;_x000D_&lt;param n=""UIParameter_391"" v=""s_mgntd97::N/A"" /&gt;_x000D_&lt;param n=""UIParameter_392"" v=""fnote97::0"" /&gt;_x000D_&lt;param n=""UIParameter_393"" v=""ts_name98::"" /&gt;_x000D_&lt;param n=""UIParameter_394"" v=""d_type98::AC"" /&gt;_x000D_&lt;pa'"</definedName>
    <definedName name="_AMO_ContentDefinition_680586719.88" hidden="1">"'ram n=""UIParameter_395"" v=""s_mgntd98::N/A"" /&gt;_x000D_&lt;param n=""UIParameter_396"" v=""fnote98::0"" /&gt;_x000D_&lt;param n=""UIParameter_397"" v=""ts_name99::"" /&gt;_x000D_&lt;param n=""UIParameter_398"" v=""d_type99::AC"" /&gt;_x000D_&lt;param n=""UIParameter_399"" v=""s_mgn'"</definedName>
    <definedName name="_AMO_ContentDefinition_680586719.89" hidden="1">"'td99::N/A"" /&gt;_x000D_&lt;param n=""UIParameter_400"" v=""fnote99::0"" /&gt;_x000D_&lt;param n=""UIParameter_401"" v=""ts_name100::"" /&gt;_x000D_&lt;param n=""UIParameter_402"" v=""d_type100::AC"" /&gt;_x000D_&lt;param n=""UIParameter_403"" v=""s_mgntd100::N/A"" /&gt;_x000D_&lt;param n=""UI'"</definedName>
    <definedName name="_AMO_ContentDefinition_680586719.9" hidden="1">"'&lt;param n=""UIParameter_27"" v=""s_mgntd6::N/A"" /&gt;_x000D_&lt;param n=""UIParameter_28"" v=""fnote6::0"" /&gt;_x000D_&lt;param n=""UIParameter_29"" v=""ts_name7::"" /&gt;_x000D_&lt;param n=""UIParameter_30"" v=""d_type7::AC"" /&gt;_x000D_&lt;param n=""UIParameter_31"" v=""s_mgntd7'"</definedName>
    <definedName name="_AMO_ContentDefinition_680586719.90" hidden="1">"'Parameter_404"" v=""fnote100::0"" /&gt;_x000D_&lt;param n=""UIParameter_405"" v=""ts_name101::"" /&gt;_x000D_&lt;param n=""UIParameter_406"" v=""d_type101::AC"" /&gt;_x000D_&lt;param n=""UIParameter_407"" v=""s_mgntd101::N/A"" /&gt;_x000D_&lt;param n=""UIParameter_408"" v=""fnote101::'"</definedName>
    <definedName name="_AMO_ContentDefinition_680586719.91" hidden="1">"'0"" /&gt;_x000D_&lt;param n=""UIParameter_409"" v=""ts_name102::"" /&gt;_x000D_&lt;param n=""UIParameter_410"" v=""d_type102::AC"" /&gt;_x000D_&lt;param n=""UIParameter_411"" v=""s_mgntd102::N/A"" /&gt;_x000D_&lt;param n=""UIParameter_412"" v=""fnote102::0"" /&gt;_x000D_&lt;param n=""UIParamet'"</definedName>
    <definedName name="_AMO_ContentDefinition_680586719.92" hidden="1">"'er_413"" v=""ts_name103::"" /&gt;_x000D_&lt;param n=""UIParameter_414"" v=""d_type103::AC"" /&gt;_x000D_&lt;param n=""UIParameter_415"" v=""s_mgntd103::N/A"" /&gt;_x000D_&lt;param n=""UIParameter_416"" v=""fnote103::0"" /&gt;_x000D_&lt;param n=""UIParameter_417"" v=""ts_name104::"" /&gt;_x000D_'"</definedName>
    <definedName name="_AMO_ContentDefinition_680586719.93" hidden="1">"'&lt;param n=""UIParameter_418"" v=""d_type104::AC"" /&gt;_x000D_&lt;param n=""UIParameter_419"" v=""s_mgntd104::N/A"" /&gt;_x000D_&lt;param n=""UIParameter_420"" v=""fnote104::0"" /&gt;_x000D_&lt;param n=""UIParameter_421"" v=""ts_name105::"" /&gt;_x000D_&lt;param n=""UIParameter_422'"</definedName>
    <definedName name="_AMO_ContentDefinition_680586719.94" hidden="1">"'"" v=""d_type105::AC"" /&gt;_x000D_&lt;param n=""UIParameter_423"" v=""s_mgntd105::N/A"" /&gt;_x000D_&lt;param n=""UIParameter_424"" v=""fnote105::0"" /&gt;_x000D_&lt;param n=""UIParameter_425"" v=""ts_name106::"" /&gt;_x000D_&lt;param n=""UIParameter_426"" v=""d_type106::AC"" /&gt;_x000D_&lt;p'"</definedName>
    <definedName name="_AMO_ContentDefinition_680586719.95" hidden="1">"'aram n=""UIParameter_427"" v=""s_mgntd106::N/A"" /&gt;_x000D_&lt;param n=""UIParameter_428"" v=""fnote106::0"" /&gt;_x000D_&lt;param n=""UIParameter_429"" v=""ts_name107::"" /&gt;_x000D_&lt;param n=""UIParameter_430"" v=""d_type107::AC"" /&gt;_x000D_&lt;param n=""UIParameter_431"" v=""'"</definedName>
    <definedName name="_AMO_ContentDefinition_680586719.96" hidden="1">"'s_mgntd107::N/A"" /&gt;_x000D_&lt;param n=""UIParameter_432"" v=""fnote107::0"" /&gt;_x000D_&lt;param n=""UIParameter_433"" v=""ts_name108::"" /&gt;_x000D_&lt;param n=""UIParameter_434"" v=""d_type108::AC"" /&gt;_x000D_&lt;param n=""UIParameter_435"" v=""s_mgntd108::N/A"" /&gt;_x000D_&lt;param '"</definedName>
    <definedName name="_AMO_ContentDefinition_680586719.97" hidden="1">"'n=""UIParameter_436"" v=""fnote108::0"" /&gt;_x000D_&lt;param n=""UIParameter_437"" v=""ts_name109::"" /&gt;_x000D_&lt;param n=""UIParameter_438"" v=""d_type109::AC"" /&gt;_x000D_&lt;param n=""UIParameter_439"" v=""s_mgntd109::N/A"" /&gt;_x000D_&lt;param n=""UIParameter_440"" v=""fnote'"</definedName>
    <definedName name="_AMO_ContentDefinition_680586719.98" hidden="1">"'109::0"" /&gt;_x000D_&lt;param n=""UIParameter_441"" v=""ts_name110::"" /&gt;_x000D_&lt;param n=""UIParameter_442"" v=""d_type110::AC"" /&gt;_x000D_&lt;param n=""UIParameter_443"" v=""s_mgntd110::N/A"" /&gt;_x000D_&lt;param n=""UIParameter_444"" v=""fnote110::0"" /&gt;_x000D_&lt;param n=""UIPa'"</definedName>
    <definedName name="_AMO_ContentDefinition_680586719.99" hidden="1">"'rameter_445"" v=""ts_name111::"" /&gt;_x000D_&lt;param n=""UIParameter_446"" v=""d_type111::AC"" /&gt;_x000D_&lt;param n=""UIParameter_447"" v=""s_mgntd111::N/A"" /&gt;_x000D_&lt;param n=""UIParameter_448"" v=""fnote111::0"" /&gt;_x000D_&lt;param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Dist_Bin" localSheetId="4" hidden="1">#REF!</definedName>
    <definedName name="_Dist_Bin" hidden="1">#REF!</definedName>
    <definedName name="_Dist_Values" localSheetId="4" hidden="1">#REF!</definedName>
    <definedName name="_Dist_Values" hidden="1">#REF!</definedName>
    <definedName name="_Fill" localSheetId="4" hidden="1">#REF!</definedName>
    <definedName name="_Fill" hidden="1">#REF!</definedName>
    <definedName name="_Fill1" localSheetId="4" hidden="1">#REF!</definedName>
    <definedName name="_Fill1" hidden="1">#REF!</definedName>
    <definedName name="_Fill2" localSheetId="4" hidden="1">#REF!</definedName>
    <definedName name="_Fill2" hidden="1">#REF!</definedName>
    <definedName name="_Fill3" localSheetId="4" hidden="1">#REF!</definedName>
    <definedName name="_Fill3" hidden="1">#REF!</definedName>
    <definedName name="_Fill4" localSheetId="4" hidden="1">#REF!</definedName>
    <definedName name="_Fill4" hidden="1">#REF!</definedName>
    <definedName name="_Fill5" localSheetId="4" hidden="1">#REF!</definedName>
    <definedName name="_Fill5" hidden="1">#REF!</definedName>
    <definedName name="_FILLL" localSheetId="3" hidden="1">[21]Fund_Credit!#REF!</definedName>
    <definedName name="_FILLL" localSheetId="4" hidden="1">[21]Fund_Credit!#REF!</definedName>
    <definedName name="_FILLL" hidden="1">[21]Fund_Credit!#REF!</definedName>
    <definedName name="_filterd" localSheetId="3" hidden="1">[22]C!$P$428:$T$428</definedName>
    <definedName name="_filterd" hidden="1">[22]C!$P$428:$T$428</definedName>
    <definedName name="_xlnm._FilterDatabase" localSheetId="3" hidden="1">[23]C!$P$428:$T$428</definedName>
    <definedName name="_xlnm._FilterDatabase" hidden="1">[23]C!$P$428:$T$428</definedName>
    <definedName name="_Key1" localSheetId="4" hidden="1">#REF!</definedName>
    <definedName name="_Key1" hidden="1">#REF!</definedName>
    <definedName name="_Key2" localSheetId="3" hidden="1">[19]PRIVATE!#REF!</definedName>
    <definedName name="_Key2" localSheetId="4" hidden="1">[19]PRIVATE!#REF!</definedName>
    <definedName name="_Key2" hidden="1">[19]PRIVATE!#REF!</definedName>
    <definedName name="_kl09" localSheetId="3" hidden="1">{#N/A,#N/A,FALSE,"M.01"}</definedName>
    <definedName name="_kl09" hidden="1">{#N/A,#N/A,FALSE,"M.01"}</definedName>
    <definedName name="_lo2" localSheetId="3" hidden="1">{"Main Economic Indicators",#N/A,FALSE,"C"}</definedName>
    <definedName name="_lo2" hidden="1">{"Main Economic Indicators",#N/A,FALSE,"C"}</definedName>
    <definedName name="_loi3" localSheetId="3" hidden="1">{"Main Economic Indicators",#N/A,FALSE,"C"}</definedName>
    <definedName name="_loi3" hidden="1">{"Main Economic Indicators",#N/A,FALSE,"C"}</definedName>
    <definedName name="_MatMult_A" localSheetId="4" hidden="1">#REF!</definedName>
    <definedName name="_MatMult_A" hidden="1">#REF!</definedName>
    <definedName name="_MatMult_B" localSheetId="4" hidden="1">#REF!</definedName>
    <definedName name="_MatMult_B" hidden="1">#REF!</definedName>
    <definedName name="_nnn1" localSheetId="3" hidden="1">{"Main Economic Indicators",#N/A,FALSE,"C"}</definedName>
    <definedName name="_nnn1" hidden="1">{"Main Economic Indicators",#N/A,FALSE,"C"}</definedName>
    <definedName name="_nnn2" localSheetId="3" hidden="1">{"Main Economic Indicators",#N/A,FALSE,"C"}</definedName>
    <definedName name="_nnn2" hidden="1">{"Main Economic Indicators",#N/A,FALSE,"C"}</definedName>
    <definedName name="_nnn4" localSheetId="3" hidden="1">{"Main Economic Indicators",#N/A,FALSE,"C"}</definedName>
    <definedName name="_nnn4" hidden="1">{"Main Economic Indicators",#N/A,FALSE,"C"}</definedName>
    <definedName name="_Order1" hidden="1">255</definedName>
    <definedName name="_Order2" hidden="1">255</definedName>
    <definedName name="_Parse_In" localSheetId="4" hidden="1">#REF!</definedName>
    <definedName name="_Parse_In" hidden="1">#REF!</definedName>
    <definedName name="_Parse_Out" localSheetId="4" hidden="1">#REF!</definedName>
    <definedName name="_Parse_Out" hidden="1">#REF!</definedName>
    <definedName name="_Parse_Out1" localSheetId="4" hidden="1">#REF!</definedName>
    <definedName name="_Parse_Out1" hidden="1">#REF!</definedName>
    <definedName name="_Parse_Out2" localSheetId="4" hidden="1">#REF!</definedName>
    <definedName name="_Parse_Out2" hidden="1">#REF!</definedName>
    <definedName name="_red1" localSheetId="3" hidden="1">{"CBA",#N/A,FALSE,"TAB4";"MS",#N/A,FALSE,"TAB5";"BANKLOANS",#N/A,FALSE,"TAB21APP ";"INTEREST",#N/A,FALSE,"TAB22APP"}</definedName>
    <definedName name="_red1" hidden="1">{"CBA",#N/A,FALSE,"TAB4";"MS",#N/A,FALSE,"TAB5";"BANKLOANS",#N/A,FALSE,"TAB21APP ";"INTEREST",#N/A,FALSE,"TAB22APP"}</definedName>
    <definedName name="_RED3">"Check Box 8"</definedName>
    <definedName name="_reg_out3" localSheetId="4" hidden="1">#REF!</definedName>
    <definedName name="_reg_out3" hidden="1">#REF!</definedName>
    <definedName name="_Regression_Int" hidden="1">1</definedName>
    <definedName name="_Regression_Out" localSheetId="3" hidden="1">[23]C!$AK$18:$AK$18</definedName>
    <definedName name="_Regression_Out" hidden="1">[23]C!$AK$18:$AK$18</definedName>
    <definedName name="_Regression_X" localSheetId="3" hidden="1">[23]C!$AK$11:$AU$11</definedName>
    <definedName name="_Regression_X" hidden="1">[23]C!$AK$11:$AU$11</definedName>
    <definedName name="_Regression_Y" localSheetId="3" hidden="1">[23]C!$AK$10:$AU$10</definedName>
    <definedName name="_Regression_Y" hidden="1">[23]C!$AK$10:$AU$10</definedName>
    <definedName name="_regX" localSheetId="4" hidden="1">#REF!</definedName>
    <definedName name="_regX" hidden="1">#REF!</definedName>
    <definedName name="_regX2" localSheetId="4" hidden="1">#REF!</definedName>
    <definedName name="_regX2" hidden="1">#REF!</definedName>
    <definedName name="_regY" localSheetId="4" hidden="1">#REF!</definedName>
    <definedName name="_regY" hidden="1">#REF!</definedName>
    <definedName name="_regY2" localSheetId="4" hidden="1">#REF!</definedName>
    <definedName name="_regY2" hidden="1">#REF!</definedName>
    <definedName name="_RIP2" localSheetId="3" hidden="1">{#N/A,#N/A,FALSE,"M.01"}</definedName>
    <definedName name="_RIP2" hidden="1">{#N/A,#N/A,FALSE,"M.01"}</definedName>
    <definedName name="_RIP3" localSheetId="3" hidden="1">{#N/A,#N/A,FALSE,"M.41"}</definedName>
    <definedName name="_RIP3" hidden="1">{#N/A,#N/A,FALSE,"M.41"}</definedName>
    <definedName name="_Sort" localSheetId="4" hidden="1">#REF!</definedName>
    <definedName name="_Sort" hidden="1">#REF!</definedName>
    <definedName name="_SRT11" localSheetId="3" hidden="1">{"Minpmon",#N/A,FALSE,"Monthinput"}</definedName>
    <definedName name="_SRT11" hidden="1">{"Minpmon",#N/A,FALSE,"Monthinput"}</definedName>
    <definedName name="_TH1" localSheetId="3" hidden="1">{#N/A,#N/A,FALSE,"M.34"}</definedName>
    <definedName name="_TH1" hidden="1">{#N/A,#N/A,FALSE,"M.34"}</definedName>
    <definedName name="_th2" localSheetId="3" hidden="1">{#N/A,#N/A,FALSE,"M.42"}</definedName>
    <definedName name="_th2" hidden="1">{#N/A,#N/A,FALSE,"M.42"}</definedName>
    <definedName name="_wrn2" localSheetId="3" hidden="1">{"tb15english",#N/A,FALSE,"REDTab15";"tb16english",#N/A,FALSE,"REDTab16";"tb17english",#N/A,FALSE,"REDTab17";"tb18english",#N/A,FALSE,"RED Tab18";"tb19english",#N/A,FALSE,"REDTab23"}</definedName>
    <definedName name="_wrn2" hidden="1">{"tb15english",#N/A,FALSE,"REDTab15";"tb16english",#N/A,FALSE,"REDTab16";"tb17english",#N/A,FALSE,"REDTab17";"tb18english",#N/A,FALSE,"RED Tab18";"tb19english",#N/A,FALSE,"REDTab23"}</definedName>
    <definedName name="a" localSheetId="3" hidden="1">{"Main Economic Indicators",#N/A,FALSE,"C"}</definedName>
    <definedName name="a" hidden="1">{"Main Economic Indicators",#N/A,FALSE,"C"}</definedName>
    <definedName name="aaa" localSheetId="3" hidden="1">[24]PEF!#REF!</definedName>
    <definedName name="aaa" localSheetId="4" hidden="1">[24]PEF!#REF!</definedName>
    <definedName name="aaa" hidden="1">[24]PEF!#REF!</definedName>
    <definedName name="aaaaa" localSheetId="4" hidden="1">[1]CPIINDEX!#REF!</definedName>
    <definedName name="aaaaa" hidden="1">[1]CPIINDEX!#REF!</definedName>
    <definedName name="aaaaaaa" localSheetId="3" hidden="1">{"Main Economic Indicators",#N/A,FALSE,"C"}</definedName>
    <definedName name="aaaaaaa" hidden="1">{"Main Economic Indicators",#N/A,FALSE,"C"}</definedName>
    <definedName name="aaaaaaaaa" localSheetId="4" hidden="1">[1]CPIINDEX!#REF!</definedName>
    <definedName name="aaaaaaaaa" hidden="1">[1]CPIINDEX!#REF!</definedName>
    <definedName name="aad" localSheetId="3" hidden="1">{"Main Economic Indicators",#N/A,FALSE,"C"}</definedName>
    <definedName name="aad" hidden="1">{"Main Economic Indicators",#N/A,FALSE,"C"}</definedName>
    <definedName name="aax" localSheetId="3" hidden="1">{"Main Economic Indicators",#N/A,FALSE,"C"}</definedName>
    <definedName name="aax" hidden="1">{"Main Economic Indicators",#N/A,FALSE,"C"}</definedName>
    <definedName name="ab.dr" localSheetId="3" hidden="1">{"Main Economic Indicators",#N/A,FALSE,"C"}</definedName>
    <definedName name="ab.dr" hidden="1">{"Main Economic Indicators",#N/A,FALSE,"C"}</definedName>
    <definedName name="abebebe" localSheetId="3">[25]EERProfile!$K$2</definedName>
    <definedName name="abebebe">[25]EERProfile!$K$2</definedName>
    <definedName name="Abia">SPIA!$C$4:$C$39</definedName>
    <definedName name="AccessDatabase" hidden="1">"C:\Documents and Settings\Wagner Fernandes\Os meus documentos\PIP 2004 2.mdb"</definedName>
    <definedName name="ACwvu.Print." localSheetId="4" hidden="1">#REF!</definedName>
    <definedName name="ACwvu.Print." hidden="1">#REF!</definedName>
    <definedName name="ACwvu.snh." localSheetId="4" hidden="1">#REF!</definedName>
    <definedName name="ACwvu.snh." hidden="1">#REF!</definedName>
    <definedName name="adssdd" localSheetId="3" hidden="1">{"Main Economic Indicators",#N/A,FALSE,"C"}</definedName>
    <definedName name="adssdd" hidden="1">{"Main Economic Indicators",#N/A,FALSE,"C"}</definedName>
    <definedName name="aep" localSheetId="3" hidden="1">{#N/A,#N/A,FALSE,"M.41"}</definedName>
    <definedName name="aep" hidden="1">{#N/A,#N/A,FALSE,"M.41"}</definedName>
    <definedName name="AEStatus" localSheetId="3">'[26]Lists-Modules-ChartData'!$K$5</definedName>
    <definedName name="AEStatus">'[26]Lists-Modules-ChartData'!$K$5</definedName>
    <definedName name="AMOUNT_DUE" localSheetId="3">'[27]Pension n Gratuity'!$H$2:$H$16</definedName>
    <definedName name="AMOUNT_DUE">'[27]Pension n Gratuity'!$H$2:$H$16</definedName>
    <definedName name="AMOUNT_OUTSTANDING" localSheetId="4">#REF!</definedName>
    <definedName name="AMOUNT_OUTSTANDING">#REF!</definedName>
    <definedName name="AMOUNT_PAID" localSheetId="3">'[27]Pension n Gratuity'!$I$2:$I$16</definedName>
    <definedName name="AMOUNT_PAID">'[27]Pension n Gratuity'!$I$2:$I$16</definedName>
    <definedName name="AMPO5">"Gráfico 8"</definedName>
    <definedName name="anscount" hidden="1">1</definedName>
    <definedName name="aqwe" localSheetId="3" hidden="1">{"Minpmon",#N/A,FALSE,"Monthinput"}</definedName>
    <definedName name="aqwe" hidden="1">{"Minpmon",#N/A,FALSE,"Monthinput"}</definedName>
    <definedName name="AS2DocOpenMode" hidden="1">"AS2DocumentEdit"</definedName>
    <definedName name="asdfsaf" localSheetId="3" hidden="1">{#N/A,#N/A,FALSE,"M.01"}</definedName>
    <definedName name="asdfsaf" hidden="1">{#N/A,#N/A,FALSE,"M.01"}</definedName>
    <definedName name="BACODE" localSheetId="3">[28]FEB!$M$3:$AP$3</definedName>
    <definedName name="BACODE">[28]FEB!$M$3:$AP$3</definedName>
    <definedName name="BARU" localSheetId="3" hidden="1">{#N/A,#N/A,FALSE,"M.01"}</definedName>
    <definedName name="BARU" hidden="1">{#N/A,#N/A,FALSE,"M.01"}</definedName>
    <definedName name="BaseYear" localSheetId="3">[29]Nominal!$A$4</definedName>
    <definedName name="BaseYear">[29]Nominal!$A$4</definedName>
    <definedName name="Basic2Shock4" localSheetId="3">'[26]Lists-Modules-ChartData'!$AP$41</definedName>
    <definedName name="Basic2Shock4">'[26]Lists-Modules-ChartData'!$AP$41</definedName>
    <definedName name="Basic2Shock5" localSheetId="3">'[26]Lists-Modules-ChartData'!$AP$51</definedName>
    <definedName name="Basic2Shock5">'[26]Lists-Modules-ChartData'!$AP$51</definedName>
    <definedName name="Basic2Shock6" localSheetId="3">'[26]Lists-Modules-ChartData'!$AP$61</definedName>
    <definedName name="Basic2Shock6">'[26]Lists-Modules-ChartData'!$AP$61</definedName>
    <definedName name="bb" localSheetId="3" hidden="1">{"Riqfin97",#N/A,FALSE,"Tran";"Riqfinpro",#N/A,FALSE,"Tran"}</definedName>
    <definedName name="bb" hidden="1">{"Riqfin97",#N/A,FALSE,"Tran";"Riqfinpro",#N/A,FALSE,"Tran"}</definedName>
    <definedName name="bbbb" localSheetId="3" hidden="1">{"Minpmon",#N/A,FALSE,"Monthinput"}</definedName>
    <definedName name="bbbb" hidden="1">{"Minpmon",#N/A,FALSE,"Monthinput"}</definedName>
    <definedName name="bbbbbbg" localSheetId="3" hidden="1">{"Main Economic Indicators",#N/A,FALSE,"C"}</definedName>
    <definedName name="bbbbbbg" hidden="1">{"Main Economic Indicators",#N/A,FALSE,"C"}</definedName>
    <definedName name="BenchmarkClassifyDebtAE" localSheetId="3">[26]Benchmarks!$E$3</definedName>
    <definedName name="BenchmarkClassifyDebtAE">[26]Benchmarks!$E$3</definedName>
    <definedName name="BenchmarkClassifyDebtCountry" localSheetId="3">[26]Benchmarks!$G$3</definedName>
    <definedName name="BenchmarkClassifyDebtCountry">[26]Benchmarks!$G$3</definedName>
    <definedName name="BenchmarkClassifyDebtEM" localSheetId="3">[26]Benchmarks!$D$3</definedName>
    <definedName name="BenchmarkClassifyDebtEM">[26]Benchmarks!$D$3</definedName>
    <definedName name="BenchmarkClassifyGFNAE" localSheetId="3">[26]Benchmarks!$E$4</definedName>
    <definedName name="BenchmarkClassifyGFNAE">[26]Benchmarks!$E$4</definedName>
    <definedName name="BenchmarkClassifyGFNCountry" localSheetId="3">[26]Benchmarks!$G$4</definedName>
    <definedName name="BenchmarkClassifyGFNCountry">[26]Benchmarks!$G$4</definedName>
    <definedName name="BenchmarkClassifyGFNEM" localSheetId="3">[26]Benchmarks!$D$4</definedName>
    <definedName name="BenchmarkClassifyGFNEM">[26]Benchmarks!$D$4</definedName>
    <definedName name="BenchmarkHMDebtCountry" localSheetId="3">[26]Benchmarks!$G$32</definedName>
    <definedName name="BenchmarkHMDebtCountry">[26]Benchmarks!$G$32</definedName>
    <definedName name="BenchmarkHMGFNCountry" localSheetId="3">[26]Benchmarks!$G$33</definedName>
    <definedName name="BenchmarkHMGFNCountry">[26]Benchmarks!$G$33</definedName>
    <definedName name="BENEFICIARIES" localSheetId="4">#REF!</definedName>
    <definedName name="BENEFICIARIES">#REF!</definedName>
    <definedName name="Biak" localSheetId="3" hidden="1">{#N/A,#N/A,FALSE,"M.31"}</definedName>
    <definedName name="Biak" hidden="1">{#N/A,#N/A,FALSE,"M.31"}</definedName>
    <definedName name="bima3" localSheetId="3" hidden="1">{#N/A,#N/A,FALSE,"M.02"}</definedName>
    <definedName name="bima3" hidden="1">{#N/A,#N/A,FALSE,"M.02"}</definedName>
    <definedName name="bjm" localSheetId="3" hidden="1">{#N/A,#N/A,FALSE,"M.02"}</definedName>
    <definedName name="bjm" hidden="1">{#N/A,#N/A,FALSE,"M.02"}</definedName>
    <definedName name="BLPH1" localSheetId="3" hidden="1">'[30]Mthly Data'!$A$3</definedName>
    <definedName name="BLPH1" hidden="1">'[30]Mthly Data'!$A$3</definedName>
    <definedName name="BLPH14" localSheetId="3" hidden="1">[31]Raw_1!#REF!</definedName>
    <definedName name="BLPH14" localSheetId="4" hidden="1">[31]Raw_1!#REF!</definedName>
    <definedName name="BLPH14" hidden="1">[31]Raw_1!#REF!</definedName>
    <definedName name="BLPH2" localSheetId="3" hidden="1">'[32]Mthly Data'!#REF!</definedName>
    <definedName name="BLPH2" localSheetId="4" hidden="1">'[32]Mthly Data'!#REF!</definedName>
    <definedName name="BLPH2" hidden="1">'[32]Mthly Data'!#REF!</definedName>
    <definedName name="BLPH3" localSheetId="3" hidden="1">'[32]Mthly Data'!#REF!</definedName>
    <definedName name="BLPH3" localSheetId="4" hidden="1">'[32]Mthly Data'!#REF!</definedName>
    <definedName name="BLPH3" hidden="1">'[32]Mthly Data'!#REF!</definedName>
    <definedName name="blph4" localSheetId="3" hidden="1">'[32]Mthly Data'!#REF!</definedName>
    <definedName name="blph4" localSheetId="4" hidden="1">'[32]Mthly Data'!#REF!</definedName>
    <definedName name="blph4" hidden="1">'[32]Mthly Data'!#REF!</definedName>
    <definedName name="BoomBustCredit" localSheetId="3">'[26]Lists-Modules-ChartData'!$DU$10</definedName>
    <definedName name="BoomBustCredit">'[26]Lists-Modules-ChartData'!$DU$10</definedName>
    <definedName name="BoomBustGap" localSheetId="3">'[26]Lists-Modules-ChartData'!$DU$11</definedName>
    <definedName name="BoomBustGap">'[26]Lists-Modules-ChartData'!$DU$11</definedName>
    <definedName name="BoomBustTrigger" localSheetId="3">'[26]Lists-Modules-ChartData'!$DQ$2</definedName>
    <definedName name="BoomBustTrigger">'[26]Lists-Modules-ChartData'!$DQ$2</definedName>
    <definedName name="brief" localSheetId="3" hidden="1">{#N/A,#N/A,TRUE,"Contents";#N/A,#N/A,TRUE,"Input";#N/A,#N/A,TRUE,"Output";#N/A,#N/A,TRUE,"Mon. Survey";#N/A,#N/A,TRUE,"Mon. Authority";#N/A,#N/A,TRUE,"Comm. Banks";#N/A,#N/A,TRUE,"Foreign";#N/A,#N/A,TRUE,"Claims on Gov";#N/A,#N/A,TRUE,"Claims on PE &amp; Pvt";#N/A,#N/A,TRUE,"Broad Money";#N/A,#N/A,TRUE,"Other";#N/A,#N/A,TRUE,"Proj.";#N/A,#N/A,TRUE,"Staff Rept"}</definedName>
    <definedName name="brief" hidden="1">{#N/A,#N/A,TRUE,"Contents";#N/A,#N/A,TRUE,"Input";#N/A,#N/A,TRUE,"Output";#N/A,#N/A,TRUE,"Mon. Survey";#N/A,#N/A,TRUE,"Mon. Authority";#N/A,#N/A,TRUE,"Comm. Banks";#N/A,#N/A,TRUE,"Foreign";#N/A,#N/A,TRUE,"Claims on Gov";#N/A,#N/A,TRUE,"Claims on PE &amp; Pvt";#N/A,#N/A,TRUE,"Broad Money";#N/A,#N/A,TRUE,"Other";#N/A,#N/A,TRUE,"Proj.";#N/A,#N/A,TRUE,"Staff Rept"}</definedName>
    <definedName name="Cab_APJ_3" localSheetId="3" hidden="1">{#N/A,#N/A,FALSE,"M.41"}</definedName>
    <definedName name="Cab_APJ_3" hidden="1">{#N/A,#N/A,FALSE,"M.41"}</definedName>
    <definedName name="Cab_APJ4" localSheetId="3" hidden="1">{#N/A,#N/A,FALSE,"M.41"}</definedName>
    <definedName name="Cab_APJ4" hidden="1">{#N/A,#N/A,FALSE,"M.41"}</definedName>
    <definedName name="CAB_BRB1" localSheetId="3" hidden="1">{#N/A,#N/A,FALSE,"M.41"}</definedName>
    <definedName name="CAB_BRB1" hidden="1">{#N/A,#N/A,FALSE,"M.41"}</definedName>
    <definedName name="CBJM" localSheetId="3" hidden="1">{#N/A,#N/A,FALSE,"M.01";#N/A,#N/A,FALSE,"M.01"}</definedName>
    <definedName name="CBJM" hidden="1">{#N/A,#N/A,FALSE,"M.01";#N/A,#N/A,FALSE,"M.01"}</definedName>
    <definedName name="CBRB" localSheetId="3" hidden="1">{#N/A,#N/A,FALSE,"M.02"}</definedName>
    <definedName name="CBRB" hidden="1">{#N/A,#N/A,FALSE,"M.02"}</definedName>
    <definedName name="cc" localSheetId="3" hidden="1">{#N/A,#N/A,TRUE,"Contents";#N/A,#N/A,TRUE,"Input";#N/A,#N/A,TRUE,"Output";#N/A,#N/A,TRUE,"Mon. Survey";#N/A,#N/A,TRUE,"Mon. Authority";#N/A,#N/A,TRUE,"Comm. Banks";#N/A,#N/A,TRUE,"Foreign";#N/A,#N/A,TRUE,"Claims on Gov";#N/A,#N/A,TRUE,"Claims on PE &amp; Pvt";#N/A,#N/A,TRUE,"Broad Money";#N/A,#N/A,TRUE,"Other";#N/A,#N/A,TRUE,"Proj.";#N/A,#N/A,TRUE,"Staff Rept"}</definedName>
    <definedName name="cc" hidden="1">{#N/A,#N/A,TRUE,"Contents";#N/A,#N/A,TRUE,"Input";#N/A,#N/A,TRUE,"Output";#N/A,#N/A,TRUE,"Mon. Survey";#N/A,#N/A,TRUE,"Mon. Authority";#N/A,#N/A,TRUE,"Comm. Banks";#N/A,#N/A,TRUE,"Foreign";#N/A,#N/A,TRUE,"Claims on Gov";#N/A,#N/A,TRUE,"Claims on PE &amp; Pvt";#N/A,#N/A,TRUE,"Broad Money";#N/A,#N/A,TRUE,"Other";#N/A,#N/A,TRUE,"Proj.";#N/A,#N/A,TRUE,"Staff Rept"}</definedName>
    <definedName name="ccccc" localSheetId="3" hidden="1">{"Minpmon",#N/A,FALSE,"Monthinput"}</definedName>
    <definedName name="ccccc" hidden="1">{"Minpmon",#N/A,FALSE,"Monthinput"}</definedName>
    <definedName name="cccm" localSheetId="3" hidden="1">{"Riqfin97",#N/A,FALSE,"Tran";"Riqfinpro",#N/A,FALSE,"Tran"}</definedName>
    <definedName name="cccm" hidden="1">{"Riqfin97",#N/A,FALSE,"Tran";"Riqfinpro",#N/A,FALSE,"Tran"}</definedName>
    <definedName name="cde" localSheetId="3" hidden="1">{"Riqfin97",#N/A,FALSE,"Tran";"Riqfinpro",#N/A,FALSE,"Tran"}</definedName>
    <definedName name="cde" hidden="1">{"Riqfin97",#N/A,FALSE,"Tran";"Riqfinpro",#N/A,FALSE,"Tran"}</definedName>
    <definedName name="Chartsik" hidden="1">[33]REER!$I$53:$AM$53</definedName>
    <definedName name="CKTB" localSheetId="3" hidden="1">{#N/A,#N/A,FALSE,"M.31"}</definedName>
    <definedName name="CKTB" hidden="1">{#N/A,#N/A,FALSE,"M.31"}</definedName>
    <definedName name="CLDesign" localSheetId="4">#REF!</definedName>
    <definedName name="CLDesign">#REF!</definedName>
    <definedName name="CLTrigger" localSheetId="3">'[26]Lists-Modules-ChartData'!$CD$2</definedName>
    <definedName name="CLTrigger">'[26]Lists-Modules-ChartData'!$CD$2</definedName>
    <definedName name="CLTrigger_Auto" localSheetId="3">'[26]Lists-Modules-ChartData'!$CB$2</definedName>
    <definedName name="CLTrigger_Auto">'[26]Lists-Modules-ChartData'!$CB$2</definedName>
    <definedName name="CLTrigger_Manual" localSheetId="4">#REF!</definedName>
    <definedName name="CLTrigger_Manual">#REF!</definedName>
    <definedName name="coba" localSheetId="3" hidden="1">{#N/A,#N/A,FALSE,"M.01"}</definedName>
    <definedName name="coba" hidden="1">{#N/A,#N/A,FALSE,"M.01"}</definedName>
    <definedName name="Code" localSheetId="3">'[26]Input 1 - Basics'!$D$4</definedName>
    <definedName name="Code">'[26]Input 1 - Basics'!$D$4</definedName>
    <definedName name="ComboDesign" localSheetId="4">#REF!</definedName>
    <definedName name="ComboDesign">#REF!</definedName>
    <definedName name="Composition" localSheetId="3" hidden="1">{#N/A,#N/A,FALSE,"Ind. Selecc.";#N/A,#N/A,FALSE,"Nec Fin Ext";#N/A,#N/A,FALSE,"Tab-3";#N/A,#N/A,FALSE,"Tab-4";#N/A,#N/A,FALSE,"Tab-5";#N/A,#N/A,FALSE,"Tab-6";#N/A,#N/A,FALSE,"Tab-7";#N/A,#N/A,FALSE,"Tab-8";#N/A,#N/A,FALSE,"Tab-9";#N/A,#N/A,FALSE,"Tab-10";#N/A,#N/A,FALSE,"Tab-11";#N/A,#N/A,FALSE,"IVA";#N/A,#N/A,FALSE,"Tab-13";#N/A,#N/A,FALSE,"Tab-14";#N/A,#N/A,FALSE,"Tab-15"}</definedName>
    <definedName name="Composition" hidden="1">{#N/A,#N/A,FALSE,"Ind. Selecc.";#N/A,#N/A,FALSE,"Nec Fin Ext";#N/A,#N/A,FALSE,"Tab-3";#N/A,#N/A,FALSE,"Tab-4";#N/A,#N/A,FALSE,"Tab-5";#N/A,#N/A,FALSE,"Tab-6";#N/A,#N/A,FALSE,"Tab-7";#N/A,#N/A,FALSE,"Tab-8";#N/A,#N/A,FALSE,"Tab-9";#N/A,#N/A,FALSE,"Tab-10";#N/A,#N/A,FALSE,"Tab-11";#N/A,#N/A,FALSE,"IVA";#N/A,#N/A,FALSE,"Tab-13";#N/A,#N/A,FALSE,"Tab-14";#N/A,#N/A,FALSE,"Tab-15"}</definedName>
    <definedName name="Conflict" localSheetId="3" hidden="1">{"Main Economic Indicators",#N/A,FALSE,"C"}</definedName>
    <definedName name="Conflict" hidden="1">{"Main Economic Indicators",#N/A,FALSE,"C"}</definedName>
    <definedName name="contents2" localSheetId="3" hidden="1">[34]MSRV!#REF!</definedName>
    <definedName name="contents2" localSheetId="4" hidden="1">[34]MSRV!#REF!</definedName>
    <definedName name="contents2" hidden="1">[34]MSRV!#REF!</definedName>
    <definedName name="CONTINGENT_LIABILITY" localSheetId="4">#REF!</definedName>
    <definedName name="CONTINGENT_LIABILITY">#REF!</definedName>
    <definedName name="CONTRACT_SUM" localSheetId="3">'[27]Contractors arears Pract1'!$F$2:$F$16</definedName>
    <definedName name="CONTRACT_SUM">'[27]Contractors arears Pract1'!$F$2:$F$16</definedName>
    <definedName name="copy" localSheetId="3" hidden="1">{"Main Economic Indicators",#N/A,FALSE,"C"}</definedName>
    <definedName name="copy" hidden="1">{"Main Economic Indicators",#N/A,FALSE,"C"}</definedName>
    <definedName name="Country" localSheetId="3">'[26]Input 1 - Basics'!$D$3</definedName>
    <definedName name="Country">'[26]Input 1 - Basics'!$D$3</definedName>
    <definedName name="Country_list" localSheetId="3">[35]lookup!$C$3:$C$81</definedName>
    <definedName name="Country_list">[35]lookup!$C$3:$C$81</definedName>
    <definedName name="CountryName" localSheetId="3">[29]Nominal!$A$6</definedName>
    <definedName name="CountryName">[29]Nominal!$A$6</definedName>
    <definedName name="COUPON_F" localSheetId="3">[36]Annuity!$G$18:$G$67</definedName>
    <definedName name="COUPON_F">[36]Annuity!$G$18:$G$67</definedName>
    <definedName name="COUPON_RATE" localSheetId="3">[36]Annuity!$B$4</definedName>
    <definedName name="COUPON_RATE">[36]Annuity!$B$4</definedName>
    <definedName name="cp" localSheetId="4" hidden="1">'[37]C Summary'!#REF!</definedName>
    <definedName name="cp" hidden="1">'[37]C Summary'!#REF!</definedName>
    <definedName name="CPBDesign" localSheetId="4">#REF!</definedName>
    <definedName name="CPBDesign">#REF!</definedName>
    <definedName name="csjsj" localSheetId="3" hidden="1">{"Main Economic Indicators",#N/A,FALSE,"C"}</definedName>
    <definedName name="csjsj" hidden="1">{"Main Economic Indicators",#N/A,FALSE,"C"}</definedName>
    <definedName name="CUADRO_10.3.1" localSheetId="3">'[38]fondo promedio'!$A$36:$L$74</definedName>
    <definedName name="CUADRO_10.3.1">'[38]fondo promedio'!$A$36:$L$74</definedName>
    <definedName name="Currency_List" localSheetId="3">'[35]GE Calculation'!$B$41:$B$52</definedName>
    <definedName name="Currency_List">'[35]GE Calculation'!$B$41:$B$52</definedName>
    <definedName name="Custom1Design" localSheetId="4">#REF!</definedName>
    <definedName name="Custom1Design">#REF!</definedName>
    <definedName name="Custom1Name" localSheetId="4">#REF!</definedName>
    <definedName name="Custom1Name">#REF!</definedName>
    <definedName name="Custom1Trigger" localSheetId="3">'[26]Lists-Modules-ChartData'!$BA$31</definedName>
    <definedName name="Custom1Trigger">'[26]Lists-Modules-ChartData'!$BA$31</definedName>
    <definedName name="Custom2Design" localSheetId="4">#REF!</definedName>
    <definedName name="Custom2Design">#REF!</definedName>
    <definedName name="Custom2Name" localSheetId="4">#REF!</definedName>
    <definedName name="Custom2Name">#REF!</definedName>
    <definedName name="Custom2Trigger" localSheetId="3">'[26]Lists-Modules-ChartData'!$BA$34</definedName>
    <definedName name="Custom2Trigger">'[26]Lists-Modules-ChartData'!$BA$34</definedName>
    <definedName name="Cwvu.a." localSheetId="3" hidden="1">[39]BOP!$A$36:$IV$36,[39]BOP!$A$44:$IV$44,[39]BOP!$A$59:$IV$59,[39]BOP!#REF!,[39]BOP!#REF!,[39]BOP!$A$81:$IV$88</definedName>
    <definedName name="Cwvu.a." localSheetId="4" hidden="1">[39]BOP!$A$36:$IV$36,[39]BOP!$A$44:$IV$44,[39]BOP!$A$59:$IV$59,[39]BOP!#REF!,[39]BOP!#REF!,[39]BOP!$A$81:$IV$88</definedName>
    <definedName name="Cwvu.a." hidden="1">[39]BOP!$A$36:$IV$36,[39]BOP!$A$44:$IV$44,[39]BOP!$A$59:$IV$59,[39]BOP!#REF!,[39]BOP!#REF!,[39]BOP!$A$81:$IV$88</definedName>
    <definedName name="Cwvu.bop." localSheetId="3" hidden="1">[39]BOP!$A$36:$IV$36,[39]BOP!$A$44:$IV$44,[39]BOP!$A$59:$IV$59,[39]BOP!#REF!,[39]BOP!#REF!,[39]BOP!$A$81:$IV$88</definedName>
    <definedName name="Cwvu.bop." localSheetId="4" hidden="1">[39]BOP!$A$36:$IV$36,[39]BOP!$A$44:$IV$44,[39]BOP!$A$59:$IV$59,[39]BOP!#REF!,[39]BOP!#REF!,[39]BOP!$A$81:$IV$88</definedName>
    <definedName name="Cwvu.bop." hidden="1">[39]BOP!$A$36:$IV$36,[39]BOP!$A$44:$IV$44,[39]BOP!$A$59:$IV$59,[39]BOP!#REF!,[39]BOP!#REF!,[39]BOP!$A$81:$IV$88</definedName>
    <definedName name="Cwvu.bop.sr." localSheetId="3" hidden="1">[39]BOP!$A$36:$IV$36,[39]BOP!$A$44:$IV$44,[39]BOP!$A$59:$IV$59,[39]BOP!#REF!,[39]BOP!#REF!,[39]BOP!$A$81:$IV$88</definedName>
    <definedName name="Cwvu.bop.sr." localSheetId="4" hidden="1">[39]BOP!$A$36:$IV$36,[39]BOP!$A$44:$IV$44,[39]BOP!$A$59:$IV$59,[39]BOP!#REF!,[39]BOP!#REF!,[39]BOP!$A$81:$IV$88</definedName>
    <definedName name="Cwvu.bop.sr." hidden="1">[39]BOP!$A$36:$IV$36,[39]BOP!$A$44:$IV$44,[39]BOP!$A$59:$IV$59,[39]BOP!#REF!,[39]BOP!#REF!,[39]BOP!$A$81:$IV$88</definedName>
    <definedName name="Cwvu.bopsdr.sr." localSheetId="3" hidden="1">[39]BOP!$A$36:$IV$36,[39]BOP!$A$44:$IV$44,[39]BOP!$A$59:$IV$59,[39]BOP!#REF!,[39]BOP!#REF!,[39]BOP!$A$81:$IV$88</definedName>
    <definedName name="Cwvu.bopsdr.sr." localSheetId="4" hidden="1">[39]BOP!$A$36:$IV$36,[39]BOP!$A$44:$IV$44,[39]BOP!$A$59:$IV$59,[39]BOP!#REF!,[39]BOP!#REF!,[39]BOP!$A$81:$IV$88</definedName>
    <definedName name="Cwvu.bopsdr.sr." hidden="1">[39]BOP!$A$36:$IV$36,[39]BOP!$A$44:$IV$44,[39]BOP!$A$59:$IV$59,[39]BOP!#REF!,[39]BOP!#REF!,[39]BOP!$A$81:$IV$88</definedName>
    <definedName name="Cwvu.cotton." localSheetId="3" hidden="1">[39]BOP!$A$36:$IV$36,[39]BOP!$A$44:$IV$44,[39]BOP!$A$59:$IV$59,[39]BOP!#REF!,[39]BOP!#REF!,[39]BOP!$A$79:$IV$79,[39]BOP!$A$81:$IV$88,[39]BOP!#REF!</definedName>
    <definedName name="Cwvu.cotton." localSheetId="4" hidden="1">[39]BOP!$A$36:$IV$36,[39]BOP!$A$44:$IV$44,[39]BOP!$A$59:$IV$59,[39]BOP!#REF!,[39]BOP!#REF!,[39]BOP!$A$79:$IV$79,[39]BOP!$A$81:$IV$88,[39]BOP!#REF!</definedName>
    <definedName name="Cwvu.cotton." hidden="1">[39]BOP!$A$36:$IV$36,[39]BOP!$A$44:$IV$44,[39]BOP!$A$59:$IV$59,[39]BOP!#REF!,[39]BOP!#REF!,[39]BOP!$A$79:$IV$79,[39]BOP!$A$81:$IV$88,[39]BOP!#REF!</definedName>
    <definedName name="Cwvu.cottonall." localSheetId="3" hidden="1">[39]BOP!$A$36:$IV$36,[39]BOP!$A$44:$IV$44,[39]BOP!$A$59:$IV$59,[39]BOP!#REF!,[39]BOP!#REF!,[39]BOP!$A$79:$IV$79,[39]BOP!$A$81:$IV$88</definedName>
    <definedName name="Cwvu.cottonall." localSheetId="4" hidden="1">[39]BOP!$A$36:$IV$36,[39]BOP!$A$44:$IV$44,[39]BOP!$A$59:$IV$59,[39]BOP!#REF!,[39]BOP!#REF!,[39]BOP!$A$79:$IV$79,[39]BOP!$A$81:$IV$88</definedName>
    <definedName name="Cwvu.cottonall." hidden="1">[39]BOP!$A$36:$IV$36,[39]BOP!$A$44:$IV$44,[39]BOP!$A$59:$IV$59,[39]BOP!#REF!,[39]BOP!#REF!,[39]BOP!$A$79:$IV$79,[39]BOP!$A$81:$IV$88</definedName>
    <definedName name="Cwvu.exportdetails." localSheetId="3" hidden="1">[39]BOP!$A$36:$IV$36,[39]BOP!$A$44:$IV$44,[39]BOP!$A$59:$IV$59,[39]BOP!#REF!,[39]BOP!#REF!,[39]BOP!$A$79:$IV$79,[39]BOP!#REF!</definedName>
    <definedName name="Cwvu.exportdetails." localSheetId="4" hidden="1">[39]BOP!$A$36:$IV$36,[39]BOP!$A$44:$IV$44,[39]BOP!$A$59:$IV$59,[39]BOP!#REF!,[39]BOP!#REF!,[39]BOP!$A$79:$IV$79,[39]BOP!#REF!</definedName>
    <definedName name="Cwvu.exportdetails." hidden="1">[39]BOP!$A$36:$IV$36,[39]BOP!$A$44:$IV$44,[39]BOP!$A$59:$IV$59,[39]BOP!#REF!,[39]BOP!#REF!,[39]BOP!$A$79:$IV$79,[39]BOP!#REF!</definedName>
    <definedName name="Cwvu.exports." localSheetId="3" hidden="1">[39]BOP!$A$36:$IV$36,[39]BOP!$A$44:$IV$44,[39]BOP!$A$59:$IV$59,[39]BOP!#REF!,[39]BOP!#REF!,[39]BOP!$A$79:$IV$79,[39]BOP!$A$81:$IV$88,[39]BOP!#REF!</definedName>
    <definedName name="Cwvu.exports." localSheetId="4" hidden="1">[39]BOP!$A$36:$IV$36,[39]BOP!$A$44:$IV$44,[39]BOP!$A$59:$IV$59,[39]BOP!#REF!,[39]BOP!#REF!,[39]BOP!$A$79:$IV$79,[39]BOP!$A$81:$IV$88,[39]BOP!#REF!</definedName>
    <definedName name="Cwvu.exports." hidden="1">[39]BOP!$A$36:$IV$36,[39]BOP!$A$44:$IV$44,[39]BOP!$A$59:$IV$59,[39]BOP!#REF!,[39]BOP!#REF!,[39]BOP!$A$79:$IV$79,[39]BOP!$A$81:$IV$88,[39]BOP!#REF!</definedName>
    <definedName name="Cwvu.gold." localSheetId="3" hidden="1">[39]BOP!$A$36:$IV$36,[39]BOP!$A$44:$IV$44,[39]BOP!$A$59:$IV$59,[39]BOP!#REF!,[39]BOP!#REF!,[39]BOP!$A$79:$IV$79,[39]BOP!$A$81:$IV$88,[39]BOP!#REF!</definedName>
    <definedName name="Cwvu.gold." localSheetId="4" hidden="1">[39]BOP!$A$36:$IV$36,[39]BOP!$A$44:$IV$44,[39]BOP!$A$59:$IV$59,[39]BOP!#REF!,[39]BOP!#REF!,[39]BOP!$A$79:$IV$79,[39]BOP!$A$81:$IV$88,[39]BOP!#REF!</definedName>
    <definedName name="Cwvu.gold." hidden="1">[39]BOP!$A$36:$IV$36,[39]BOP!$A$44:$IV$44,[39]BOP!$A$59:$IV$59,[39]BOP!#REF!,[39]BOP!#REF!,[39]BOP!$A$79:$IV$79,[39]BOP!$A$81:$IV$88,[39]BOP!#REF!</definedName>
    <definedName name="Cwvu.goldall." localSheetId="3" hidden="1">[39]BOP!$A$36:$IV$36,[39]BOP!$A$44:$IV$44,[39]BOP!$A$59:$IV$59,[39]BOP!#REF!,[39]BOP!#REF!,[39]BOP!$A$79:$IV$79,[39]BOP!$A$81:$IV$88,[39]BOP!#REF!</definedName>
    <definedName name="Cwvu.goldall." localSheetId="4" hidden="1">[39]BOP!$A$36:$IV$36,[39]BOP!$A$44:$IV$44,[39]BOP!$A$59:$IV$59,[39]BOP!#REF!,[39]BOP!#REF!,[39]BOP!$A$79:$IV$79,[39]BOP!$A$81:$IV$88,[39]BOP!#REF!</definedName>
    <definedName name="Cwvu.goldall." hidden="1">[39]BOP!$A$36:$IV$36,[39]BOP!$A$44:$IV$44,[39]BOP!$A$59:$IV$59,[39]BOP!#REF!,[39]BOP!#REF!,[39]BOP!$A$79:$IV$79,[39]BOP!$A$81:$IV$88,[39]BOP!#REF!</definedName>
    <definedName name="Cwvu.IMPORT." localSheetId="4" hidden="1">#REF!</definedName>
    <definedName name="Cwvu.IMPORT." hidden="1">#REF!</definedName>
    <definedName name="Cwvu.imports." localSheetId="3" hidden="1">[39]BOP!$A$36:$IV$36,[39]BOP!$A$44:$IV$44,[39]BOP!$A$59:$IV$59,[39]BOP!#REF!,[39]BOP!#REF!,[39]BOP!$A$79:$IV$79,[39]BOP!$A$81:$IV$88,[39]BOP!#REF!,[39]BOP!#REF!</definedName>
    <definedName name="Cwvu.imports." localSheetId="4" hidden="1">[39]BOP!$A$36:$IV$36,[39]BOP!$A$44:$IV$44,[39]BOP!$A$59:$IV$59,[39]BOP!#REF!,[39]BOP!#REF!,[39]BOP!$A$79:$IV$79,[39]BOP!$A$81:$IV$88,[39]BOP!#REF!,[39]BOP!#REF!</definedName>
    <definedName name="Cwvu.imports." hidden="1">[39]BOP!$A$36:$IV$36,[39]BOP!$A$44:$IV$44,[39]BOP!$A$59:$IV$59,[39]BOP!#REF!,[39]BOP!#REF!,[39]BOP!$A$79:$IV$79,[39]BOP!$A$81:$IV$88,[39]BOP!#REF!,[39]BOP!#REF!</definedName>
    <definedName name="Cwvu.importsall." localSheetId="3" hidden="1">[39]BOP!$A$36:$IV$36,[39]BOP!$A$44:$IV$44,[39]BOP!$A$59:$IV$59,[39]BOP!#REF!,[39]BOP!#REF!,[39]BOP!$A$79:$IV$79,[39]BOP!$A$81:$IV$88,[39]BOP!#REF!,[39]BOP!#REF!</definedName>
    <definedName name="Cwvu.importsall." localSheetId="4" hidden="1">[39]BOP!$A$36:$IV$36,[39]BOP!$A$44:$IV$44,[39]BOP!$A$59:$IV$59,[39]BOP!#REF!,[39]BOP!#REF!,[39]BOP!$A$79:$IV$79,[39]BOP!$A$81:$IV$88,[39]BOP!#REF!,[39]BOP!#REF!</definedName>
    <definedName name="Cwvu.importsall." hidden="1">[39]BOP!$A$36:$IV$36,[39]BOP!$A$44:$IV$44,[39]BOP!$A$59:$IV$59,[39]BOP!#REF!,[39]BOP!#REF!,[39]BOP!$A$79:$IV$79,[39]BOP!$A$81:$IV$88,[39]BOP!#REF!,[39]BOP!#REF!</definedName>
    <definedName name="Cwvu.Print." localSheetId="3" hidden="1">[40]Indic!$A$109:$IV$109,[40]Indic!$A$196:$IV$197,[40]Indic!$A$208:$IV$209,[40]Indic!$A$217:$IV$218</definedName>
    <definedName name="Cwvu.Print." hidden="1">[40]Indic!$A$109:$IV$109,[40]Indic!$A$196:$IV$197,[40]Indic!$A$208:$IV$209,[40]Indic!$A$217:$IV$218</definedName>
    <definedName name="Cwvu.sa97." hidden="1">[41]Rev!$A$23:$IV$26,[41]Rev!$A$37:$IV$38</definedName>
    <definedName name="Cwvu.snh." localSheetId="4" hidden="1">#REF!,#REF!,#REF!,#REF!,#REF!,#REF!,#REF!</definedName>
    <definedName name="Cwvu.snh." hidden="1">#REF!,#REF!,#REF!,#REF!,#REF!,#REF!,#REF!</definedName>
    <definedName name="Cwvu.tot." localSheetId="3" hidden="1">[39]BOP!$A$36:$IV$36,[39]BOP!$A$44:$IV$44,[39]BOP!$A$59:$IV$59,[39]BOP!#REF!,[39]BOP!#REF!,[39]BOP!$A$79:$IV$79</definedName>
    <definedName name="Cwvu.tot." localSheetId="4" hidden="1">[39]BOP!$A$36:$IV$36,[39]BOP!$A$44:$IV$44,[39]BOP!$A$59:$IV$59,[39]BOP!#REF!,[39]BOP!#REF!,[39]BOP!$A$79:$IV$79</definedName>
    <definedName name="Cwvu.tot." hidden="1">[39]BOP!$A$36:$IV$36,[39]BOP!$A$44:$IV$44,[39]BOP!$A$59:$IV$59,[39]BOP!#REF!,[39]BOP!#REF!,[39]BOP!$A$79:$IV$79</definedName>
    <definedName name="data1" localSheetId="4" hidden="1">#REF!</definedName>
    <definedName name="data1" hidden="1">#REF!</definedName>
    <definedName name="data2" localSheetId="4" hidden="1">#REF!</definedName>
    <definedName name="data2" hidden="1">#REF!</definedName>
    <definedName name="data3" localSheetId="4" hidden="1">#REF!</definedName>
    <definedName name="data3" hidden="1">#REF!</definedName>
    <definedName name="dd" localSheetId="3" hidden="1">{"Riqfin97",#N/A,FALSE,"Tran";"Riqfinpro",#N/A,FALSE,"Tran"}</definedName>
    <definedName name="dd" hidden="1">{"Riqfin97",#N/A,FALSE,"Tran";"Riqfinpro",#N/A,FALSE,"Tran"}</definedName>
    <definedName name="ddd" localSheetId="3" hidden="1">{"Riqfin97",#N/A,FALSE,"Tran";"Riqfinpro",#N/A,FALSE,"Tran"}</definedName>
    <definedName name="ddd" hidden="1">{"Riqfin97",#N/A,FALSE,"Tran";"Riqfinpro",#N/A,FALSE,"Tran"}</definedName>
    <definedName name="dddd" localSheetId="3" hidden="1">{"Minpmon",#N/A,FALSE,"Monthinput"}</definedName>
    <definedName name="dddd" hidden="1">{"Minpmon",#N/A,FALSE,"Monthinput"}</definedName>
    <definedName name="dddddd" localSheetId="3" hidden="1">{"Tab1",#N/A,FALSE,"P";"Tab2",#N/A,FALSE,"P"}</definedName>
    <definedName name="dddddd" hidden="1">{"Tab1",#N/A,FALSE,"P";"Tab2",#N/A,FALSE,"P"}</definedName>
    <definedName name="dddddddd" localSheetId="3" hidden="1">{"Main Economic Indicators",#N/A,FALSE,"C"}</definedName>
    <definedName name="dddddddd" hidden="1">{"Main Economic Indicators",#N/A,FALSE,"C"}</definedName>
    <definedName name="ddddddr" localSheetId="3" hidden="1">{"Main Economic Indicators",#N/A,FALSE,"C"}</definedName>
    <definedName name="ddddddr" hidden="1">{"Main Economic Indicators",#N/A,FALSE,"C"}</definedName>
    <definedName name="dddf" localSheetId="3" hidden="1">{"Main Economic Indicators",#N/A,FALSE,"C"}</definedName>
    <definedName name="dddf" hidden="1">{"Main Economic Indicators",#N/A,FALSE,"C"}</definedName>
    <definedName name="dddg" localSheetId="3" hidden="1">{"Main Economic Indicators",#N/A,FALSE,"C"}</definedName>
    <definedName name="dddg" hidden="1">{"Main Economic Indicators",#N/A,FALSE,"C"}</definedName>
    <definedName name="ddfghg" localSheetId="3" hidden="1">{"Main Economic Indicators",#N/A,FALSE,"C"}</definedName>
    <definedName name="ddfghg" hidden="1">{"Main Economic Indicators",#N/A,FALSE,"C"}</definedName>
    <definedName name="DEBT_SERVICE" localSheetId="3">'[42]Sub-Total - Commercial Bank'!$I$4:$I$103</definedName>
    <definedName name="DEBT_SERVICE">'[42]Sub-Total - Commercial Bank'!$I$4:$I$103</definedName>
    <definedName name="DEBT_SERVICE_F" localSheetId="3">'[42]Sub-Total - Commercial Bank'!$E$4:$E$103</definedName>
    <definedName name="DEBT_SERVICE_F">'[42]Sub-Total - Commercial Bank'!$E$4:$E$103</definedName>
    <definedName name="DebtContingent" localSheetId="3">[26]HeatMap!$F$14</definedName>
    <definedName name="DebtContingent">[26]HeatMap!$F$14</definedName>
    <definedName name="DebtExchange" localSheetId="3">[26]HeatMap!$E$14</definedName>
    <definedName name="DebtExchange">[26]HeatMap!$E$14</definedName>
    <definedName name="DebtGrowth" localSheetId="3">[26]HeatMap!$B$14</definedName>
    <definedName name="DebtGrowth">[26]HeatMap!$B$14</definedName>
    <definedName name="DebtInterest" localSheetId="3">[26]HeatMap!$D$14</definedName>
    <definedName name="DebtInterest">[26]HeatMap!$D$14</definedName>
    <definedName name="DebtPrimary" localSheetId="3">[26]HeatMap!$C$14</definedName>
    <definedName name="DebtPrimary">[26]HeatMap!$C$14</definedName>
    <definedName name="DebttoPotentialGDP" localSheetId="3">'[26]Input 1 - Basics'!$D$15</definedName>
    <definedName name="DebttoPotentialGDP">'[26]Input 1 - Basics'!$D$15</definedName>
    <definedName name="deed" localSheetId="3" hidden="1">{"TRADE_COMP",#N/A,FALSE,"TAB23APP";"BOP",#N/A,FALSE,"TAB6";"DOT",#N/A,FALSE,"TAB24APP";"EXTDEBT",#N/A,FALSE,"TAB25APP"}</definedName>
    <definedName name="deed" hidden="1">{"TRADE_COMP",#N/A,FALSE,"TAB23APP";"BOP",#N/A,FALSE,"TAB6";"DOT",#N/A,FALSE,"TAB24APP";"EXTDEBT",#N/A,FALSE,"TAB25APP"}</definedName>
    <definedName name="Department" localSheetId="3">[29]Nominal!$B$2</definedName>
    <definedName name="Department">[29]Nominal!$B$2</definedName>
    <definedName name="der" localSheetId="3" hidden="1">{"Tab1",#N/A,FALSE,"P";"Tab2",#N/A,FALSE,"P"}</definedName>
    <definedName name="der" hidden="1">{"Tab1",#N/A,FALSE,"P";"Tab2",#N/A,FALSE,"P"}</definedName>
    <definedName name="DETAIL" localSheetId="4">#REF!</definedName>
    <definedName name="DETAIL">#REF!</definedName>
    <definedName name="Details" localSheetId="3">[43]SPIA!$C$3:$C$39</definedName>
    <definedName name="Details" localSheetId="0">[44]SPIA!$C$3:$C$39</definedName>
    <definedName name="Details">SPIA!$C$3:$C$39</definedName>
    <definedName name="df" localSheetId="3" hidden="1">{#N/A,#N/A,TRUE,"Contents";#N/A,#N/A,TRUE,"Input";#N/A,#N/A,TRUE,"Output";#N/A,#N/A,TRUE,"Mon. Survey";#N/A,#N/A,TRUE,"Mon. Authority";#N/A,#N/A,TRUE,"Comm. Banks";#N/A,#N/A,TRUE,"Foreign";#N/A,#N/A,TRUE,"Claims on Gov";#N/A,#N/A,TRUE,"Claims on PE &amp; Pvt";#N/A,#N/A,TRUE,"Broad Money";#N/A,#N/A,TRUE,"Other";#N/A,#N/A,TRUE,"Proj.";#N/A,#N/A,TRUE,"Staff Rept"}</definedName>
    <definedName name="df" hidden="1">{#N/A,#N/A,TRUE,"Contents";#N/A,#N/A,TRUE,"Input";#N/A,#N/A,TRUE,"Output";#N/A,#N/A,TRUE,"Mon. Survey";#N/A,#N/A,TRUE,"Mon. Authority";#N/A,#N/A,TRUE,"Comm. Banks";#N/A,#N/A,TRUE,"Foreign";#N/A,#N/A,TRUE,"Claims on Gov";#N/A,#N/A,TRUE,"Claims on PE &amp; Pvt";#N/A,#N/A,TRUE,"Broad Money";#N/A,#N/A,TRUE,"Other";#N/A,#N/A,TRUE,"Proj.";#N/A,#N/A,TRUE,"Staff Rept"}</definedName>
    <definedName name="dfdf" localSheetId="3" hidden="1">{#N/A,#N/A,FALSE,"slvsrtb1";#N/A,#N/A,FALSE,"slvsrtb2";#N/A,#N/A,FALSE,"slvsrtb3";#N/A,#N/A,FALSE,"slvsrtb4";#N/A,#N/A,FALSE,"slvsrtb5";#N/A,#N/A,FALSE,"slvsrtb6";#N/A,#N/A,FALSE,"slvsrtb7";#N/A,#N/A,FALSE,"slvsrtb8";#N/A,#N/A,FALSE,"slvsrtb9";#N/A,#N/A,FALSE,"slvsrtb10";#N/A,#N/A,FALSE,"slvsrtb12"}</definedName>
    <definedName name="dfdf" hidden="1">{#N/A,#N/A,FALSE,"slvsrtb1";#N/A,#N/A,FALSE,"slvsrtb2";#N/A,#N/A,FALSE,"slvsrtb3";#N/A,#N/A,FALSE,"slvsrtb4";#N/A,#N/A,FALSE,"slvsrtb5";#N/A,#N/A,FALSE,"slvsrtb6";#N/A,#N/A,FALSE,"slvsrtb7";#N/A,#N/A,FALSE,"slvsrtb8";#N/A,#N/A,FALSE,"slvsrtb9";#N/A,#N/A,FALSE,"slvsrtb10";#N/A,#N/A,FALSE,"slvsrtb12"}</definedName>
    <definedName name="dfghg3" localSheetId="3" hidden="1">{"Main Economic Indicators",#N/A,FALSE,"C"}</definedName>
    <definedName name="dfghg3" hidden="1">{"Main Economic Indicators",#N/A,FALSE,"C"}</definedName>
    <definedName name="dfssfdhn" localSheetId="3" hidden="1">{#N/A,#N/A,FALSE,"M.42"}</definedName>
    <definedName name="dfssfdhn" hidden="1">{#N/A,#N/A,FALSE,"M.42"}</definedName>
    <definedName name="dgx" localSheetId="3" hidden="1">{#N/A,#N/A,FALSE,"M.41"}</definedName>
    <definedName name="dgx" hidden="1">{#N/A,#N/A,FALSE,"M.41"}</definedName>
    <definedName name="Discount" localSheetId="4" hidden="1">#REF!</definedName>
    <definedName name="Discount" hidden="1">#REF!</definedName>
    <definedName name="Discount_IDA" localSheetId="3">[35]PV_Base!$B$25</definedName>
    <definedName name="Discount_IDA">[35]PV_Base!$B$25</definedName>
    <definedName name="Discount_Rate_GE" localSheetId="3">'[35]Data-Input'!$C$14</definedName>
    <definedName name="Discount_Rate_GE">'[35]Data-Input'!$C$14</definedName>
    <definedName name="display_area_2" localSheetId="4" hidden="1">#REF!</definedName>
    <definedName name="display_area_2" hidden="1">#REF!</definedName>
    <definedName name="dpt" localSheetId="3" hidden="1">{#N/A,#N/A,FALSE,"M.42"}</definedName>
    <definedName name="dpt" hidden="1">{#N/A,#N/A,FALSE,"M.42"}</definedName>
    <definedName name="DPVExternal" localSheetId="3">[26]HeatMap!$C$45</definedName>
    <definedName name="DPVExternal">[26]HeatMap!$C$45</definedName>
    <definedName name="DPVForex" localSheetId="3">[26]HeatMap!$F$45</definedName>
    <definedName name="DPVForex">[26]HeatMap!$F$45</definedName>
    <definedName name="DPVMarket" localSheetId="3">[26]HeatMap!$B$45</definedName>
    <definedName name="DPVMarket">[26]HeatMap!$B$45</definedName>
    <definedName name="DPVNonRes" localSheetId="3">[26]HeatMap!$E$45</definedName>
    <definedName name="DPVNonRes">[26]HeatMap!$E$45</definedName>
    <definedName name="DPVShort" localSheetId="3">[26]HeatMap!$D$45</definedName>
    <definedName name="DPVShort">[26]HeatMap!$D$45</definedName>
    <definedName name="DUIT" localSheetId="3" hidden="1">{#N/A,#N/A,FALSE,"M.34"}</definedName>
    <definedName name="DUIT" hidden="1">{#N/A,#N/A,FALSE,"M.34"}</definedName>
    <definedName name="dwdsd" localSheetId="3" hidden="1">[39]BOP!$A$36:$IV$36,[39]BOP!$A$44:$IV$44,[39]BOP!$A$59:$IV$59,[39]BOP!#REF!,[39]BOP!#REF!,[39]BOP!$A$79:$IV$79,[39]BOP!$A$81:$IV$88,[39]BOP!#REF!,[39]BOP!#REF!</definedName>
    <definedName name="dwdsd" localSheetId="4" hidden="1">[39]BOP!$A$36:$IV$36,[39]BOP!$A$44:$IV$44,[39]BOP!$A$59:$IV$59,[39]BOP!#REF!,[39]BOP!#REF!,[39]BOP!$A$79:$IV$79,[39]BOP!$A$81:$IV$88,[39]BOP!#REF!,[39]BOP!#REF!</definedName>
    <definedName name="dwdsd" hidden="1">[39]BOP!$A$36:$IV$36,[39]BOP!$A$44:$IV$44,[39]BOP!$A$59:$IV$59,[39]BOP!#REF!,[39]BOP!#REF!,[39]BOP!$A$79:$IV$79,[39]BOP!$A$81:$IV$88,[39]BOP!#REF!,[39]BOP!#REF!</definedName>
    <definedName name="dyah" localSheetId="3" hidden="1">{#N/A,#N/A,FALSE,"M.31"}</definedName>
    <definedName name="dyah" hidden="1">{#N/A,#N/A,FALSE,"M.31"}</definedName>
    <definedName name="edr" localSheetId="3" hidden="1">{"Riqfin97",#N/A,FALSE,"Tran";"Riqfinpro",#N/A,FALSE,"Tran"}</definedName>
    <definedName name="edr" hidden="1">{"Riqfin97",#N/A,FALSE,"Tran";"Riqfinpro",#N/A,FALSE,"Tran"}</definedName>
    <definedName name="ee" localSheetId="3" hidden="1">{"Tab1",#N/A,FALSE,"P";"Tab2",#N/A,FALSE,"P"}</definedName>
    <definedName name="ee" hidden="1">{"Tab1",#N/A,FALSE,"P";"Tab2",#N/A,FALSE,"P"}</definedName>
    <definedName name="eee" localSheetId="3" hidden="1">{"Tab1",#N/A,FALSE,"P";"Tab2",#N/A,FALSE,"P"}</definedName>
    <definedName name="eee" hidden="1">{"Tab1",#N/A,FALSE,"P";"Tab2",#N/A,FALSE,"P"}</definedName>
    <definedName name="eee.rvbn" localSheetId="3" hidden="1">{"Main Economic Indicators",#N/A,FALSE,"C"}</definedName>
    <definedName name="eee.rvbn" hidden="1">{"Main Economic Indicators",#N/A,FALSE,"C"}</definedName>
    <definedName name="eeee" localSheetId="3" hidden="1">{"Riqfin97",#N/A,FALSE,"Tran";"Riqfinpro",#N/A,FALSE,"Tran"}</definedName>
    <definedName name="eeee" hidden="1">{"Riqfin97",#N/A,FALSE,"Tran";"Riqfinpro",#N/A,FALSE,"Tran"}</definedName>
    <definedName name="eeeee" localSheetId="3" hidden="1">{"Riqfin97",#N/A,FALSE,"Tran";"Riqfinpro",#N/A,FALSE,"Tran"}</definedName>
    <definedName name="eeeee" hidden="1">{"Riqfin97",#N/A,FALSE,"Tran";"Riqfinpro",#N/A,FALSE,"Tran"}</definedName>
    <definedName name="eeet" localSheetId="3" hidden="1">{"Main Economic Indicators",#N/A,FALSE,"C"}</definedName>
    <definedName name="eeet" hidden="1">{"Main Economic Indicators",#N/A,FALSE,"C"}</definedName>
    <definedName name="er" localSheetId="3" hidden="1">{"Main Economic Indicators",#N/A,FALSE,"C"}</definedName>
    <definedName name="er" hidden="1">{"Main Economic Indicators",#N/A,FALSE,"C"}</definedName>
    <definedName name="erg" localSheetId="3" hidden="1">{"Main Economic Indicators",#N/A,FALSE,"C"}</definedName>
    <definedName name="erg" hidden="1">{"Main Economic Indicators",#N/A,FALSE,"C"}</definedName>
    <definedName name="ergf" localSheetId="3" hidden="1">{"Main Economic Indicators",#N/A,FALSE,"C"}</definedName>
    <definedName name="ergf" hidden="1">{"Main Economic Indicators",#N/A,FALSE,"C"}</definedName>
    <definedName name="ergferger" localSheetId="3" hidden="1">{"Main Economic Indicators",#N/A,FALSE,"C"}</definedName>
    <definedName name="ergferger" hidden="1">{"Main Economic Indicators",#N/A,FALSE,"C"}</definedName>
    <definedName name="ergferger_1" localSheetId="3" hidden="1">{"Main Economic Indicators",#N/A,FALSE,"C"}</definedName>
    <definedName name="ergferger_1" hidden="1">{"Main Economic Indicators",#N/A,FALSE,"C"}</definedName>
    <definedName name="ergferger_2" localSheetId="3" hidden="1">{"Main Economic Indicators",#N/A,FALSE,"C"}</definedName>
    <definedName name="ergferger_2" hidden="1">{"Main Economic Indicators",#N/A,FALSE,"C"}</definedName>
    <definedName name="ergferger1" localSheetId="3" hidden="1">{"Main Economic Indicators",#N/A,FALSE,"C"}</definedName>
    <definedName name="ergferger1" hidden="1">{"Main Economic Indicators",#N/A,FALSE,"C"}</definedName>
    <definedName name="ergferger2" localSheetId="3" hidden="1">{"Main Economic Indicators",#N/A,FALSE,"C"}</definedName>
    <definedName name="ergferger2" hidden="1">{"Main Economic Indicators",#N/A,FALSE,"C"}</definedName>
    <definedName name="ergferger3" localSheetId="3" hidden="1">{"Main Economic Indicators",#N/A,FALSE,"C"}</definedName>
    <definedName name="ergferger3" hidden="1">{"Main Economic Indicators",#N/A,FALSE,"C"}</definedName>
    <definedName name="ert" localSheetId="3" hidden="1">{"Minpmon",#N/A,FALSE,"Monthinput"}</definedName>
    <definedName name="ert" hidden="1">{"Minpmon",#N/A,FALSE,"Monthinput"}</definedName>
    <definedName name="erwre" localSheetId="3" hidden="1">{"'Resources'!$A$1:$W$34","'Balance Sheet'!$A$1:$W$58","'SFD'!$A$1:$J$52"}</definedName>
    <definedName name="erwre" hidden="1">{"'Resources'!$A$1:$W$34","'Balance Sheet'!$A$1:$W$58","'SFD'!$A$1:$J$52"}</definedName>
    <definedName name="erwt" localSheetId="3" hidden="1">{"Main Economic Indicators",#N/A,FALSE,"C"}</definedName>
    <definedName name="erwt" hidden="1">{"Main Economic Indicators",#N/A,FALSE,"C"}</definedName>
    <definedName name="Exceptional" localSheetId="3">'[26]Input 1 - Basics'!$D$7</definedName>
    <definedName name="Exceptional">'[26]Input 1 - Basics'!$D$7</definedName>
    <definedName name="ExchangeDesign" localSheetId="4">#REF!</definedName>
    <definedName name="ExchangeDesign">#REF!</definedName>
    <definedName name="ExtraShock3" localSheetId="3">'[26]Lists-Modules-ChartData'!$AP$169</definedName>
    <definedName name="ExtraShock3">'[26]Lists-Modules-ChartData'!$AP$169</definedName>
    <definedName name="ExtraShock4" localSheetId="3">'[26]Lists-Modules-ChartData'!$AP$179</definedName>
    <definedName name="ExtraShock4">'[26]Lists-Modules-ChartData'!$AP$179</definedName>
    <definedName name="ExtraShock5" localSheetId="3">'[26]Lists-Modules-ChartData'!$AP$189</definedName>
    <definedName name="ExtraShock5">'[26]Lists-Modules-ChartData'!$AP$189</definedName>
    <definedName name="fabien" localSheetId="3" hidden="1">{"Main Economic Indicators",#N/A,FALSE,"C"}</definedName>
    <definedName name="fabien" hidden="1">{"Main Economic Indicators",#N/A,FALSE,"C"}</definedName>
    <definedName name="FCode" localSheetId="4" hidden="1">#REF!</definedName>
    <definedName name="FCode" hidden="1">#REF!</definedName>
    <definedName name="fed" localSheetId="3" hidden="1">{"Riqfin97",#N/A,FALSE,"Tran";"Riqfinpro",#N/A,FALSE,"Tran"}</definedName>
    <definedName name="fed" hidden="1">{"Riqfin97",#N/A,FALSE,"Tran";"Riqfinpro",#N/A,FALSE,"Tran"}</definedName>
    <definedName name="fer" localSheetId="3" hidden="1">{"Riqfin97",#N/A,FALSE,"Tran";"Riqfinpro",#N/A,FALSE,"Tran"}</definedName>
    <definedName name="fer" hidden="1">{"Riqfin97",#N/A,FALSE,"Tran";"Riqfinpro",#N/A,FALSE,"Tran"}</definedName>
    <definedName name="ff"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f"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ff" localSheetId="3" hidden="1">{"Tab1",#N/A,FALSE,"P";"Tab2",#N/A,FALSE,"P"}</definedName>
    <definedName name="fff" hidden="1">{"Tab1",#N/A,FALSE,"P";"Tab2",#N/A,FALSE,"P"}</definedName>
    <definedName name="ffff" localSheetId="3" hidden="1">{"Riqfin97",#N/A,FALSE,"Tran";"Riqfinpro",#N/A,FALSE,"Tran"}</definedName>
    <definedName name="ffff" hidden="1">{"Riqfin97",#N/A,FALSE,"Tran";"Riqfinpro",#N/A,FALSE,"Tran"}</definedName>
    <definedName name="ffffff" localSheetId="3" hidden="1">{"Tab1",#N/A,FALSE,"P";"Tab2",#N/A,FALSE,"P"}</definedName>
    <definedName name="ffffff" hidden="1">{"Tab1",#N/A,FALSE,"P";"Tab2",#N/A,FALSE,"P"}</definedName>
    <definedName name="fffffff" localSheetId="3" hidden="1">{"Minpmon",#N/A,FALSE,"Monthinput"}</definedName>
    <definedName name="fffffff" hidden="1">{"Minpmon",#N/A,FALSE,"Monthinput"}</definedName>
    <definedName name="fffffft" localSheetId="3" hidden="1">{"Main Economic Indicators",#N/A,FALSE,"C"}</definedName>
    <definedName name="fffffft" hidden="1">{"Main Economic Indicators",#N/A,FALSE,"C"}</definedName>
    <definedName name="fg" localSheetId="3" hidden="1">{"TRADE_COMP",#N/A,FALSE,"TAB23APP";"BOP",#N/A,FALSE,"TAB6";"DOT",#N/A,FALSE,"TAB24APP";"EXTDEBT",#N/A,FALSE,"TAB25APP"}</definedName>
    <definedName name="fg" hidden="1">{"TRADE_COMP",#N/A,FALSE,"TAB23APP";"BOP",#N/A,FALSE,"TAB6";"DOT",#N/A,FALSE,"TAB24APP";"EXTDEBT",#N/A,FALSE,"TAB25APP"}</definedName>
    <definedName name="fgf" localSheetId="3" hidden="1">{"Riqfin97",#N/A,FALSE,"Tran";"Riqfinpro",#N/A,FALSE,"Tran"}</definedName>
    <definedName name="fgf" hidden="1">{"Riqfin97",#N/A,FALSE,"Tran";"Riqfinpro",#N/A,FALSE,"Tran"}</definedName>
    <definedName name="Financing" localSheetId="3" hidden="1">{"Tab1",#N/A,FALSE,"P";"Tab2",#N/A,FALSE,"P"}</definedName>
    <definedName name="Financing" hidden="1">{"Tab1",#N/A,FALSE,"P";"Tab2",#N/A,FALSE,"P"}</definedName>
    <definedName name="FirstYear" localSheetId="3">'[26]Input 1 - Basics'!$D$17</definedName>
    <definedName name="FirstYear">'[26]Input 1 - Basics'!$D$17</definedName>
    <definedName name="FIS_Clean" localSheetId="3" hidden="1">[45]FIS!#REF!</definedName>
    <definedName name="FIS_Clean" localSheetId="4" hidden="1">[45]FIS!#REF!</definedName>
    <definedName name="FIS_Clean" hidden="1">[45]FIS!#REF!</definedName>
    <definedName name="Fiscal" localSheetId="3" hidden="1">{TRUE,TRUE,-0.5,-14.75,603,387,FALSE,TRUE,TRUE,TRUE,0,1,2,1,2,1,1,4,TRUE,TRUE,3,TRUE,1,TRUE,75,"Swvu.Print.","ACwvu.Print.",#N/A,FALSE,FALSE,1,0.75,0.6,0.5,1,"","",TRUE,FALSE,TRUE,FALSE,1,#N/A,1,1,#DIV/0!,FALSE,"Rwvu.Print.",#N/A,FALSE,FALSE,FALSE,1,65532,300,FALSE,FALSE,TRUE,TRUE,TRUE}</definedName>
    <definedName name="Fiscal" hidden="1">{TRUE,TRUE,-0.5,-14.75,603,387,FALSE,TRUE,TRUE,TRUE,0,1,2,1,2,1,1,4,TRUE,TRUE,3,TRUE,1,TRUE,75,"Swvu.Print.","ACwvu.Print.",#N/A,FALSE,FALSE,1,0.75,0.6,0.5,1,"","",TRUE,FALSE,TRUE,FALSE,1,#N/A,1,1,#DIV/0!,FALSE,"Rwvu.Print.",#N/A,FALSE,FALSE,FALSE,1,65532,300,FALSE,FALSE,TRUE,TRUE,TRUE}</definedName>
    <definedName name="FISCALA" localSheetId="3" hidden="1">{TRUE,TRUE,-0.5,-14.75,603,387,FALSE,TRUE,TRUE,TRUE,0,1,2,1,2,1,1,4,TRUE,TRUE,3,TRUE,1,TRUE,75,"Swvu.Print.","ACwvu.Print.",#N/A,FALSE,FALSE,1,0.75,0.6,0.5,1,"","",TRUE,FALSE,TRUE,FALSE,1,#N/A,1,1,#DIV/0!,FALSE,"Rwvu.Print.",#N/A,FALSE,FALSE,FALSE,1,65532,300,FALSE,FALSE,TRUE,TRUE,TRUE}</definedName>
    <definedName name="FISCALA" hidden="1">{TRUE,TRUE,-0.5,-14.75,603,387,FALSE,TRUE,TRUE,TRUE,0,1,2,1,2,1,1,4,TRUE,TRUE,3,TRUE,1,TRUE,75,"Swvu.Print.","ACwvu.Print.",#N/A,FALSE,FALSE,1,0.75,0.6,0.5,1,"","",TRUE,FALSE,TRUE,FALSE,1,#N/A,1,1,#DIV/0!,FALSE,"Rwvu.Print.",#N/A,FALSE,FALSE,FALSE,1,65532,300,FALSE,FALSE,TRUE,TRUE,TRUE}</definedName>
    <definedName name="FISCQ" localSheetId="3" hidden="1">{TRUE,TRUE,-0.5,-14.75,603,387,FALSE,TRUE,TRUE,TRUE,0,1,2,1,2,1,1,4,TRUE,TRUE,3,TRUE,1,TRUE,75,"Swvu.Print.","ACwvu.Print.",#N/A,FALSE,FALSE,1,0.75,0.6,0.5,1,"","",TRUE,FALSE,TRUE,FALSE,1,#N/A,1,1,#DIV/0!,FALSE,"Rwvu.Print.",#N/A,FALSE,FALSE,FALSE,1,65532,300,FALSE,FALSE,TRUE,TRUE,TRUE}</definedName>
    <definedName name="FISCQ" hidden="1">{TRUE,TRUE,-0.5,-14.75,603,387,FALSE,TRUE,TRUE,TRUE,0,1,2,1,2,1,1,4,TRUE,TRUE,3,TRUE,1,TRUE,75,"Swvu.Print.","ACwvu.Print.",#N/A,FALSE,FALSE,1,0.75,0.6,0.5,1,"","",TRUE,FALSE,TRUE,FALSE,1,#N/A,1,1,#DIV/0!,FALSE,"Rwvu.Print.",#N/A,FALSE,FALSE,FALSE,1,65532,300,FALSE,FALSE,TRUE,TRUE,TRUE}</definedName>
    <definedName name="fre" localSheetId="3" hidden="1">{"Tab1",#N/A,FALSE,"P";"Tab2",#N/A,FALSE,"P"}</definedName>
    <definedName name="fre" hidden="1">{"Tab1",#N/A,FALSE,"P";"Tab2",#N/A,FALSE,"P"}</definedName>
    <definedName name="ftr" localSheetId="3" hidden="1">{"Riqfin97",#N/A,FALSE,"Tran";"Riqfinpro",#N/A,FALSE,"Tran"}</definedName>
    <definedName name="ftr" hidden="1">{"Riqfin97",#N/A,FALSE,"Tran";"Riqfinpro",#N/A,FALSE,"Tran"}</definedName>
    <definedName name="FTRComparator" localSheetId="3">'[26]Lists-Modules-ChartData'!$CH$4:$CH$6</definedName>
    <definedName name="FTRComparator">'[26]Lists-Modules-ChartData'!$CH$4:$CH$6</definedName>
    <definedName name="FTRGroup" localSheetId="3">'[26]Output - Realism'!$B$9</definedName>
    <definedName name="FTRGroup">'[26]Output - Realism'!$B$9</definedName>
    <definedName name="fty" localSheetId="3" hidden="1">{"Riqfin97",#N/A,FALSE,"Tran";"Riqfinpro",#N/A,FALSE,"Tran"}</definedName>
    <definedName name="fty" hidden="1">{"Riqfin97",#N/A,FALSE,"Tran";"Riqfinpro",#N/A,FALSE,"Tran"}</definedName>
    <definedName name="GDPDesign" localSheetId="4">#REF!</definedName>
    <definedName name="GDPDesign">#REF!</definedName>
    <definedName name="GFNContingent" localSheetId="3">[26]HeatMap!$F$29</definedName>
    <definedName name="GFNContingent">[26]HeatMap!$F$29</definedName>
    <definedName name="GFNExchange" localSheetId="3">[26]HeatMap!$E$29</definedName>
    <definedName name="GFNExchange">[26]HeatMap!$E$29</definedName>
    <definedName name="GFNGrowth" localSheetId="3">[26]HeatMap!$B$29</definedName>
    <definedName name="GFNGrowth">[26]HeatMap!$B$29</definedName>
    <definedName name="GFNInterest" localSheetId="3">[26]HeatMap!$D$29</definedName>
    <definedName name="GFNInterest">[26]HeatMap!$D$29</definedName>
    <definedName name="GFNPrimary" localSheetId="3">[26]HeatMap!$C$29</definedName>
    <definedName name="GFNPrimary">[26]HeatMap!$C$29</definedName>
    <definedName name="ggg" localSheetId="3" hidden="1">{"Riqfin97",#N/A,FALSE,"Tran";"Riqfinpro",#N/A,FALSE,"Tran"}</definedName>
    <definedName name="ggg" hidden="1">{"Riqfin97",#N/A,FALSE,"Tran";"Riqfinpro",#N/A,FALSE,"Tran"}</definedName>
    <definedName name="gggg" localSheetId="3" hidden="1">{"Minpmon",#N/A,FALSE,"Monthinput"}</definedName>
    <definedName name="gggg" hidden="1">{"Minpmon",#N/A,FALSE,"Monthinput"}</definedName>
    <definedName name="ggggg" localSheetId="4" hidden="1">'[46]J(Priv.Cap)'!#REF!</definedName>
    <definedName name="ggggg" hidden="1">'[46]J(Priv.Cap)'!#REF!</definedName>
    <definedName name="ght" localSheetId="3" hidden="1">{"Tab1",#N/A,FALSE,"P";"Tab2",#N/A,FALSE,"P"}</definedName>
    <definedName name="ght" hidden="1">{"Tab1",#N/A,FALSE,"P";"Tab2",#N/A,FALSE,"P"}</definedName>
    <definedName name="Grace_IDA" localSheetId="3">[35]PV_Base!$B$22</definedName>
    <definedName name="Grace_IDA">[35]PV_Base!$B$22</definedName>
    <definedName name="GRACE_PERIOD" localSheetId="3">'[47]Reducing Bal WGP'!$B$9</definedName>
    <definedName name="GRACE_PERIOD">'[47]Reducing Bal WGP'!$B$9</definedName>
    <definedName name="GRÁFICO_10.3.1." localSheetId="3">'[38]GRÁFICO DE FONDO POR AFILIADO'!$A$3:$H$35</definedName>
    <definedName name="GRÁFICO_10.3.1.">'[38]GRÁFICO DE FONDO POR AFILIADO'!$A$3:$H$35</definedName>
    <definedName name="GRÁFICO_10.3.2" localSheetId="3">'[38]GRÁFICO DE FONDO POR AFILIADO'!$A$36:$H$68</definedName>
    <definedName name="GRÁFICO_10.3.2">'[38]GRÁFICO DE FONDO POR AFILIADO'!$A$36:$H$68</definedName>
    <definedName name="GRÁFICO_10.3.3" localSheetId="3">'[38]GRÁFICO DE FONDO POR AFILIADO'!$A$69:$H$101</definedName>
    <definedName name="GRÁFICO_10.3.3">'[38]GRÁFICO DE FONDO POR AFILIADO'!$A$69:$H$101</definedName>
    <definedName name="GRÁFICO_10.3.4." localSheetId="3">'[38]GRÁFICO DE FONDO POR AFILIADO'!$A$103:$H$135</definedName>
    <definedName name="GRÁFICO_10.3.4.">'[38]GRÁFICO DE FONDO POR AFILIADO'!$A$103:$H$135</definedName>
    <definedName name="graph" localSheetId="3" hidden="1">[48]FIS!#REF!</definedName>
    <definedName name="graph" localSheetId="4" hidden="1">[48]FIS!#REF!</definedName>
    <definedName name="graph" hidden="1">[48]FIS!#REF!</definedName>
    <definedName name="GRATUITY" localSheetId="3">'[27]Pension n Gratuity'!$G$2:$G$16</definedName>
    <definedName name="GRATUITY">'[27]Pension n Gratuity'!$G$2:$G$16</definedName>
    <definedName name="gre" localSheetId="3" hidden="1">{"Riqfin97",#N/A,FALSE,"Tran";"Riqfinpro",#N/A,FALSE,"Tran"}</definedName>
    <definedName name="gre" hidden="1">{"Riqfin97",#N/A,FALSE,"Tran";"Riqfinpro",#N/A,FALSE,"Tran"}</definedName>
    <definedName name="Guarantees" localSheetId="3">'[26]Input 1 - Basics'!$D$10</definedName>
    <definedName name="Guarantees">'[26]Input 1 - Basics'!$D$10</definedName>
    <definedName name="GuaranteesDef" localSheetId="3">'[26]Input 1 - Basics'!$D$11</definedName>
    <definedName name="GuaranteesDef">'[26]Input 1 - Basics'!$D$11</definedName>
    <definedName name="guyana1003" localSheetId="3" hidden="1">{"Main Economic Indicators",#N/A,FALSE,"C"}</definedName>
    <definedName name="guyana1003" hidden="1">{"Main Economic Indicators",#N/A,FALSE,"C"}</definedName>
    <definedName name="gyu" localSheetId="3" hidden="1">{"Tab1",#N/A,FALSE,"P";"Tab2",#N/A,FALSE,"P"}</definedName>
    <definedName name="gyu" hidden="1">{"Tab1",#N/A,FALSE,"P";"Tab2",#N/A,FALSE,"P"}</definedName>
    <definedName name="hhh" localSheetId="3" hidden="1">{"Minpmon",#N/A,FALSE,"Monthinput"}</definedName>
    <definedName name="hhh" hidden="1">{"Minpmon",#N/A,FALSE,"Monthinput"}</definedName>
    <definedName name="hhhhh" localSheetId="3" hidden="1">{"Tab1",#N/A,FALSE,"P";"Tab2",#N/A,FALSE,"P"}</definedName>
    <definedName name="hhhhh" hidden="1">{"Tab1",#N/A,FALSE,"P";"Tab2",#N/A,FALSE,"P"}</definedName>
    <definedName name="HiddenRows" localSheetId="4" hidden="1">#REF!</definedName>
    <definedName name="HiddenRows" hidden="1">#REF!</definedName>
    <definedName name="hide" localSheetId="3">'[49]CCI CERTIFICATES ISSUED'!$D$1:$D$65536,'[49]CCI CERTIFICATES ISSUED'!$F$1:$M$65536,'[49]CCI CERTIFICATES ISSUED'!$R$1:$X$65536</definedName>
    <definedName name="hide">'[49]CCI CERTIFICATES ISSUED'!$D$1:$D$65536,'[49]CCI CERTIFICATES ISSUED'!$F$1:$M$65536,'[49]CCI CERTIFICATES ISSUED'!$R$1:$X$65536</definedName>
    <definedName name="hide_for_nepc_report" localSheetId="3">'[49]CCI CERTIFICATES ISSUED'!$F$1:$F$65536,'[49]CCI CERTIFICATES ISSUED'!$I$1:$J$65536,'[49]CCI CERTIFICATES ISSUED'!$L$1:$L$65536,'[49]CCI CERTIFICATES ISSUED'!$N$1:$Q$65536,'[49]CCI CERTIFICATES ISSUED'!$T$1:$AC$65536</definedName>
    <definedName name="hide_for_nepc_report">'[49]CCI CERTIFICATES ISSUED'!$F$1:$F$65536,'[49]CCI CERTIFICATES ISSUED'!$I$1:$J$65536,'[49]CCI CERTIFICATES ISSUED'!$L$1:$L$65536,'[49]CCI CERTIFICATES ISSUED'!$N$1:$Q$65536,'[49]CCI CERTIFICATES ISSUED'!$T$1:$AC$65536</definedName>
    <definedName name="hide_for_normal_report" localSheetId="3">'[49]CCI CERTIFICATES ISSUED'!$D$1:$D$65536,'[49]CCI CERTIFICATES ISSUED'!$F$1:$M$65536,'[49]CCI CERTIFICATES ISSUED'!$R$1:$X$65536</definedName>
    <definedName name="hide_for_normal_report">'[49]CCI CERTIFICATES ISSUED'!$D$1:$D$65536,'[49]CCI CERTIFICATES ISSUED'!$F$1:$M$65536,'[49]CCI CERTIFICATES ISSUED'!$R$1:$X$65536</definedName>
    <definedName name="hio" localSheetId="3" hidden="1">{"Tab1",#N/A,FALSE,"P";"Tab2",#N/A,FALSE,"P"}</definedName>
    <definedName name="hio" hidden="1">{"Tab1",#N/A,FALSE,"P";"Tab2",#N/A,FALSE,"P"}</definedName>
    <definedName name="hist" localSheetId="3" hidden="1">{#N/A,#N/A,FALSE,"M.42"}</definedName>
    <definedName name="hist" hidden="1">{#N/A,#N/A,FALSE,"M.42"}</definedName>
    <definedName name="HistDesign" localSheetId="4">#REF!</definedName>
    <definedName name="HistDesign">#REF!</definedName>
    <definedName name="hpu" localSheetId="3" hidden="1">{"Tab1",#N/A,FALSE,"P";"Tab2",#N/A,FALSE,"P"}</definedName>
    <definedName name="hpu" hidden="1">{"Tab1",#N/A,FALSE,"P";"Tab2",#N/A,FALSE,"P"}</definedName>
    <definedName name="HTML_CodePage" hidden="1">1252</definedName>
    <definedName name="HTML_Control" localSheetId="3" hidden="1">{"'Resources'!$A$1:$W$34","'Balance Sheet'!$A$1:$W$58","'SFD'!$A$1:$J$52"}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i" localSheetId="3" hidden="1">{"Tab1",#N/A,FALSE,"P";"Tab2",#N/A,FALSE,"P"}</definedName>
    <definedName name="hui" hidden="1">{"Tab1",#N/A,FALSE,"P";"Tab2",#N/A,FALSE,"P"}</definedName>
    <definedName name="huo" localSheetId="3" hidden="1">{"Tab1",#N/A,FALSE,"P";"Tab2",#N/A,FALSE,"P"}</definedName>
    <definedName name="huo" hidden="1">{"Tab1",#N/A,FALSE,"P";"Tab2",#N/A,FALSE,"P"}</definedName>
    <definedName name="ii" localSheetId="3" hidden="1">{"Tab1",#N/A,FALSE,"P";"Tab2",#N/A,FALSE,"P"}</definedName>
    <definedName name="ii" hidden="1">{"Tab1",#N/A,FALSE,"P";"Tab2",#N/A,FALSE,"P"}</definedName>
    <definedName name="ilo" localSheetId="3" hidden="1">{"Riqfin97",#N/A,FALSE,"Tran";"Riqfinpro",#N/A,FALSE,"Tran"}</definedName>
    <definedName name="ilo" hidden="1">{"Riqfin97",#N/A,FALSE,"Tran";"Riqfinpro",#N/A,FALSE,"Tran"}</definedName>
    <definedName name="ilu" localSheetId="3" hidden="1">{"Riqfin97",#N/A,FALSE,"Tran";"Riqfinpro",#N/A,FALSE,"Tran"}</definedName>
    <definedName name="ilu" hidden="1">{"Riqfin97",#N/A,FALSE,"Tran";"Riqfinpro",#N/A,FALSE,"Tran"}</definedName>
    <definedName name="indic.french" localSheetId="3" hidden="1">{"Main Economic Indicators",#N/A,FALSE,"C"}</definedName>
    <definedName name="indic.french" hidden="1">{"Main Economic Indicators",#N/A,FALSE,"C"}</definedName>
    <definedName name="indic.french1" localSheetId="3" hidden="1">{"Main Economic Indicators",#N/A,FALSE,"C"}</definedName>
    <definedName name="indic.french1" hidden="1">{"Main Economic Indicators",#N/A,FALSE,"C"}</definedName>
    <definedName name="inter3" localSheetId="3" hidden="1">{"Main Economic Indicators",#N/A,FALSE,"C"}</definedName>
    <definedName name="inter3" hidden="1">{"Main Economic Indicators",#N/A,FALSE,"C"}</definedName>
    <definedName name="INTEREST" localSheetId="3">'[42]Sub-Total - Commercial Bank'!$H$4:$H$103</definedName>
    <definedName name="INTEREST">'[42]Sub-Total - Commercial Bank'!$H$4:$H$103</definedName>
    <definedName name="INTEREST_F" localSheetId="3">'[42]Sub-Total - Commercial Bank'!$D$4:$D$103</definedName>
    <definedName name="INTEREST_F">'[42]Sub-Total - Commercial Bank'!$D$4:$D$103</definedName>
    <definedName name="INTEREST_RATE" localSheetId="3">'[47]Reducing Bal WGP'!$B$4</definedName>
    <definedName name="INTEREST_RATE">'[47]Reducing Bal WGP'!$B$4</definedName>
    <definedName name="InterestDesign" localSheetId="4">#REF!</definedName>
    <definedName name="InterestDesign">#REF!</definedName>
    <definedName name="interrelations3" localSheetId="3" hidden="1">{"Main Economic Indicators",#N/A,FALSE,"C"}</definedName>
    <definedName name="interrelations3" hidden="1">{"Main Economic Indicators",#N/A,FALSE,"C"}</definedName>
    <definedName name="ip" localSheetId="3" hidden="1">{"Minpmon",#N/A,FALSE,"Monthinput"}</definedName>
    <definedName name="ip" hidden="1">{"Minpmon",#N/A,FALSE,"Monthinput"}</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DATE" hidden="1">"c1634"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RKET_CAP_LFCF" hidden="1">"c2209"</definedName>
    <definedName name="IQ_MARKETCAP" hidden="1">"c712"</definedName>
    <definedName name="IQ_MARKETING" hidden="1">"c2239"</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MES_REVISION_DATE_" hidden="1">39926.455</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39198.552349537</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SSUE_AMOUNT" localSheetId="3">[36]Annuity!$B$3</definedName>
    <definedName name="ISSUE_AMOUNT">[36]Annuity!$B$3</definedName>
    <definedName name="jakob" localSheetId="3" hidden="1">{#N/A,#N/A,TRUE,"Contents";#N/A,#N/A,TRUE,"Input";#N/A,#N/A,TRUE,"Output";#N/A,#N/A,TRUE,"Mon. Survey";#N/A,#N/A,TRUE,"Mon. Authority";#N/A,#N/A,TRUE,"Comm. Banks";#N/A,#N/A,TRUE,"Foreign";#N/A,#N/A,TRUE,"Claims on Gov";#N/A,#N/A,TRUE,"Claims on PE &amp; Pvt";#N/A,#N/A,TRUE,"Broad Money";#N/A,#N/A,TRUE,"Other";#N/A,#N/A,TRUE,"Proj.";#N/A,#N/A,TRUE,"Staff Rept"}</definedName>
    <definedName name="jakob" hidden="1">{#N/A,#N/A,TRUE,"Contents";#N/A,#N/A,TRUE,"Input";#N/A,#N/A,TRUE,"Output";#N/A,#N/A,TRUE,"Mon. Survey";#N/A,#N/A,TRUE,"Mon. Authority";#N/A,#N/A,TRUE,"Comm. Banks";#N/A,#N/A,TRUE,"Foreign";#N/A,#N/A,TRUE,"Claims on Gov";#N/A,#N/A,TRUE,"Claims on PE &amp; Pvt";#N/A,#N/A,TRUE,"Broad Money";#N/A,#N/A,TRUE,"Other";#N/A,#N/A,TRUE,"Proj.";#N/A,#N/A,TRUE,"Staff Rept"}</definedName>
    <definedName name="jerry" localSheetId="3" hidden="1">'[50]Balance Sheet'!#REF!</definedName>
    <definedName name="jerry" localSheetId="4" hidden="1">'[50]Balance Sheet'!#REF!</definedName>
    <definedName name="jerry" hidden="1">'[50]Balance Sheet'!#REF!</definedName>
    <definedName name="jerryb" localSheetId="3" hidden="1">'[50]Balance Sheet'!#REF!</definedName>
    <definedName name="jerryb" localSheetId="4" hidden="1">'[50]Balance Sheet'!#REF!</definedName>
    <definedName name="jerryb" hidden="1">'[50]Balance Sheet'!#REF!</definedName>
    <definedName name="jj" localSheetId="3" hidden="1">{"Riqfin97",#N/A,FALSE,"Tran";"Riqfinpro",#N/A,FALSE,"Tran"}</definedName>
    <definedName name="jj" hidden="1">{"Riqfin97",#N/A,FALSE,"Tran";"Riqfinpro",#N/A,FALSE,"Tran"}</definedName>
    <definedName name="jjj" localSheetId="3" hidden="1">{"Riqfin97",#N/A,FALSE,"Tran";"Riqfinpro",#N/A,FALSE,"Tran"}</definedName>
    <definedName name="jjj" hidden="1">{"Riqfin97",#N/A,FALSE,"Tran";"Riqfinpro",#N/A,FALSE,"Tran"}</definedName>
    <definedName name="jjjj" localSheetId="3" hidden="1">{"Tab1",#N/A,FALSE,"P";"Tab2",#N/A,FALSE,"P"}</definedName>
    <definedName name="jjjj" hidden="1">{"Tab1",#N/A,FALSE,"P";"Tab2",#N/A,FALSE,"P"}</definedName>
    <definedName name="jjjjjj" localSheetId="4" hidden="1">'[46]J(Priv.Cap)'!#REF!</definedName>
    <definedName name="jjjjjj" hidden="1">'[46]J(Priv.Cap)'!#REF!</definedName>
    <definedName name="jui" localSheetId="3" hidden="1">{"Riqfin97",#N/A,FALSE,"Tran";"Riqfinpro",#N/A,FALSE,"Tran"}</definedName>
    <definedName name="jui" hidden="1">{"Riqfin97",#N/A,FALSE,"Tran";"Riqfinpro",#N/A,FALSE,"Tran"}</definedName>
    <definedName name="juy" localSheetId="3" hidden="1">{"Tab1",#N/A,FALSE,"P";"Tab2",#N/A,FALSE,"P"}</definedName>
    <definedName name="juy" hidden="1">{"Tab1",#N/A,FALSE,"P";"Tab2",#N/A,FALSE,"P"}</definedName>
    <definedName name="k" localSheetId="3" hidden="1">{"red33",#N/A,FALSE,"Sheet1"}</definedName>
    <definedName name="k" hidden="1">{"red33",#N/A,FALSE,"Sheet1"}</definedName>
    <definedName name="kama" localSheetId="3" hidden="1">{"Main Economic Indicators",#N/A,FALSE,"C"}</definedName>
    <definedName name="kama" hidden="1">{"Main Economic Indicators",#N/A,FALSE,"C"}</definedName>
    <definedName name="kio" localSheetId="3" hidden="1">{"Tab1",#N/A,FALSE,"P";"Tab2",#N/A,FALSE,"P"}</definedName>
    <definedName name="kio" hidden="1">{"Tab1",#N/A,FALSE,"P";"Tab2",#N/A,FALSE,"P"}</definedName>
    <definedName name="kiu" localSheetId="3" hidden="1">{"Riqfin97",#N/A,FALSE,"Tran";"Riqfinpro",#N/A,FALSE,"Tran"}</definedName>
    <definedName name="kiu" hidden="1">{"Riqfin97",#N/A,FALSE,"Tran";"Riqfinpro",#N/A,FALSE,"Tran"}</definedName>
    <definedName name="kk" localSheetId="3" hidden="1">{"Tab1",#N/A,FALSE,"P";"Tab2",#N/A,FALSE,"P"}</definedName>
    <definedName name="kk" hidden="1">{"Tab1",#N/A,FALSE,"P";"Tab2",#N/A,FALSE,"P"}</definedName>
    <definedName name="kkk" localSheetId="3" hidden="1">{"Minpmon",#N/A,FALSE,"Monthinput"}</definedName>
    <definedName name="kkk" hidden="1">{"Minpmon",#N/A,FALSE,"Monthinput"}</definedName>
    <definedName name="kkkkk" localSheetId="4" hidden="1">'[51]J(Priv.Cap)'!#REF!</definedName>
    <definedName name="kkkkk" hidden="1">'[51]J(Priv.Cap)'!#REF!</definedName>
    <definedName name="ko" localSheetId="3" hidden="1">{#N/A,#N/A,FALSE,"M.01";#N/A,#N/A,FALSE,"M.01"}</definedName>
    <definedName name="ko" hidden="1">{#N/A,#N/A,FALSE,"M.01";#N/A,#N/A,FALSE,"M.01"}</definedName>
    <definedName name="LANG" localSheetId="3">[52]START!$M$10</definedName>
    <definedName name="LANG">[52]START!$M$10</definedName>
    <definedName name="latest_month" localSheetId="3">[53]control!$B$1</definedName>
    <definedName name="latest_month">[53]control!$B$1</definedName>
    <definedName name="leonce" localSheetId="3"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leonce"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limcount" hidden="1">3</definedName>
    <definedName name="ListAnnual" localSheetId="3">'[26]Lists-Modules-ChartData'!$I$216:$I$217</definedName>
    <definedName name="ListAnnual">'[26]Lists-Modules-ChartData'!$I$216:$I$217</definedName>
    <definedName name="ListCountries" localSheetId="3">'[26]Lists-Modules-ChartData'!$I$13:$I$128</definedName>
    <definedName name="ListCountries">'[26]Lists-Modules-ChartData'!$I$13:$I$128</definedName>
    <definedName name="ListFitch" localSheetId="3">'[26]Lists-Modules-ChartData'!$J$191:$J$211</definedName>
    <definedName name="ListFitch">'[26]Lists-Modules-ChartData'!$J$191:$J$211</definedName>
    <definedName name="ListGovtDef" localSheetId="3">'[26]Lists-Modules-ChartData'!$I$142:$I$146</definedName>
    <definedName name="ListGovtDef">'[26]Lists-Modules-ChartData'!$I$142:$I$146</definedName>
    <definedName name="ListLowerHigher" localSheetId="3">'[26]Lists-Modules-ChartData'!$I$224:$I$225</definedName>
    <definedName name="ListLowerHigher">'[26]Lists-Modules-ChartData'!$I$224:$I$225</definedName>
    <definedName name="ListMoody" localSheetId="3">'[26]Lists-Modules-ChartData'!$K$191:$K$211</definedName>
    <definedName name="ListMoody">'[26]Lists-Modules-ChartData'!$K$191:$K$211</definedName>
    <definedName name="ListOnOff" localSheetId="3">'[26]Lists-Modules-ChartData'!$I$220:$I$221</definedName>
    <definedName name="ListOnOff">'[26]Lists-Modules-ChartData'!$I$220:$I$221</definedName>
    <definedName name="ListScale" localSheetId="3">'[26]Lists-Modules-ChartData'!$K$163:$K$166</definedName>
    <definedName name="ListScale">'[26]Lists-Modules-ChartData'!$K$163:$K$166</definedName>
    <definedName name="ListSP" localSheetId="3">'[26]Lists-Modules-ChartData'!$I$191:$I$210</definedName>
    <definedName name="ListSP">'[26]Lists-Modules-ChartData'!$I$191:$I$210</definedName>
    <definedName name="ListSpreadDef" localSheetId="3">'[26]Lists-Modules-ChartData'!$I$184:$I$186</definedName>
    <definedName name="ListSpreadDef">'[26]Lists-Modules-ChartData'!$I$184:$I$186</definedName>
    <definedName name="ListYears" localSheetId="3">'[26]Lists-Modules-ChartData'!$I$149:$I$175</definedName>
    <definedName name="ListYears">'[26]Lists-Modules-ChartData'!$I$149:$I$175</definedName>
    <definedName name="ListYesNo" localSheetId="3">'[26]Lists-Modules-ChartData'!$K$150:$K$151</definedName>
    <definedName name="ListYesNo">'[26]Lists-Modules-ChartData'!$K$150:$K$151</definedName>
    <definedName name="ll" localSheetId="3" hidden="1">{"Tab1",#N/A,FALSE,"P";"Tab2",#N/A,FALSE,"P"}</definedName>
    <definedName name="ll" hidden="1">{"Tab1",#N/A,FALSE,"P";"Tab2",#N/A,FALSE,"P"}</definedName>
    <definedName name="lll" localSheetId="3" hidden="1">{"Minpmon",#N/A,FALSE,"Monthinput"}</definedName>
    <definedName name="lll" hidden="1">{"Minpmon",#N/A,FALSE,"Monthinput"}</definedName>
    <definedName name="llll" localSheetId="3" hidden="1">{"Minpmon",#N/A,FALSE,"Monthinput"}</definedName>
    <definedName name="llll" hidden="1">{"Minpmon",#N/A,FALSE,"Monthinput"}</definedName>
    <definedName name="lllll" localSheetId="3" hidden="1">{"Tab1",#N/A,FALSE,"P";"Tab2",#N/A,FALSE,"P"}</definedName>
    <definedName name="lllll" hidden="1">{"Tab1",#N/A,FALSE,"P";"Tab2",#N/A,FALSE,"P"}</definedName>
    <definedName name="llllll" localSheetId="3" hidden="1">{"Minpmon",#N/A,FALSE,"Monthinput"}</definedName>
    <definedName name="llllll" hidden="1">{"Minpmon",#N/A,FALSE,"Monthinput"}</definedName>
    <definedName name="LOAN_AMOUNT" localSheetId="3">'[47]Reducing Bal WGP'!$B$3</definedName>
    <definedName name="LOAN_AMOUNT">'[47]Reducing Bal WGP'!$B$3</definedName>
    <definedName name="lpo" localSheetId="3" hidden="1">{#N/A,#N/A,FALSE,"M.02"}</definedName>
    <definedName name="lpo" hidden="1">{#N/A,#N/A,FALSE,"M.02"}</definedName>
    <definedName name="MANAGEMENT_FEE_RATE" localSheetId="3">[36]Annuity!$B$10</definedName>
    <definedName name="MANAGEMENT_FEE_RATE">[36]Annuity!$B$10</definedName>
    <definedName name="Mani" localSheetId="3" hidden="1">{#N/A,#N/A,TRUE,"Contents";#N/A,#N/A,TRUE,"Input";#N/A,#N/A,TRUE,"Output";#N/A,#N/A,TRUE,"Mon. Survey";#N/A,#N/A,TRUE,"Mon. Authority";#N/A,#N/A,TRUE,"Comm. Banks";#N/A,#N/A,TRUE,"Foreign";#N/A,#N/A,TRUE,"Claims on Gov";#N/A,#N/A,TRUE,"Claims on PE &amp; Pvt";#N/A,#N/A,TRUE,"Broad Money";#N/A,#N/A,TRUE,"Other";#N/A,#N/A,TRUE,"Proj.";#N/A,#N/A,TRUE,"Staff Rept"}</definedName>
    <definedName name="Mani" hidden="1">{#N/A,#N/A,TRUE,"Contents";#N/A,#N/A,TRUE,"Input";#N/A,#N/A,TRUE,"Output";#N/A,#N/A,TRUE,"Mon. Survey";#N/A,#N/A,TRUE,"Mon. Authority";#N/A,#N/A,TRUE,"Comm. Banks";#N/A,#N/A,TRUE,"Foreign";#N/A,#N/A,TRUE,"Claims on Gov";#N/A,#N/A,TRUE,"Claims on PE &amp; Pvt";#N/A,#N/A,TRUE,"Broad Money";#N/A,#N/A,TRUE,"Other";#N/A,#N/A,TRUE,"Proj.";#N/A,#N/A,TRUE,"Staff Rept"}</definedName>
    <definedName name="marwan" localSheetId="3" hidden="1">{#N/A,#N/A,FALSE,"M.02"}</definedName>
    <definedName name="marwan" hidden="1">{#N/A,#N/A,FALSE,"M.02"}</definedName>
    <definedName name="MATURITY_DATE" localSheetId="3">'[47]Reducing Bal WGP'!$B$6</definedName>
    <definedName name="MATURITY_DATE">'[47]Reducing Bal WGP'!$B$6</definedName>
    <definedName name="Maturity_IDA" localSheetId="3">[35]PV_Base!$B$23</definedName>
    <definedName name="Maturity_IDA">[35]PV_Base!$B$23</definedName>
    <definedName name="mbo" localSheetId="3" hidden="1">{#N/A,#N/A,FALSE,"M.34"}</definedName>
    <definedName name="mbo" hidden="1">{#N/A,#N/A,FALSE,"M.34"}</definedName>
    <definedName name="Medium">SPIA!$E$4:$E$39</definedName>
    <definedName name="MFShock1" localSheetId="3">'[26]Lists-Modules-ChartData'!$AP$80</definedName>
    <definedName name="MFShock1">'[26]Lists-Modules-ChartData'!$AP$80</definedName>
    <definedName name="MFShock2" localSheetId="3">'[26]Lists-Modules-ChartData'!$AP$90</definedName>
    <definedName name="MFShock2">'[26]Lists-Modules-ChartData'!$AP$90</definedName>
    <definedName name="MFShock3" localSheetId="3">'[26]Lists-Modules-ChartData'!$AP$100</definedName>
    <definedName name="MFShock3">'[26]Lists-Modules-ChartData'!$AP$100</definedName>
    <definedName name="MFShock4" localSheetId="3">'[26]Lists-Modules-ChartData'!$AP$112</definedName>
    <definedName name="MFShock4">'[26]Lists-Modules-ChartData'!$AP$112</definedName>
    <definedName name="MGT_RATE" localSheetId="3">'[47]Reducing Bal WGP'!$B$10</definedName>
    <definedName name="MGT_RATE">'[47]Reducing Bal WGP'!$B$10</definedName>
    <definedName name="mike" localSheetId="3">'[54]DD &amp; SS of FOREx (2)'!$Y$1</definedName>
    <definedName name="mike">'[54]DD &amp; SS of FOREx (2)'!$Y$1</definedName>
    <definedName name="mm" localSheetId="3" hidden="1">{TRUE,TRUE,-0.5,-14.75,603,387,FALSE,TRUE,TRUE,TRUE,0,1,2,1,2,1,1,4,TRUE,TRUE,3,TRUE,1,TRUE,75,"Swvu.Print.","ACwvu.Print.",#N/A,FALSE,FALSE,1,0.75,0.6,0.5,1,"","",TRUE,FALSE,TRUE,FALSE,1,#N/A,1,1,#DIV/0!,FALSE,"Rwvu.Print.",#N/A,FALSE,FALSE,FALSE,1,65532,300,FALSE,FALSE,TRUE,TRUE,TRUE}</definedName>
    <definedName name="mm" hidden="1">{TRUE,TRUE,-0.5,-14.75,603,387,FALSE,TRUE,TRUE,TRUE,0,1,2,1,2,1,1,4,TRUE,TRUE,3,TRUE,1,TRUE,75,"Swvu.Print.","ACwvu.Print.",#N/A,FALSE,FALSE,1,0.75,0.6,0.5,1,"","",TRUE,FALSE,TRUE,FALSE,1,#N/A,1,1,#DIV/0!,FALSE,"Rwvu.Print.",#N/A,FALSE,FALSE,FALSE,1,65532,300,FALSE,FALSE,TRUE,TRUE,TRUE}</definedName>
    <definedName name="mmm"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mmm"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mmmm" localSheetId="3" hidden="1">{"Tab1",#N/A,FALSE,"P";"Tab2",#N/A,FALSE,"P"}</definedName>
    <definedName name="mmmm" hidden="1">{"Tab1",#N/A,FALSE,"P";"Tab2",#N/A,FALSE,"P"}</definedName>
    <definedName name="mmmmm" localSheetId="3" hidden="1">{"Riqfin97",#N/A,FALSE,"Tran";"Riqfinpro",#N/A,FALSE,"Tran"}</definedName>
    <definedName name="mmmmm" hidden="1">{"Riqfin97",#N/A,FALSE,"Tran";"Riqfinpro",#N/A,FALSE,"Tran"}</definedName>
    <definedName name="mon" localSheetId="3" hidden="1">{"Main Economic Indicators",#N/A,FALSE,"C"}</definedName>
    <definedName name="mon" hidden="1">{"Main Economic Indicators",#N/A,FALSE,"C"}</definedName>
    <definedName name="moodys" localSheetId="3" hidden="1">{#N/A,#N/A,FALSE,"M.01"}</definedName>
    <definedName name="moodys" hidden="1">{#N/A,#N/A,FALSE,"M.01"}</definedName>
    <definedName name="mte" localSheetId="3" hidden="1">{"Riqfin97",#N/A,FALSE,"Tran";"Riqfinpro",#N/A,FALSE,"Tran"}</definedName>
    <definedName name="mte" hidden="1">{"Riqfin97",#N/A,FALSE,"Tran";"Riqfinpro",#N/A,FALSE,"Tran"}</definedName>
    <definedName name="n" localSheetId="3" hidden="1">{"Minpmon",#N/A,FALSE,"Monthinput"}</definedName>
    <definedName name="n" hidden="1">{"Minpmon",#N/A,FALSE,"Monthinput"}</definedName>
    <definedName name="NetDebt" localSheetId="3">'[26]Input 1 - Basics'!$D$14</definedName>
    <definedName name="NetDebt">'[26]Input 1 - Basics'!$D$14</definedName>
    <definedName name="new" localSheetId="3" hidden="1">{"TBILLS_ALL",#N/A,FALSE,"FITB_all"}</definedName>
    <definedName name="new" hidden="1">{"TBILLS_ALL",#N/A,FALSE,"FITB_all"}</definedName>
    <definedName name="nhgnnfg" localSheetId="3" hidden="1">{"Main Economic Indicators",#N/A,FALSE,"C"}</definedName>
    <definedName name="nhgnnfg" hidden="1">{"Main Economic Indicators",#N/A,FALSE,"C"}</definedName>
    <definedName name="nn" localSheetId="3" hidden="1">{"Main Economic Indicators",#N/A,FALSE,"C"}</definedName>
    <definedName name="nn" hidden="1">{"Main Economic Indicators",#N/A,FALSE,"C"}</definedName>
    <definedName name="nnga" localSheetId="4" hidden="1">#REF!</definedName>
    <definedName name="nnga" hidden="1">#REF!</definedName>
    <definedName name="nnn" localSheetId="3" hidden="1">{"Main Economic Indicators",#N/A,FALSE,"C"}</definedName>
    <definedName name="nnn" hidden="1">{"Main Economic Indicators",#N/A,FALSE,"C"}</definedName>
    <definedName name="nnn_1" localSheetId="3" hidden="1">{"Main Economic Indicators",#N/A,FALSE,"C"}</definedName>
    <definedName name="nnn_1" hidden="1">{"Main Economic Indicators",#N/A,FALSE,"C"}</definedName>
    <definedName name="nnn_2" localSheetId="3" hidden="1">{"Main Economic Indicators",#N/A,FALSE,"C"}</definedName>
    <definedName name="nnn_2" hidden="1">{"Main Economic Indicators",#N/A,FALSE,"C"}</definedName>
    <definedName name="NO_OF_PAYMENTS_PER_YEAR" localSheetId="3">[36]Annuity!$B$7</definedName>
    <definedName name="NO_OF_PAYMENTS_PER_YEAR">[36]Annuity!$B$7</definedName>
    <definedName name="NO_OF_PAYMNT_PER_YEAR" localSheetId="3">'[47]Reducing Bal WGP'!$B$7</definedName>
    <definedName name="NO_OF_PAYMNT_PER_YEAR">'[47]Reducing Bal WGP'!$B$7</definedName>
    <definedName name="NumRiskTable" localSheetId="4">#REF!</definedName>
    <definedName name="NumRiskTable">#REF!</definedName>
    <definedName name="old" localSheetId="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ol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Old_New_Scenario" localSheetId="3">'[55]Input 6(optional)-Standard Test'!$H$3</definedName>
    <definedName name="Old_New_Scenario">'[55]Input 6(optional)-Standard Test'!$H$3</definedName>
    <definedName name="oo" localSheetId="3" hidden="1">{"Riqfin97",#N/A,FALSE,"Tran";"Riqfinpro",#N/A,FALSE,"Tran"}</definedName>
    <definedName name="oo" hidden="1">{"Riqfin97",#N/A,FALSE,"Tran";"Riqfinpro",#N/A,FALSE,"Tran"}</definedName>
    <definedName name="ooo" localSheetId="3" hidden="1">{"Tab1",#N/A,FALSE,"P";"Tab2",#N/A,FALSE,"P"}</definedName>
    <definedName name="ooo" hidden="1">{"Tab1",#N/A,FALSE,"P";"Tab2",#N/A,FALSE,"P"}</definedName>
    <definedName name="oooo" localSheetId="3" hidden="1">{"Tab1",#N/A,FALSE,"P";"Tab2",#N/A,FALSE,"P"}</definedName>
    <definedName name="oooo" hidden="1">{"Tab1",#N/A,FALSE,"P";"Tab2",#N/A,FALSE,"P"}</definedName>
    <definedName name="opu" localSheetId="3" hidden="1">{"Riqfin97",#N/A,FALSE,"Tran";"Riqfinpro",#N/A,FALSE,"Tran"}</definedName>
    <definedName name="opu" hidden="1">{"Riqfin97",#N/A,FALSE,"Tran";"Riqfinpro",#N/A,FALSE,"Tran"}</definedName>
    <definedName name="OrderTable" localSheetId="4" hidden="1">#REF!</definedName>
    <definedName name="OrderTable" hidden="1">#REF!</definedName>
    <definedName name="OTHER_ALLOWANCES" localSheetId="3">'[27]Sal n Staff Claims'!$G$2:$G$16</definedName>
    <definedName name="OTHER_ALLOWANCES">'[27]Sal n Staff Claims'!$G$2:$G$16</definedName>
    <definedName name="p" localSheetId="3" hidden="1">{"Riqfin97",#N/A,FALSE,"Tran";"Riqfinpro",#N/A,FALSE,"Tran"}</definedName>
    <definedName name="p" hidden="1">{"Riqfin97",#N/A,FALSE,"Tran";"Riqfinpro",#N/A,FALSE,"Tran"}</definedName>
    <definedName name="PARPA_Investimento" localSheetId="3" hidden="1">{#N/A,#N/A,FALSE,"Ind. Selecc.";#N/A,#N/A,FALSE,"Nec Fin Ext";#N/A,#N/A,FALSE,"Tab-3";#N/A,#N/A,FALSE,"Tab-4";#N/A,#N/A,FALSE,"Tab-5";#N/A,#N/A,FALSE,"Tab-6";#N/A,#N/A,FALSE,"Tab-7";#N/A,#N/A,FALSE,"Tab-8";#N/A,#N/A,FALSE,"Tab-9";#N/A,#N/A,FALSE,"Tab-10";#N/A,#N/A,FALSE,"Tab-11";#N/A,#N/A,FALSE,"IVA";#N/A,#N/A,FALSE,"Tab-13";#N/A,#N/A,FALSE,"Tab-14";#N/A,#N/A,FALSE,"Tab-15"}</definedName>
    <definedName name="PARPA_Investimento" hidden="1">{#N/A,#N/A,FALSE,"Ind. Selecc.";#N/A,#N/A,FALSE,"Nec Fin Ext";#N/A,#N/A,FALSE,"Tab-3";#N/A,#N/A,FALSE,"Tab-4";#N/A,#N/A,FALSE,"Tab-5";#N/A,#N/A,FALSE,"Tab-6";#N/A,#N/A,FALSE,"Tab-7";#N/A,#N/A,FALSE,"Tab-8";#N/A,#N/A,FALSE,"Tab-9";#N/A,#N/A,FALSE,"Tab-10";#N/A,#N/A,FALSE,"Tab-11";#N/A,#N/A,FALSE,"IVA";#N/A,#N/A,FALSE,"Tab-13";#N/A,#N/A,FALSE,"Tab-14";#N/A,#N/A,FALSE,"Tab-15"}</definedName>
    <definedName name="PBDesign" localSheetId="0">#REF!</definedName>
    <definedName name="PBDesign" localSheetId="4">#REF!</definedName>
    <definedName name="PBDesign">#REF!</definedName>
    <definedName name="PDPT" localSheetId="3" hidden="1">{#N/A,#N/A,FALSE,"M.31"}</definedName>
    <definedName name="PDPT" hidden="1">{#N/A,#N/A,FALSE,"M.31"}</definedName>
    <definedName name="PENSION" localSheetId="3">'[27]Pension n Gratuity'!$F$2:$F$16</definedName>
    <definedName name="PENSION">'[27]Pension n Gratuity'!$F$2:$F$16</definedName>
    <definedName name="Performance_Rating">SPIA!$E$3:$E$39</definedName>
    <definedName name="period" localSheetId="3">[56]IN!$D$1:$I$1</definedName>
    <definedName name="period">[56]IN!$D$1:$I$1</definedName>
    <definedName name="PIN" localSheetId="3" hidden="1">{"red33",#N/A,FALSE,"Sheet1"}</definedName>
    <definedName name="PIN" hidden="1">{"red33",#N/A,FALSE,"Sheet1"}</definedName>
    <definedName name="pit" localSheetId="3" hidden="1">{"Riqfin97",#N/A,FALSE,"Tran";"Riqfinpro",#N/A,FALSE,"Tran"}</definedName>
    <definedName name="pit" hidden="1">{"Riqfin97",#N/A,FALSE,"Tran";"Riqfinpro",#N/A,FALSE,"Tran"}</definedName>
    <definedName name="pp" localSheetId="3" hidden="1">{"Riqfin97",#N/A,FALSE,"Tran";"Riqfinpro",#N/A,FALSE,"Tran"}</definedName>
    <definedName name="pp" hidden="1">{"Riqfin97",#N/A,FALSE,"Tran";"Riqfinpro",#N/A,FALSE,"Tran"}</definedName>
    <definedName name="ppp" localSheetId="3" hidden="1">{"Riqfin97",#N/A,FALSE,"Tran";"Riqfinpro",#N/A,FALSE,"Tran"}</definedName>
    <definedName name="ppp" hidden="1">{"Riqfin97",#N/A,FALSE,"Tran";"Riqfinpro",#N/A,FALSE,"Tran"}</definedName>
    <definedName name="pppppp" localSheetId="3" hidden="1">{"Riqfin97",#N/A,FALSE,"Tran";"Riqfinpro",#N/A,FALSE,"Tran"}</definedName>
    <definedName name="pppppp" hidden="1">{"Riqfin97",#N/A,FALSE,"Tran";"Riqfinpro",#N/A,FALSE,"Tran"}</definedName>
    <definedName name="PRINCIPAL" localSheetId="3">'[42]Sub-Total - Commercial Bank'!$G$4:$G$103</definedName>
    <definedName name="PRINCIPAL">'[42]Sub-Total - Commercial Bank'!$G$4:$G$103</definedName>
    <definedName name="PRINCIPAL_F" localSheetId="3">'[42]Sub-Total - Commercial Bank'!$C$4:$C$103</definedName>
    <definedName name="PRINCIPAL_F">'[42]Sub-Total - Commercial Bank'!$C$4:$C$103</definedName>
    <definedName name="_xlnm.Print_Area" localSheetId="1">' Welcome '!$A$1:$V$26</definedName>
    <definedName name="_xlnm.Print_Area" localSheetId="7">DataInput!$B$1:$W$204</definedName>
    <definedName name="_xlnm.Print_Area" localSheetId="4">#REF!</definedName>
    <definedName name="_xlnm.Print_Area">#REF!</definedName>
    <definedName name="ProdForm" localSheetId="4" hidden="1">#REF!</definedName>
    <definedName name="ProdForm" hidden="1">#REF!</definedName>
    <definedName name="Product" localSheetId="4" hidden="1">#REF!</definedName>
    <definedName name="Product" hidden="1">#REF!</definedName>
    <definedName name="Prog_2001_Nov_draft" localSheetId="3" hidden="1">{"CBA",#N/A,FALSE,"TAB4";"MS",#N/A,FALSE,"TAB5";"BANKLOANS",#N/A,FALSE,"TAB21APP ";"INTEREST",#N/A,FALSE,"TAB22APP"}</definedName>
    <definedName name="Prog_2001_Nov_draft" hidden="1">{"CBA",#N/A,FALSE,"TAB4";"MS",#N/A,FALSE,"TAB5";"BANKLOANS",#N/A,FALSE,"TAB21APP ";"INTEREST",#N/A,FALSE,"TAB22APP"}</definedName>
    <definedName name="project_beg" localSheetId="3">[57]Scenarios!$B$3</definedName>
    <definedName name="project_beg">[57]Scenarios!$B$3</definedName>
    <definedName name="Public" localSheetId="3" hidden="1">{#N/A,#N/A,FALSE,"Ind. Selecc.";#N/A,#N/A,FALSE,"Nec Fin Ext";#N/A,#N/A,FALSE,"Tab-3";#N/A,#N/A,FALSE,"Tab-4";#N/A,#N/A,FALSE,"Tab-5";#N/A,#N/A,FALSE,"Tab-6";#N/A,#N/A,FALSE,"Tab-7";#N/A,#N/A,FALSE,"Tab-8";#N/A,#N/A,FALSE,"Tab-9";#N/A,#N/A,FALSE,"Tab-10";#N/A,#N/A,FALSE,"Tab-11";#N/A,#N/A,FALSE,"IVA";#N/A,#N/A,FALSE,"Tab-13";#N/A,#N/A,FALSE,"Tab-14";#N/A,#N/A,FALSE,"Tab-15"}</definedName>
    <definedName name="Public" hidden="1">{#N/A,#N/A,FALSE,"Ind. Selecc.";#N/A,#N/A,FALSE,"Nec Fin Ext";#N/A,#N/A,FALSE,"Tab-3";#N/A,#N/A,FALSE,"Tab-4";#N/A,#N/A,FALSE,"Tab-5";#N/A,#N/A,FALSE,"Tab-6";#N/A,#N/A,FALSE,"Tab-7";#N/A,#N/A,FALSE,"Tab-8";#N/A,#N/A,FALSE,"Tab-9";#N/A,#N/A,FALSE,"Tab-10";#N/A,#N/A,FALSE,"Tab-11";#N/A,#N/A,FALSE,"IVA";#N/A,#N/A,FALSE,"Tab-13";#N/A,#N/A,FALSE,"Tab-14";#N/A,#N/A,FALSE,"Tab-15"}</definedName>
    <definedName name="PublicationStatus" localSheetId="3">[35]lookup!$N$3:$N$6</definedName>
    <definedName name="PublicationStatus">[35]lookup!$N$3:$N$6</definedName>
    <definedName name="qaz" localSheetId="3" hidden="1">{"Tab1",#N/A,FALSE,"P";"Tab2",#N/A,FALSE,"P"}</definedName>
    <definedName name="qaz" hidden="1">{"Tab1",#N/A,FALSE,"P";"Tab2",#N/A,FALSE,"P"}</definedName>
    <definedName name="qer" localSheetId="3" hidden="1">{"Tab1",#N/A,FALSE,"P";"Tab2",#N/A,FALSE,"P"}</definedName>
    <definedName name="qer" hidden="1">{"Tab1",#N/A,FALSE,"P";"Tab2",#N/A,FALSE,"P"}</definedName>
    <definedName name="qq" localSheetId="3" hidden="1">[24]PEF!#REF!</definedName>
    <definedName name="qq" localSheetId="4" hidden="1">[24]PEF!#REF!</definedName>
    <definedName name="qq" hidden="1">[24]PEF!#REF!</definedName>
    <definedName name="qqq" localSheetId="3" hidden="1">{#N/A,#N/A,FALSE,"EXTRABUDGT"}</definedName>
    <definedName name="qqq" hidden="1">{#N/A,#N/A,FALSE,"EXTRABUDGT"}</definedName>
    <definedName name="qqqq" localSheetId="3" hidden="1">{#N/A,#N/A,FALSE,"M.01"}</definedName>
    <definedName name="qqqq" hidden="1">{#N/A,#N/A,FALSE,"M.01"}</definedName>
    <definedName name="qqqqq" localSheetId="3" hidden="1">{"Minpmon",#N/A,FALSE,"Monthinput"}</definedName>
    <definedName name="qqqqq" hidden="1">{"Minpmon",#N/A,FALSE,"Monthinput"}</definedName>
    <definedName name="QUARTERS" localSheetId="0">#REF!</definedName>
    <definedName name="QUARTERS" localSheetId="4">#REF!</definedName>
    <definedName name="QUARTERS">#REF!</definedName>
    <definedName name="qw" localSheetId="3" hidden="1">{"Riqfin97",#N/A,FALSE,"Tran";"Riqfinpro",#N/A,FALSE,"Tran"}</definedName>
    <definedName name="qw" hidden="1">{"Riqfin97",#N/A,FALSE,"Tran";"Riqfinpro",#N/A,FALSE,"Tran"}</definedName>
    <definedName name="Rating" localSheetId="3">[43]DataInput!#REF!</definedName>
    <definedName name="Rating" localSheetId="0">'[44]Input 1 - Data'!#REF!</definedName>
    <definedName name="Rating" localSheetId="8">SPIA!$E$3:$E$39</definedName>
    <definedName name="Rating" localSheetId="4">DataInput!#REF!</definedName>
    <definedName name="Rating">DataInput!#REF!</definedName>
    <definedName name="RCArea" localSheetId="4" hidden="1">#REF!</definedName>
    <definedName name="RCArea" hidden="1">#REF!</definedName>
    <definedName name="re" hidden="1">#N/A</definedName>
    <definedName name="reb" localSheetId="3" hidden="1">{#N/A,#N/A,FALSE,"DOC";"TB_28",#N/A,FALSE,"FITB_28";"TB_91",#N/A,FALSE,"FITB_91";"TB_182",#N/A,FALSE,"FITB_182";"TB_273",#N/A,FALSE,"FITB_273";"TB_364",#N/A,FALSE,"FITB_364 ";"SUMMARY",#N/A,FALSE,"Summary"}</definedName>
    <definedName name="reb" hidden="1">{#N/A,#N/A,FALSE,"DOC";"TB_28",#N/A,FALSE,"FITB_28";"TB_91",#N/A,FALSE,"FITB_91";"TB_182",#N/A,FALSE,"FITB_182";"TB_273",#N/A,FALSE,"FITB_273";"TB_364",#N/A,FALSE,"FITB_364 ";"SUMMARY",#N/A,FALSE,"Summary"}</definedName>
    <definedName name="red" localSheetId="3" hidden="1">{#N/A,#N/A,FALSE,"DOC";"TB_28",#N/A,FALSE,"FITB_28";"TB_91",#N/A,FALSE,"FITB_91";"TB_182",#N/A,FALSE,"FITB_182";"TB_273",#N/A,FALSE,"FITB_273";"TB_364",#N/A,FALSE,"FITB_364 ";"SUMMARY",#N/A,FALSE,"Summary"}</definedName>
    <definedName name="red" hidden="1">{#N/A,#N/A,FALSE,"DOC";"TB_28",#N/A,FALSE,"FITB_28";"TB_91",#N/A,FALSE,"FITB_91";"TB_182",#N/A,FALSE,"FITB_182";"TB_273",#N/A,FALSE,"FITB_273";"TB_364",#N/A,FALSE,"FITB_364 ";"SUMMARY",#N/A,FALSE,"Summary"}</definedName>
    <definedName name="ree" localSheetId="3" hidden="1">{"Main Economic Indicators",#N/A,FALSE,"C"}</definedName>
    <definedName name="ree" hidden="1">{"Main Economic Indicators",#N/A,FALSE,"C"}</definedName>
    <definedName name="retr2" localSheetId="3" hidden="1">{"Main Economic Indicators",#N/A,FALSE,"C"}</definedName>
    <definedName name="retr2" hidden="1">{"Main Economic Indicators",#N/A,FALSE,"C"}</definedName>
    <definedName name="rettttrr" localSheetId="3" hidden="1">{"Main Economic Indicators",#N/A,FALSE,"C"}</definedName>
    <definedName name="rettttrr" hidden="1">{"Main Economic Indicators",#N/A,FALSE,"C"}</definedName>
    <definedName name="REVISED_CONTRACT_SUM" localSheetId="3">'[27]Contractors arears Pract1'!$H$2:$H$16</definedName>
    <definedName name="REVISED_CONTRACT_SUM">'[27]Contractors arears Pract1'!$H$2:$H$16</definedName>
    <definedName name="rfr" localSheetId="3" hidden="1">{"Main Economic Indicators",#N/A,FALSE,"C"}</definedName>
    <definedName name="rfr" hidden="1">{"Main Economic Indicators",#N/A,FALSE,"C"}</definedName>
    <definedName name="rft" localSheetId="3" hidden="1">{"Riqfin97",#N/A,FALSE,"Tran";"Riqfinpro",#N/A,FALSE,"Tran"}</definedName>
    <definedName name="rft" hidden="1">{"Riqfin97",#N/A,FALSE,"Tran";"Riqfinpro",#N/A,FALSE,"Tran"}</definedName>
    <definedName name="rfv" localSheetId="3" hidden="1">{"Tab1",#N/A,FALSE,"P";"Tab2",#N/A,FALSE,"P"}</definedName>
    <definedName name="rfv" hidden="1">{"Tab1",#N/A,FALSE,"P";"Tab2",#N/A,FALSE,"P"}</definedName>
    <definedName name="rg" localSheetId="3" hidden="1">{"Main Economic Indicators",#N/A,FALSE,"C"}</definedName>
    <definedName name="rg" hidden="1">{"Main Economic Indicators",#N/A,FALSE,"C"}</definedName>
    <definedName name="RgCcode" localSheetId="3">[29]EERProfile!$B$2</definedName>
    <definedName name="RgCcode">[29]EERProfile!$B$2</definedName>
    <definedName name="RgCName" localSheetId="3">[29]EERProfile!$A$2</definedName>
    <definedName name="RgCName">[29]EERProfile!$A$2</definedName>
    <definedName name="RgFdBaseYr" localSheetId="3">[29]EERProfile!$O$2</definedName>
    <definedName name="RgFdBaseYr">[29]EERProfile!$O$2</definedName>
    <definedName name="RgFdBper" localSheetId="3">[29]EERProfile!$M$2</definedName>
    <definedName name="RgFdBper">[29]EERProfile!$M$2</definedName>
    <definedName name="RgFdDefBaseYr" localSheetId="3">[29]EERProfile!$P$2</definedName>
    <definedName name="RgFdDefBaseYr">[29]EERProfile!$P$2</definedName>
    <definedName name="RgFdEper" localSheetId="3">[29]EERProfile!$N$2</definedName>
    <definedName name="RgFdEper">[29]EERProfile!$N$2</definedName>
    <definedName name="RgFdGrFoot" localSheetId="3">[29]EERProfile!$AC$2</definedName>
    <definedName name="RgFdGrFoot">[29]EERProfile!$AC$2</definedName>
    <definedName name="RgFdGrSeries" localSheetId="3">[29]EERProfile!$AA$2:$AA$7</definedName>
    <definedName name="RgFdGrSeries">[29]EERProfile!$AA$2:$AA$7</definedName>
    <definedName name="RgFdGrSeriesVal" localSheetId="3">[29]EERProfile!$AB$2:$AB$7</definedName>
    <definedName name="RgFdGrSeriesVal">[29]EERProfile!$AB$2:$AB$7</definedName>
    <definedName name="RgFdGrType" localSheetId="3">[29]EERProfile!$Z$2</definedName>
    <definedName name="RgFdGrType">[29]EERProfile!$Z$2</definedName>
    <definedName name="RgFdPartCseries" localSheetId="3">[29]EERProfile!$K$2</definedName>
    <definedName name="RgFdPartCseries">[29]EERProfile!$K$2</definedName>
    <definedName name="RgFdPartUserFile" localSheetId="3">[29]EERProfile!$L$2</definedName>
    <definedName name="RgFdPartUserFile">[29]EERProfile!$L$2</definedName>
    <definedName name="RgFdReptUserFile" localSheetId="3">[29]EERProfile!$G$2</definedName>
    <definedName name="RgFdReptUserFile">[29]EERProfile!$G$2</definedName>
    <definedName name="RiskofDebtDistress" localSheetId="3">[35]lookup!$L$3:$L$8</definedName>
    <definedName name="RiskofDebtDistress">[35]lookup!$L$3:$L$8</definedName>
    <definedName name="rrr" localSheetId="3" hidden="1">{"Riqfin97",#N/A,FALSE,"Tran";"Riqfinpro",#N/A,FALSE,"Tran"}</definedName>
    <definedName name="rrr" hidden="1">{"Riqfin97",#N/A,FALSE,"Tran";"Riqfinpro",#N/A,FALSE,"Tran"}</definedName>
    <definedName name="rrrr" localSheetId="3" hidden="1">{#N/A,#N/A,FALSE,"slvsrtb1";#N/A,#N/A,FALSE,"slvsrtb2";#N/A,#N/A,FALSE,"slvsrtb3";#N/A,#N/A,FALSE,"slvsrtb4";#N/A,#N/A,FALSE,"slvsrtb5";#N/A,#N/A,FALSE,"slvsrtb6";#N/A,#N/A,FALSE,"slvsrtb7";#N/A,#N/A,FALSE,"slvsrtb8";#N/A,#N/A,FALSE,"slvsrtb9";#N/A,#N/A,FALSE,"slvsrtb10";#N/A,#N/A,FALSE,"slvsrtb12"}</definedName>
    <definedName name="rrrr" hidden="1">{#N/A,#N/A,FALSE,"slvsrtb1";#N/A,#N/A,FALSE,"slvsrtb2";#N/A,#N/A,FALSE,"slvsrtb3";#N/A,#N/A,FALSE,"slvsrtb4";#N/A,#N/A,FALSE,"slvsrtb5";#N/A,#N/A,FALSE,"slvsrtb6";#N/A,#N/A,FALSE,"slvsrtb7";#N/A,#N/A,FALSE,"slvsrtb8";#N/A,#N/A,FALSE,"slvsrtb9";#N/A,#N/A,FALSE,"slvsrtb10";#N/A,#N/A,FALSE,"slvsrtb12"}</definedName>
    <definedName name="rrrrrr" localSheetId="3" hidden="1">{"Tab1",#N/A,FALSE,"P";"Tab2",#N/A,FALSE,"P"}</definedName>
    <definedName name="rrrrrr" hidden="1">{"Tab1",#N/A,FALSE,"P";"Tab2",#N/A,FALSE,"P"}</definedName>
    <definedName name="rrrrrrr" localSheetId="3" hidden="1">{"Tab1",#N/A,FALSE,"P";"Tab2",#N/A,FALSE,"P"}</definedName>
    <definedName name="rrrrrrr" hidden="1">{"Tab1",#N/A,FALSE,"P";"Tab2",#N/A,FALSE,"P"}</definedName>
    <definedName name="rs" localSheetId="3"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rt" localSheetId="3" hidden="1">{"Minpmon",#N/A,FALSE,"Monthinput"}</definedName>
    <definedName name="rt" hidden="1">{"Minpmon",#N/A,FALSE,"Monthinput"}</definedName>
    <definedName name="rte" localSheetId="3" hidden="1">{"Riqfin97",#N/A,FALSE,"Tran";"Riqfinpro",#N/A,FALSE,"Tran"}</definedName>
    <definedName name="rte" hidden="1">{"Riqfin97",#N/A,FALSE,"Tran";"Riqfinpro",#N/A,FALSE,"Tran"}</definedName>
    <definedName name="rtr" localSheetId="3" hidden="1">{"Main Economic Indicators",#N/A,FALSE,"C"}</definedName>
    <definedName name="rtr" hidden="1">{"Main Economic Indicators",#N/A,FALSE,"C"}</definedName>
    <definedName name="rtre" localSheetId="3" hidden="1">{"Main Economic Indicators",#N/A,FALSE,"C"}</definedName>
    <definedName name="rtre" hidden="1">{"Main Economic Indicators",#N/A,FALSE,"C"}</definedName>
    <definedName name="rtre_1" localSheetId="3" hidden="1">{"Main Economic Indicators",#N/A,FALSE,"C"}</definedName>
    <definedName name="rtre_1" hidden="1">{"Main Economic Indicators",#N/A,FALSE,"C"}</definedName>
    <definedName name="rtre_2" localSheetId="3" hidden="1">{"Main Economic Indicators",#N/A,FALSE,"C"}</definedName>
    <definedName name="rtre_2" hidden="1">{"Main Economic Indicators",#N/A,FALSE,"C"}</definedName>
    <definedName name="rtre1" localSheetId="3" hidden="1">{"Main Economic Indicators",#N/A,FALSE,"C"}</definedName>
    <definedName name="rtre1" hidden="1">{"Main Economic Indicators",#N/A,FALSE,"C"}</definedName>
    <definedName name="rtre2" localSheetId="3" hidden="1">{"Main Economic Indicators",#N/A,FALSE,"C"}</definedName>
    <definedName name="rtre2" hidden="1">{"Main Economic Indicators",#N/A,FALSE,"C"}</definedName>
    <definedName name="rty" localSheetId="3" hidden="1">{"Riqfin97",#N/A,FALSE,"Tran";"Riqfinpro",#N/A,FALSE,"Tran"}</definedName>
    <definedName name="rty" hidden="1">{"Riqfin97",#N/A,FALSE,"Tran";"Riqfinpro",#N/A,FALSE,"Tran"}</definedName>
    <definedName name="Rwvu.Export." localSheetId="3" hidden="1">#REF!,#REF!</definedName>
    <definedName name="Rwvu.Export." localSheetId="4" hidden="1">#REF!,#REF!</definedName>
    <definedName name="Rwvu.Export." hidden="1">#REF!,#REF!</definedName>
    <definedName name="Rwvu.IMPORT." localSheetId="4" hidden="1">#REF!</definedName>
    <definedName name="Rwvu.IMPORT." hidden="1">#REF!</definedName>
    <definedName name="Rwvu.Print." hidden="1">#N/A</definedName>
    <definedName name="Rwvu.sa97." hidden="1">[41]Rev!$B$1:$B$65536,[41]Rev!$C$1:$D$65536,[41]Rev!$AB$1:$AB$65536,[41]Rev!$L$1:$Q$65536</definedName>
    <definedName name="Rwvu.snh." localSheetId="4" hidden="1">#REF!,#REF!,#REF!,#REF!</definedName>
    <definedName name="Rwvu.snh." hidden="1">#REF!,#REF!,#REF!,#REF!</definedName>
    <definedName name="rx" localSheetId="4" hidden="1">#REF!</definedName>
    <definedName name="rx" hidden="1">#REF!</definedName>
    <definedName name="ry" localSheetId="4" hidden="1">#REF!</definedName>
    <definedName name="ry" hidden="1">#REF!</definedName>
    <definedName name="SA" localSheetId="3" hidden="1">{"Main Economic Indicators",#N/A,FALSE,"C"}</definedName>
    <definedName name="SA" hidden="1">{"Main Economic Indicators",#N/A,FALSE,"C"}</definedName>
    <definedName name="saaaaaaaa" localSheetId="3" hidden="1">{"Main Economic Indicators",#N/A,FALSE,"C"}</definedName>
    <definedName name="saaaaaaaa" hidden="1">{"Main Economic Indicators",#N/A,FALSE,"C"}</definedName>
    <definedName name="sad" localSheetId="3" hidden="1">{#N/A,#N/A,FALSE,"M.34"}</definedName>
    <definedName name="sad" hidden="1">{#N/A,#N/A,FALSE,"M.34"}</definedName>
    <definedName name="SALARIES" localSheetId="3">'[27]Sal n Staff Claims'!$F$2:$F$16</definedName>
    <definedName name="SALARIES">'[27]Sal n Staff Claims'!$F$2:$F$16</definedName>
    <definedName name="SAPBEXrevision" hidden="1">1</definedName>
    <definedName name="SAPBEXsysID" hidden="1">"BWP"</definedName>
    <definedName name="SAPBEXwbID" hidden="1">"3JWNKPJPDI66MGYD92LLP8GMR"</definedName>
    <definedName name="Scale" localSheetId="3">'[26]Input 1 - Basics'!$D$41</definedName>
    <definedName name="Scale">'[26]Input 1 - Basics'!$D$41</definedName>
    <definedName name="Score" localSheetId="3">[43]DataInput!#REF!</definedName>
    <definedName name="Score" localSheetId="0">'[44]Input 1 - Data'!#REF!</definedName>
    <definedName name="Score" localSheetId="8">SPIA!$D$3:$D$39</definedName>
    <definedName name="Score" localSheetId="4">DataInput!#REF!</definedName>
    <definedName name="Score">DataInput!#REF!</definedName>
    <definedName name="Score_Obtained_Total_Score___100">SPIA!$D$3:$D$39</definedName>
    <definedName name="ScrutinyClassification_Auto" localSheetId="3">'[26]Output - Instructions'!$P$11</definedName>
    <definedName name="ScrutinyClassification_Auto">'[26]Output - Instructions'!$P$11</definedName>
    <definedName name="ScrutinyClassification_Final" localSheetId="0">#REF!</definedName>
    <definedName name="ScrutinyClassification_Final" localSheetId="4">#REF!</definedName>
    <definedName name="ScrutinyClassification_Final">#REF!</definedName>
    <definedName name="SDA" localSheetId="0">#REF!</definedName>
    <definedName name="SDA" localSheetId="4">#REF!</definedName>
    <definedName name="SDA">#REF!</definedName>
    <definedName name="sddffd" localSheetId="3" hidden="1">{"Main Economic Indicators",#N/A,FALSE,"C"}</definedName>
    <definedName name="sddffd" hidden="1">{"Main Economic Indicators",#N/A,FALSE,"C"}</definedName>
    <definedName name="sdf" localSheetId="3" hidden="1">{"Main Economic Indicators",#N/A,FALSE,"C"}</definedName>
    <definedName name="sdf" hidden="1">{"Main Economic Indicators",#N/A,FALSE,"C"}</definedName>
    <definedName name="sdr" localSheetId="3" hidden="1">{"Riqfin97",#N/A,FALSE,"Tran";"Riqfinpro",#N/A,FALSE,"Tran"}</definedName>
    <definedName name="sdr" hidden="1">{"Riqfin97",#N/A,FALSE,"Tran";"Riqfinpro",#N/A,FALSE,"Tran"}</definedName>
    <definedName name="sds.dr" localSheetId="3" hidden="1">{"Main Economic Indicators",#N/A,FALSE,"C"}</definedName>
    <definedName name="sds.dr" hidden="1">{"Main Economic Indicators",#N/A,FALSE,"C"}</definedName>
    <definedName name="sdsd" localSheetId="3" hidden="1">{"Riqfin97",#N/A,FALSE,"Tran";"Riqfinpro",#N/A,FALSE,"Tran"}</definedName>
    <definedName name="sdsd" hidden="1">{"Riqfin97",#N/A,FALSE,"Tran";"Riqfinpro",#N/A,FALSE,"Tran"}</definedName>
    <definedName name="SectorAltDefinition" localSheetId="3">'[26]Input 1 - Basics'!$E$9</definedName>
    <definedName name="SectorAltDefinition">'[26]Input 1 - Basics'!$E$9</definedName>
    <definedName name="SectorDefinition" localSheetId="3">'[26]Input 1 - Basics'!$D$9</definedName>
    <definedName name="SectorDefinition">'[26]Input 1 - Basics'!$D$9</definedName>
    <definedName name="sencount" hidden="1">2</definedName>
    <definedName name="ser" localSheetId="3" hidden="1">{"Riqfin97",#N/A,FALSE,"Tran";"Riqfinpro",#N/A,FALSE,"Tran"}</definedName>
    <definedName name="ser" hidden="1">{"Riqfin97",#N/A,FALSE,"Tran";"Riqfinpro",#N/A,FALSE,"Tran"}</definedName>
    <definedName name="sgi" localSheetId="3" hidden="1">{#N/A,#N/A,FALSE,"M.01"}</definedName>
    <definedName name="sgi" hidden="1">{#N/A,#N/A,FALSE,"M.01"}</definedName>
    <definedName name="solver_lin" hidden="1">0</definedName>
    <definedName name="solver_num" hidden="1">0</definedName>
    <definedName name="solver_typ" hidden="1">1</definedName>
    <definedName name="solver_val" hidden="1">0</definedName>
    <definedName name="SpecialPrice" localSheetId="4" hidden="1">#REF!</definedName>
    <definedName name="SpecialPrice" hidden="1">#REF!</definedName>
    <definedName name="SpreadDefinition" localSheetId="3">'[26]Input 1 - Basics'!$B$34</definedName>
    <definedName name="SpreadDefinition">'[26]Input 1 - Basics'!$B$34</definedName>
    <definedName name="sses" localSheetId="3" hidden="1">{#N/A,#N/A,FALSE,"M.02"}</definedName>
    <definedName name="sses" hidden="1">{#N/A,#N/A,FALSE,"M.02"}</definedName>
    <definedName name="ssss" localSheetId="3" hidden="1">{"Riqfin97",#N/A,FALSE,"Tran";"Riqfinpro",#N/A,FALSE,"Tran"}</definedName>
    <definedName name="ssss" hidden="1">{"Riqfin97",#N/A,FALSE,"Tran";"Riqfinpro",#N/A,FALSE,"Tran"}</definedName>
    <definedName name="staffreport0500" localSheetId="3" hidden="1">{#N/A,#N/A,TRUE,"Contents";#N/A,#N/A,TRUE,"Input";#N/A,#N/A,TRUE,"Output";#N/A,#N/A,TRUE,"Mon. Survey";#N/A,#N/A,TRUE,"Mon. Authority";#N/A,#N/A,TRUE,"Comm. Banks";#N/A,#N/A,TRUE,"Foreign";#N/A,#N/A,TRUE,"Claims on Gov";#N/A,#N/A,TRUE,"Claims on PE &amp; Pvt";#N/A,#N/A,TRUE,"Broad Money";#N/A,#N/A,TRUE,"Other";#N/A,#N/A,TRUE,"Proj.";#N/A,#N/A,TRUE,"Staff Rept"}</definedName>
    <definedName name="staffreport0500" hidden="1">{#N/A,#N/A,TRUE,"Contents";#N/A,#N/A,TRUE,"Input";#N/A,#N/A,TRUE,"Output";#N/A,#N/A,TRUE,"Mon. Survey";#N/A,#N/A,TRUE,"Mon. Authority";#N/A,#N/A,TRUE,"Comm. Banks";#N/A,#N/A,TRUE,"Foreign";#N/A,#N/A,TRUE,"Claims on Gov";#N/A,#N/A,TRUE,"Claims on PE &amp; Pvt";#N/A,#N/A,TRUE,"Broad Money";#N/A,#N/A,TRUE,"Other";#N/A,#N/A,TRUE,"Proj.";#N/A,#N/A,TRUE,"Staff Rept"}</definedName>
    <definedName name="staffreportMay00" localSheetId="3" hidden="1">{#N/A,#N/A,TRUE,"Contents";#N/A,#N/A,TRUE,"Input";#N/A,#N/A,TRUE,"Output";#N/A,#N/A,TRUE,"Mon. Survey";#N/A,#N/A,TRUE,"Mon. Authority";#N/A,#N/A,TRUE,"Comm. Banks";#N/A,#N/A,TRUE,"Foreign";#N/A,#N/A,TRUE,"Claims on Gov";#N/A,#N/A,TRUE,"Claims on PE &amp; Pvt";#N/A,#N/A,TRUE,"Broad Money";#N/A,#N/A,TRUE,"Other";#N/A,#N/A,TRUE,"Proj.";#N/A,#N/A,TRUE,"Staff Rept"}</definedName>
    <definedName name="staffreportMay00" hidden="1">{#N/A,#N/A,TRUE,"Contents";#N/A,#N/A,TRUE,"Input";#N/A,#N/A,TRUE,"Output";#N/A,#N/A,TRUE,"Mon. Survey";#N/A,#N/A,TRUE,"Mon. Authority";#N/A,#N/A,TRUE,"Comm. Banks";#N/A,#N/A,TRUE,"Foreign";#N/A,#N/A,TRUE,"Claims on Gov";#N/A,#N/A,TRUE,"Claims on PE &amp; Pvt";#N/A,#N/A,TRUE,"Broad Money";#N/A,#N/A,TRUE,"Other";#N/A,#N/A,TRUE,"Proj.";#N/A,#N/A,TRUE,"Staff Rept"}</definedName>
    <definedName name="START_DATE" localSheetId="3">'[47]Reducing Bal WGP'!$B$5</definedName>
    <definedName name="START_DATE">'[47]Reducing Bal WGP'!$B$5</definedName>
    <definedName name="State" localSheetId="8">SPIA!$C$3:$C$39</definedName>
    <definedName name="State">DataInput!$Y$21:$Y$185</definedName>
    <definedName name="State_Code" localSheetId="7">DataInput!#REF!</definedName>
    <definedName name="State_Code">SPIA!$B$3:$B$39</definedName>
    <definedName name="STATUS_OF_COMPLETION" localSheetId="3">'[27]Contractors arears Pract1'!$I$2:$I$16</definedName>
    <definedName name="STATUS_OF_COMPLETION">'[27]Contractors arears Pract1'!$I$2:$I$16</definedName>
    <definedName name="swap" localSheetId="3" hidden="1">{#N/A,#N/A,FALSE,"M.01"}</definedName>
    <definedName name="swap" hidden="1">{#N/A,#N/A,FALSE,"M.01"}</definedName>
    <definedName name="swe" localSheetId="3" hidden="1">{"Tab1",#N/A,FALSE,"P";"Tab2",#N/A,FALSE,"P"}</definedName>
    <definedName name="swe" hidden="1">{"Tab1",#N/A,FALSE,"P";"Tab2",#N/A,FALSE,"P"}</definedName>
    <definedName name="Swvu.Print." localSheetId="4" hidden="1">#REF!</definedName>
    <definedName name="Swvu.Print." hidden="1">#REF!</definedName>
    <definedName name="Swvu.snh." localSheetId="4" hidden="1">#REF!</definedName>
    <definedName name="Swvu.snh." hidden="1">#REF!</definedName>
    <definedName name="sxc" localSheetId="3" hidden="1">{"Riqfin97",#N/A,FALSE,"Tran";"Riqfinpro",#N/A,FALSE,"Tran"}</definedName>
    <definedName name="sxc" hidden="1">{"Riqfin97",#N/A,FALSE,"Tran";"Riqfinpro",#N/A,FALSE,"Tran"}</definedName>
    <definedName name="sxe" localSheetId="3" hidden="1">{"Riqfin97",#N/A,FALSE,"Tran";"Riqfinpro",#N/A,FALSE,"Tran"}</definedName>
    <definedName name="sxe" hidden="1">{"Riqfin97",#N/A,FALSE,"Tran";"Riqfinpro",#N/A,FALSE,"Tran"}</definedName>
    <definedName name="t" localSheetId="3" hidden="1">{"Main Economic Indicators",#N/A,FALSE,"C"}</definedName>
    <definedName name="t" hidden="1">{"Main Economic Indicators",#N/A,FALSE,"C"}</definedName>
    <definedName name="T0" localSheetId="3" hidden="1">{"Main Economic Indicators",#N/A,FALSE,"C"}</definedName>
    <definedName name="T0" hidden="1">{"Main Economic Indicators",#N/A,FALSE,"C"}</definedName>
    <definedName name="Table_debt">[58]Table!$A$3:$AB$73</definedName>
    <definedName name="tableVI" localSheetId="3" hidden="1">{"red33",#N/A,FALSE,"Sheet1"}</definedName>
    <definedName name="tableVI" hidden="1">{"red33",#N/A,FALSE,"Sheet1"}</definedName>
    <definedName name="tbl_ProdInfo" localSheetId="4" hidden="1">#REF!</definedName>
    <definedName name="tbl_ProdInfo" hidden="1">#REF!</definedName>
    <definedName name="TENOR" localSheetId="3">[36]Annuity!$B$8</definedName>
    <definedName name="TENOR">[36]Annuity!$B$8</definedName>
    <definedName name="TENOR_IN_MONTHS" localSheetId="3">'[47]Reducing Bal WGP'!$B$8</definedName>
    <definedName name="TENOR_IN_MONTHS">'[47]Reducing Bal WGP'!$B$8</definedName>
    <definedName name="teset" localSheetId="3"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 localSheetId="3" hidden="1">{#N/A,#N/A,FALSE,"DOC";"TB_28",#N/A,FALSE,"FITB_28";"TB_91",#N/A,FALSE,"FITB_91";"TB_182",#N/A,FALSE,"FITB_182";"TB_273",#N/A,FALSE,"FITB_273";"TB_364",#N/A,FALSE,"FITB_364 ";"SUMMARY",#N/A,FALSE,"Summary"}</definedName>
    <definedName name="test" hidden="1">{#N/A,#N/A,FALSE,"DOC";"TB_28",#N/A,FALSE,"FITB_28";"TB_91",#N/A,FALSE,"FITB_91";"TB_182",#N/A,FALSE,"FITB_182";"TB_273",#N/A,FALSE,"FITB_273";"TB_364",#N/A,FALSE,"FITB_364 ";"SUMMARY",#N/A,FALSE,"Summary"}</definedName>
    <definedName name="test2" localSheetId="3" hidden="1">{"Main Economic Indicators",#N/A,FALSE,"C"}</definedName>
    <definedName name="test2" hidden="1">{"Main Economic Indicators",#N/A,FALSE,"C"}</definedName>
    <definedName name="test3" localSheetId="3" hidden="1">{"Main Economic Indicators",#N/A,FALSE,"C"}</definedName>
    <definedName name="test3" hidden="1">{"Main Economic Indicators",#N/A,FALSE,"C"}</definedName>
    <definedName name="TextRefCopyRangeCount" hidden="1">1</definedName>
    <definedName name="tj" localSheetId="3" hidden="1">{"Riqfin97",#N/A,FALSE,"Tran";"Riqfinpro",#N/A,FALSE,"Tran"}</definedName>
    <definedName name="tj" hidden="1">{"Riqfin97",#N/A,FALSE,"Tran";"Riqfinpro",#N/A,FALSE,"Tran"}</definedName>
    <definedName name="TOTAL_COUPON_PAYMENT" localSheetId="3">[36]Annuity!$E$4</definedName>
    <definedName name="TOTAL_COUPON_PAYMENT">[36]Annuity!$E$4</definedName>
    <definedName name="TOTAL_INTEREST_PAYMENT" localSheetId="3">'[47]Reducing Bal WGP'!$E$4</definedName>
    <definedName name="TOTAL_INTEREST_PAYMENT">'[47]Reducing Bal WGP'!$E$4</definedName>
    <definedName name="TOTAL_PRINCIPAL_PAYMENT" localSheetId="3">'[47]Reducing Bal WGP'!$E$3</definedName>
    <definedName name="TOTAL_PRINCIPAL_PAYMENT">'[47]Reducing Bal WGP'!$E$3</definedName>
    <definedName name="tr" localSheetId="3" hidden="1">{"Main Economic Indicators",#N/A,FALSE,"C"}</definedName>
    <definedName name="tr" hidden="1">{"Main Economic Indicators",#N/A,FALSE,"C"}</definedName>
    <definedName name="tt" localSheetId="3" hidden="1">{"Tab1",#N/A,FALSE,"P";"Tab2",#N/A,FALSE,"P"}</definedName>
    <definedName name="tt" hidden="1">{"Tab1",#N/A,FALSE,"P";"Tab2",#N/A,FALSE,"P"}</definedName>
    <definedName name="ttt" localSheetId="3" hidden="1">{"Minpmon",#N/A,FALSE,"Monthinput"}</definedName>
    <definedName name="ttt" hidden="1">{"Minpmon",#N/A,FALSE,"Monthinput"}</definedName>
    <definedName name="tttt" localSheetId="3" hidden="1">{"Tab1",#N/A,FALSE,"P";"Tab2",#N/A,FALSE,"P"}</definedName>
    <definedName name="tttt" hidden="1">{"Tab1",#N/A,FALSE,"P";"Tab2",#N/A,FALSE,"P"}</definedName>
    <definedName name="ttttt" localSheetId="4" hidden="1">[59]M!#REF!</definedName>
    <definedName name="ttttt" hidden="1">[59]M!#REF!</definedName>
    <definedName name="tytyut" localSheetId="3" hidden="1">{#N/A,#N/A,FALSE,"DOC";"TB_28",#N/A,FALSE,"FITB_28";"TB_91",#N/A,FALSE,"FITB_91";"TB_182",#N/A,FALSE,"FITB_182";"TB_273",#N/A,FALSE,"FITB_273";"TB_364",#N/A,FALSE,"FITB_364 ";"SUMMARY",#N/A,FALSE,"Summary"}</definedName>
    <definedName name="tytyut" hidden="1">{#N/A,#N/A,FALSE,"DOC";"TB_28",#N/A,FALSE,"FITB_28";"TB_91",#N/A,FALSE,"FITB_91";"TB_182",#N/A,FALSE,"FITB_182";"TB_273",#N/A,FALSE,"FITB_273";"TB_364",#N/A,FALSE,"FITB_364 ";"SUMMARY",#N/A,FALSE,"Summary"}</definedName>
    <definedName name="uu" localSheetId="3" hidden="1">{"Riqfin97",#N/A,FALSE,"Tran";"Riqfinpro",#N/A,FALSE,"Tran"}</definedName>
    <definedName name="uu" hidden="1">{"Riqfin97",#N/A,FALSE,"Tran";"Riqfinpro",#N/A,FALSE,"Tran"}</definedName>
    <definedName name="uuu" localSheetId="3" hidden="1">{"Riqfin97",#N/A,FALSE,"Tran";"Riqfinpro",#N/A,FALSE,"Tran"}</definedName>
    <definedName name="uuu" hidden="1">{"Riqfin97",#N/A,FALSE,"Tran";"Riqfinpro",#N/A,FALSE,"Tran"}</definedName>
    <definedName name="uuuuuu" localSheetId="3" hidden="1">{"Riqfin97",#N/A,FALSE,"Tran";"Riqfinpro",#N/A,FALSE,"Tran"}</definedName>
    <definedName name="uuuuuu" hidden="1">{"Riqfin97",#N/A,FALSE,"Tran";"Riqfinpro",#N/A,FALSE,"Tran"}</definedName>
    <definedName name="VARIATION" localSheetId="3">'[27]Contractors arears Pract1'!$G$2:$G$16</definedName>
    <definedName name="VARIATION">'[27]Contractors arears Pract1'!$G$2:$G$16</definedName>
    <definedName name="vv" localSheetId="3" hidden="1">{"Tab1",#N/A,FALSE,"P";"Tab2",#N/A,FALSE,"P"}</definedName>
    <definedName name="vv" hidden="1">{"Tab1",#N/A,FALSE,"P";"Tab2",#N/A,FALSE,"P"}</definedName>
    <definedName name="vvv" localSheetId="3" hidden="1">{"Tab1",#N/A,FALSE,"P";"Tab2",#N/A,FALSE,"P"}</definedName>
    <definedName name="vvv" hidden="1">{"Tab1",#N/A,FALSE,"P";"Tab2",#N/A,FALSE,"P"}</definedName>
    <definedName name="vvvv" localSheetId="3" hidden="1">{"Minpmon",#N/A,FALSE,"Monthinput"}</definedName>
    <definedName name="vvvv" hidden="1">{"Minpmon",#N/A,FALSE,"Monthinput"}</definedName>
    <definedName name="w" localSheetId="3" hidden="1">{"Minpmon",#N/A,FALSE,"Monthinput"}</definedName>
    <definedName name="w" hidden="1">{"Minpmon",#N/A,FALSE,"Monthinput"}</definedName>
    <definedName name="wer" localSheetId="3" hidden="1">{"Riqfin97",#N/A,FALSE,"Tran";"Riqfinpro",#N/A,FALSE,"Tran"}</definedName>
    <definedName name="wer" hidden="1">{"Riqfin97",#N/A,FALSE,"Tran";"Riqfinpro",#N/A,FALSE,"Tran"}</definedName>
    <definedName name="wer.main" localSheetId="3" hidden="1">{"Main Economic Indicators",#N/A,FALSE,"C"}</definedName>
    <definedName name="wer.main" hidden="1">{"Main Economic Indicators",#N/A,FALSE,"C"}</definedName>
    <definedName name="what" localSheetId="3" hidden="1">{"Main Economic Indicators",#N/A,FALSE,"C"}</definedName>
    <definedName name="what" hidden="1">{"Main Economic Indicators",#N/A,FALSE,"C"}</definedName>
    <definedName name="WIL" localSheetId="3" hidden="1">{#N/A,#N/A,FALSE,"M.01";#N/A,#N/A,FALSE,"M.01"}</definedName>
    <definedName name="WIL" hidden="1">{#N/A,#N/A,FALSE,"M.01";#N/A,#N/A,FALSE,"M.01"}</definedName>
    <definedName name="wqeeer" localSheetId="3" hidden="1">{"Main Economic Indicators",#N/A,FALSE,"C"}</definedName>
    <definedName name="wqeeer" hidden="1">{"Main Economic Indicators",#N/A,FALSE,"C"}</definedName>
    <definedName name="wr" localSheetId="3" hidden="1">{"Main Economic Indicators",#N/A,FALSE,"C"}</definedName>
    <definedName name="wr" hidden="1">{"Main Economic Indicators",#N/A,FALSE,"C"}</definedName>
    <definedName name="wrn" localSheetId="3" hidden="1">{"Main Economic Indicators",#N/A,FALSE,"C"}</definedName>
    <definedName name="wrn" hidden="1">{"Main Economic Indicators",#N/A,FALSE,"C"}</definedName>
    <definedName name="wrn.97REDBOP." localSheetId="3" hidden="1">{"TRADE_COMP",#N/A,FALSE,"TAB23APP";"BOP",#N/A,FALSE,"TAB6";"DOT",#N/A,FALSE,"TAB24APP";"EXTDEBT",#N/A,FALSE,"TAB25APP"}</definedName>
    <definedName name="wrn.97REDBOP." hidden="1">{"TRADE_COMP",#N/A,FALSE,"TAB23APP";"BOP",#N/A,FALSE,"TAB6";"DOT",#N/A,FALSE,"TAB24APP";"EXTDEBT",#N/A,FALSE,"TAB25APP"}</definedName>
    <definedName name="wrn.98RED." localSheetId="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nnual._.briefings._.table." localSheetId="3" hidden="1">{"annual_brief",#N/A,FALSE,"Table 1"}</definedName>
    <definedName name="wrn.Annual._.briefings._.table." hidden="1">{"annual_brief",#N/A,FALSE,"Table 1"}</definedName>
    <definedName name="wrn.ARMRED97."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TBILLS." localSheetId="3" hidden="1">{#N/A,#N/A,FALSE,"DOC";"TB_28",#N/A,FALSE,"FITB_28";"TB_91",#N/A,FALSE,"FITB_91";"TB_182",#N/A,FALSE,"FITB_182";"TB_273",#N/A,FALSE,"FITB_273";"TB_364",#N/A,FALSE,"FITB_364 ";"SUMMARY",#N/A,FALSE,"Summary"}</definedName>
    <definedName name="wrn.ARMTBILLS." hidden="1">{#N/A,#N/A,FALSE,"DOC";"TB_28",#N/A,FALSE,"FITB_28";"TB_91",#N/A,FALSE,"FITB_91";"TB_182",#N/A,FALSE,"FITB_182";"TB_273",#N/A,FALSE,"FITB_273";"TB_364",#N/A,FALSE,"FITB_364 ";"SUMMARY",#N/A,FALSE,"Summary"}</definedName>
    <definedName name="wrn.ArtIV._.tables." localSheetId="3" hidden="1">{#N/A,#N/A,FALSE,"Table 1";#N/A,#N/A,FALSE,"Table 2a";#N/A,#N/A,FALSE,"Table 2b";#N/A,#N/A,FALSE,"Table 3a";#N/A,#N/A,FALSE,"Table 3b";#N/A,#N/A,FALSE,"Table 4";#N/A,#N/A,FALSE,"Table 5";#N/A,#N/A,FALSE,"Table 6";#N/A,#N/A,FALSE,"Table 7"}</definedName>
    <definedName name="wrn.ArtIV._.tables." hidden="1">{#N/A,#N/A,FALSE,"Table 1";#N/A,#N/A,FALSE,"Table 2a";#N/A,#N/A,FALSE,"Table 2b";#N/A,#N/A,FALSE,"Table 3a";#N/A,#N/A,FALSE,"Table 3b";#N/A,#N/A,FALSE,"Table 4";#N/A,#N/A,FALSE,"Table 5";#N/A,#N/A,FALSE,"Table 6";#N/A,#N/A,FALSE,"Table 7"}</definedName>
    <definedName name="wrn.BANKS." localSheetId="3" hidden="1">{#N/A,#N/A,FALSE,"BANKS"}</definedName>
    <definedName name="wrn.BANKS." hidden="1">{#N/A,#N/A,FALSE,"BANKS"}</definedName>
    <definedName name="wrn.BLACK._.BOOK._.L." localSheetId="3" hidden="1">{"TB1",#N/A,FALSE,"WORKING";"TB1A",#N/A,FALSE,"WORKING";"TB1B",#N/A,FALSE,"WORKING";"TB1C",#N/A,FALSE,"WORKING";"TB2",#N/A,FALSE,"WORKING";"TB3",#N/A,FALSE,"WORKING";"TB4",#N/A,FALSE,"WORKING";"TB5",#N/A,FALSE,"WORKING";"TB6",#N/A,FALSE,"WORKING";"TB8",#N/A,FALSE,"WORKING";"TB9",#N/A,FALSE,"WORKING";"TB10",#N/A,FALSE,"WORKING";"TB11",#N/A,FALSE,"WORKING";"TB13",#N/A,FALSE,"WORKING";"TB14",#N/A,FALSE,"WORKING";"TB15",#N/A,FALSE,"WORKING";"TB16",#N/A,FALSE,"WORKING";"TB17",#N/A,FALSE,"WORKING"}</definedName>
    <definedName name="wrn.BLACK._.BOOK._.L." hidden="1">{"TB1",#N/A,FALSE,"WORKING";"TB1A",#N/A,FALSE,"WORKING";"TB1B",#N/A,FALSE,"WORKING";"TB1C",#N/A,FALSE,"WORKING";"TB2",#N/A,FALSE,"WORKING";"TB3",#N/A,FALSE,"WORKING";"TB4",#N/A,FALSE,"WORKING";"TB5",#N/A,FALSE,"WORKING";"TB6",#N/A,FALSE,"WORKING";"TB8",#N/A,FALSE,"WORKING";"TB9",#N/A,FALSE,"WORKING";"TB10",#N/A,FALSE,"WORKING";"TB11",#N/A,FALSE,"WORKING";"TB13",#N/A,FALSE,"WORKING";"TB14",#N/A,FALSE,"WORKING";"TB15",#N/A,FALSE,"WORKING";"TB16",#N/A,FALSE,"WORKING";"TB17",#N/A,FALSE,"WORKING"}</definedName>
    <definedName name="wrn.BLACK._.BOOK._.P." localSheetId="3" hidden="1">{"PRICES",#N/A,FALSE,"PRICES"}</definedName>
    <definedName name="wrn.BLACK._.BOOK._.P." hidden="1">{"PRICES",#N/A,FALSE,"PRICES"}</definedName>
    <definedName name="wrn.BOP." localSheetId="3" hidden="1">{#N/A,#N/A,FALSE,"BOP"}</definedName>
    <definedName name="wrn.BOP." hidden="1">{#N/A,#N/A,FALSE,"BOP"}</definedName>
    <definedName name="wrn.BOP_MIDTERM." localSheetId="3" hidden="1">{"BOP_TAB",#N/A,FALSE,"N";"MIDTERM_TAB",#N/A,FALSE,"O"}</definedName>
    <definedName name="wrn.BOP_MIDTERM." hidden="1">{"BOP_TAB",#N/A,FALSE,"N";"MIDTERM_TAB",#N/A,FALSE,"O"}</definedName>
    <definedName name="wrn.cn." localSheetId="3" hidden="1">{"CN",#N/A,FALSE,"SEFI"}</definedName>
    <definedName name="wrn.cn." hidden="1">{"CN",#N/A,FALSE,"SEFI"}</definedName>
    <definedName name="wrn.CREDIT." localSheetId="3" hidden="1">{#N/A,#N/A,FALSE,"CREDIT"}</definedName>
    <definedName name="wrn.CREDIT." hidden="1">{#N/A,#N/A,FALSE,"CREDIT"}</definedName>
    <definedName name="wrn.DEBTSVC." localSheetId="3" hidden="1">{#N/A,#N/A,FALSE,"DEBTSVC"}</definedName>
    <definedName name="wrn.DEBTSVC." hidden="1">{#N/A,#N/A,FALSE,"DEBTSVC"}</definedName>
    <definedName name="wrn.DEPO." localSheetId="3" hidden="1">{#N/A,#N/A,FALSE,"DEPO"}</definedName>
    <definedName name="wrn.DEPO." hidden="1">{#N/A,#N/A,FALSE,"DEPO"}</definedName>
    <definedName name="wrn.Englishmoneytab." localSheetId="3" hidden="1">{"tb15english",#N/A,FALSE,"REDTab15";"tb16english",#N/A,FALSE,"REDTab16";"tb17english",#N/A,FALSE,"REDTab17";"tb18english",#N/A,FALSE,"RED Tab18";"tb19english",#N/A,FALSE,"REDTab23"}</definedName>
    <definedName name="wrn.Englishmoneytab." hidden="1">{"tb15english",#N/A,FALSE,"REDTab15";"tb16english",#N/A,FALSE,"REDTab16";"tb17english",#N/A,FALSE,"REDTab17";"tb18english",#N/A,FALSE,"RED Tab18";"tb19english",#N/A,FALSE,"REDTab23"}</definedName>
    <definedName name="wrn.EXCISE." localSheetId="3" hidden="1">{#N/A,#N/A,FALSE,"EXCISE"}</definedName>
    <definedName name="wrn.EXCISE." hidden="1">{#N/A,#N/A,FALSE,"EXCISE"}</definedName>
    <definedName name="wrn.EXRATE." localSheetId="3" hidden="1">{#N/A,#N/A,FALSE,"EXRATE"}</definedName>
    <definedName name="wrn.EXRATE." hidden="1">{#N/A,#N/A,FALSE,"EXRATE"}</definedName>
    <definedName name="wrn.EXTDEBT." localSheetId="3" hidden="1">{#N/A,#N/A,FALSE,"EXTDEBT"}</definedName>
    <definedName name="wrn.EXTDEBT." hidden="1">{#N/A,#N/A,FALSE,"EXTDEBT"}</definedName>
    <definedName name="wrn.EXTRABUDGT." localSheetId="3" hidden="1">{#N/A,#N/A,FALSE,"EXTRABUDGT"}</definedName>
    <definedName name="wrn.EXTRABUDGT." hidden="1">{#N/A,#N/A,FALSE,"EXTRABUDGT"}</definedName>
    <definedName name="wrn.EXTRABUDGT2." localSheetId="3" hidden="1">{#N/A,#N/A,FALSE,"EXTRABUDGT2"}</definedName>
    <definedName name="wrn.EXTRABUDGT2." hidden="1">{#N/A,#N/A,FALSE,"EXTRABUDGT2"}</definedName>
    <definedName name="wrn.FISCRED97." localSheetId="3"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GDP." localSheetId="3" hidden="1">{"default gdp",#N/A,FALSE,"RED Tb1"}</definedName>
    <definedName name="wrn.GDP." hidden="1">{"default gdp",#N/A,FALSE,"RED Tb1"}</definedName>
    <definedName name="wrn.GDP2" localSheetId="3" hidden="1">{"default gdp",#N/A,FALSE,"RED Tb1"}</definedName>
    <definedName name="wrn.GDP2" hidden="1">{"default gdp",#N/A,FALSE,"RED Tb1"}</definedName>
    <definedName name="wrn.GGOVT." localSheetId="3" hidden="1">{#N/A,#N/A,FALSE,"GGOVT"}</definedName>
    <definedName name="wrn.GGOVT." hidden="1">{#N/A,#N/A,FALSE,"GGOVT"}</definedName>
    <definedName name="wrn.GGOVT2." localSheetId="3" hidden="1">{#N/A,#N/A,FALSE,"GGOVT2"}</definedName>
    <definedName name="wrn.GGOVT2." hidden="1">{#N/A,#N/A,FALSE,"GGOVT2"}</definedName>
    <definedName name="wrn.GGOVTPC." localSheetId="3" hidden="1">{#N/A,#N/A,FALSE,"GGOVT%"}</definedName>
    <definedName name="wrn.GGOVTPC." hidden="1">{#N/A,#N/A,FALSE,"GGOVT%"}</definedName>
    <definedName name="wrn.IMF._.RR._.Office." localSheetId="3"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COMETX." localSheetId="3" hidden="1">{#N/A,#N/A,FALSE,"INCOMETX"}</definedName>
    <definedName name="wrn.INCOMETX." hidden="1">{#N/A,#N/A,FALSE,"INCOMETX"}</definedName>
    <definedName name="wrn.Input._.and._.output._.tables." localSheetId="3"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TERST." localSheetId="3" hidden="1">{#N/A,#N/A,FALSE,"INTERST"}</definedName>
    <definedName name="wrn.INTERST." hidden="1">{#N/A,#N/A,FALSE,"INTERST"}</definedName>
    <definedName name="wrn.M.01" localSheetId="3" hidden="1">{#N/A,#N/A,FALSE,"M.01"}</definedName>
    <definedName name="wrn.M.01" hidden="1">{#N/A,#N/A,FALSE,"M.01"}</definedName>
    <definedName name="wrn.M.01." localSheetId="3" hidden="1">{#N/A,#N/A,FALSE,"M.01"}</definedName>
    <definedName name="wrn.M.01." hidden="1">{#N/A,#N/A,FALSE,"M.01"}</definedName>
    <definedName name="wrn.M.01D." localSheetId="3" hidden="1">{#N/A,#N/A,FALSE,"M.01";#N/A,#N/A,FALSE,"M.01"}</definedName>
    <definedName name="wrn.M.01D." hidden="1">{#N/A,#N/A,FALSE,"M.01";#N/A,#N/A,FALSE,"M.01"}</definedName>
    <definedName name="wrn.M.02" localSheetId="3" hidden="1">{#N/A,#N/A,FALSE,"M.01"}</definedName>
    <definedName name="wrn.M.02" hidden="1">{#N/A,#N/A,FALSE,"M.01"}</definedName>
    <definedName name="wrn.M.02." localSheetId="3" hidden="1">{#N/A,#N/A,FALSE,"M.02"}</definedName>
    <definedName name="wrn.M.02." hidden="1">{#N/A,#N/A,FALSE,"M.02"}</definedName>
    <definedName name="wrn.M.07." localSheetId="3" hidden="1">{#N/A,#N/A,FALSE,"M.01"}</definedName>
    <definedName name="wrn.M.07." hidden="1">{#N/A,#N/A,FALSE,"M.01"}</definedName>
    <definedName name="wrn.M.31." localSheetId="3" hidden="1">{#N/A,#N/A,FALSE,"M.31"}</definedName>
    <definedName name="wrn.M.31." hidden="1">{#N/A,#N/A,FALSE,"M.31"}</definedName>
    <definedName name="wrn.M.32" localSheetId="3" hidden="1">{#N/A,#N/A,FALSE,"M.31"}</definedName>
    <definedName name="wrn.M.32" hidden="1">{#N/A,#N/A,FALSE,"M.31"}</definedName>
    <definedName name="wrn.M.32." localSheetId="3" hidden="1">{#N/A,#N/A,FALSE,"M.32"}</definedName>
    <definedName name="wrn.M.32." hidden="1">{#N/A,#N/A,FALSE,"M.32"}</definedName>
    <definedName name="wrn.M.32.1" localSheetId="3" hidden="1">{#N/A,#N/A,FALSE,"M.32"}</definedName>
    <definedName name="wrn.M.32.1" hidden="1">{#N/A,#N/A,FALSE,"M.32"}</definedName>
    <definedName name="wrn.M.33" localSheetId="3" hidden="1">{#N/A,#N/A,FALSE,"M.33"}</definedName>
    <definedName name="wrn.M.33" hidden="1">{#N/A,#N/A,FALSE,"M.33"}</definedName>
    <definedName name="wrn.M.33." localSheetId="3" hidden="1">{#N/A,#N/A,FALSE,"M.33"}</definedName>
    <definedName name="wrn.M.33." hidden="1">{#N/A,#N/A,FALSE,"M.33"}</definedName>
    <definedName name="wrn.M.333" localSheetId="3" hidden="1">{#N/A,#N/A,FALSE,"M.32"}</definedName>
    <definedName name="wrn.M.333" hidden="1">{#N/A,#N/A,FALSE,"M.32"}</definedName>
    <definedName name="wrn.M.34." localSheetId="3" hidden="1">{#N/A,#N/A,FALSE,"M.34"}</definedName>
    <definedName name="wrn.M.34." hidden="1">{#N/A,#N/A,FALSE,"M.34"}</definedName>
    <definedName name="wrn.M.34.1" localSheetId="3" hidden="1">{#N/A,#N/A,FALSE,"M.34"}</definedName>
    <definedName name="wrn.M.34.1" hidden="1">{#N/A,#N/A,FALSE,"M.34"}</definedName>
    <definedName name="wrn.m.35." localSheetId="3" hidden="1">{#N/A,#N/A,FALSE,"M.34"}</definedName>
    <definedName name="wrn.m.35." hidden="1">{#N/A,#N/A,FALSE,"M.34"}</definedName>
    <definedName name="wrn.M.4." localSheetId="3" hidden="1">{#N/A,#N/A,FALSE,"M.42"}</definedName>
    <definedName name="wrn.M.4." hidden="1">{#N/A,#N/A,FALSE,"M.42"}</definedName>
    <definedName name="wrn.M.41." localSheetId="3" hidden="1">{#N/A,#N/A,FALSE,"M.41"}</definedName>
    <definedName name="wrn.M.41." hidden="1">{#N/A,#N/A,FALSE,"M.41"}</definedName>
    <definedName name="wrn.M.42." localSheetId="3" hidden="1">{#N/A,#N/A,FALSE,"M.42"}</definedName>
    <definedName name="wrn.M.42." hidden="1">{#N/A,#N/A,FALSE,"M.42"}</definedName>
    <definedName name="wrn.M.43." localSheetId="3" hidden="1">{#N/A,#N/A,FALSE,"M.43"}</definedName>
    <definedName name="wrn.M.43." hidden="1">{#N/A,#N/A,FALSE,"M.43"}</definedName>
    <definedName name="wrn.Main._.Economic._.Indicators." localSheetId="3" hidden="1">{"Main Economic Indicators",#N/A,FALSE,"C"}</definedName>
    <definedName name="wrn.Main._.Economic._.Indicators." hidden="1">{"Main Economic Indicators",#N/A,FALSE,"C"}</definedName>
    <definedName name="wrn.Main._.Economic._.Indicators._1" localSheetId="3" hidden="1">{"Main Economic Indicators",#N/A,FALSE,"C"}</definedName>
    <definedName name="wrn.Main._.Economic._.Indicators._1" hidden="1">{"Main Economic Indicators",#N/A,FALSE,"C"}</definedName>
    <definedName name="wrn.Main._.Economic._.Indicators._2" localSheetId="3" hidden="1">{"Main Economic Indicators",#N/A,FALSE,"C"}</definedName>
    <definedName name="wrn.Main._.Economic._.Indicators._2" hidden="1">{"Main Economic Indicators",#N/A,FALSE,"C"}</definedName>
    <definedName name="wrn.main._.Economic._.Indicators.1" localSheetId="3" hidden="1">{"Main Economic Indicators",#N/A,FALSE,"C"}</definedName>
    <definedName name="wrn.main._.Economic._.Indicators.1" hidden="1">{"Main Economic Indicators",#N/A,FALSE,"C"}</definedName>
    <definedName name="wrn.MDABOP." localSheetId="3"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DAFIS." localSheetId="3" hidden="1">{"TAB_2",#N/A,FALSE,"A";"DOC",#N/A,FALSE,"DOC";"TAB6_SRBP",#N/A,FALSE,"SR-BP (2)";"TAB_6",#N/A,FALSE,"A";"TAB6_SRBP",#N/A,FALSE,"SR-BP (2)";"SFUNDREV",#N/A,FALSE,"S.Fund Rev";"Tab_arrears",#N/A,FALSE,"Sheet2";"SR_REVEXP",#N/A,FALSE,"Sheet3"}</definedName>
    <definedName name="wrn.MDAFIS." hidden="1">{"TAB_2",#N/A,FALSE,"A";"DOC",#N/A,FALSE,"DOC";"TAB6_SRBP",#N/A,FALSE,"SR-BP (2)";"TAB_6",#N/A,FALSE,"A";"TAB6_SRBP",#N/A,FALSE,"SR-BP (2)";"SFUNDREV",#N/A,FALSE,"S.Fund Rev";"Tab_arrears",#N/A,FALSE,"Sheet2";"SR_REVEXP",#N/A,FALSE,"Sheet3"}</definedName>
    <definedName name="wrn.MEI.2" localSheetId="3" hidden="1">{"Main Economic Indicators",#N/A,FALSE,"C"}</definedName>
    <definedName name="wrn.MEI.2" hidden="1">{"Main Economic Indicators",#N/A,FALSE,"C"}</definedName>
    <definedName name="wrn.MEI_3" localSheetId="3" hidden="1">{"Main Economic Indicators",#N/A,FALSE,"C"}</definedName>
    <definedName name="wrn.MEI_3" hidden="1">{"Main Economic Indicators",#N/A,FALSE,"C"}</definedName>
    <definedName name="wrn.MISSION._.93_2000." localSheetId="3" hidden="1">{"TB1_93",#N/A,FALSE,"WORKING";"TB1B_93",#N/A,FALSE,"WORKING";"TB1A_93",#N/A,FALSE,"WORKING";"TB1C_93",#N/A,FALSE,"WORKING";"TB2_93",#N/A,FALSE,"WORKING";"TB3_93",#N/A,FALSE,"WORKING";"TB4_93",#N/A,FALSE,"WORKING";"TB5_93",#N/A,FALSE,"WORKING";"TB6_93",#N/A,FALSE,"WORKING";"TB8_93",#N/A,FALSE,"WORKING";"TB9_93",#N/A,FALSE,"WORKING";"TB10_93",#N/A,FALSE,"WORKING";"TB11_93",#N/A,FALSE,"WORKING";"TB13_93",#N/A,FALSE,"WORKING";"TB14_93",#N/A,FALSE,"WORKING";"TB15_93",#N/A,FALSE,"WORKING";"TB16_93",#N/A,FALSE,"WORKING";"TB17_93",#N/A,FALSE,"WORKING"}</definedName>
    <definedName name="wrn.MISSION._.93_2000." hidden="1">{"TB1_93",#N/A,FALSE,"WORKING";"TB1B_93",#N/A,FALSE,"WORKING";"TB1A_93",#N/A,FALSE,"WORKING";"TB1C_93",#N/A,FALSE,"WORKING";"TB2_93",#N/A,FALSE,"WORKING";"TB3_93",#N/A,FALSE,"WORKING";"TB4_93",#N/A,FALSE,"WORKING";"TB5_93",#N/A,FALSE,"WORKING";"TB6_93",#N/A,FALSE,"WORKING";"TB8_93",#N/A,FALSE,"WORKING";"TB9_93",#N/A,FALSE,"WORKING";"TB10_93",#N/A,FALSE,"WORKING";"TB11_93",#N/A,FALSE,"WORKING";"TB13_93",#N/A,FALSE,"WORKING";"TB14_93",#N/A,FALSE,"WORKING";"TB15_93",#N/A,FALSE,"WORKING";"TB16_93",#N/A,FALSE,"WORKING";"TB17_93",#N/A,FALSE,"WORKING"}</definedName>
    <definedName name="wrn.MONA." localSheetId="3" hidden="1">{"MONA",#N/A,FALSE,"S"}</definedName>
    <definedName name="wrn.MONA." hidden="1">{"MONA",#N/A,FALSE,"S"}</definedName>
    <definedName name="wrn.Monthsheet." localSheetId="3" hidden="1">{"Minpmon",#N/A,FALSE,"Monthinput"}</definedName>
    <definedName name="wrn.Monthsheet." hidden="1">{"Minpmon",#N/A,FALSE,"Monthinput"}</definedName>
    <definedName name="wrn.MS." localSheetId="3" hidden="1">{#N/A,#N/A,FALSE,"MS"}</definedName>
    <definedName name="wrn.MS." hidden="1">{#N/A,#N/A,FALSE,"MS"}</definedName>
    <definedName name="wrn.MTPROJ_WKING." localSheetId="3" hidden="1">{#N/A,#N/A,FALSE,"REPORTS1"}</definedName>
    <definedName name="wrn.MTPROJ_WKING." hidden="1">{#N/A,#N/A,FALSE,"REPORTS1"}</definedName>
    <definedName name="wrn.n.99" localSheetId="3" hidden="1">{#N/A,#N/A,FALSE,"M.43"}</definedName>
    <definedName name="wrn.n.99" hidden="1">{#N/A,#N/A,FALSE,"M.43"}</definedName>
    <definedName name="wrn.NBG." localSheetId="3" hidden="1">{#N/A,#N/A,FALSE,"NBG"}</definedName>
    <definedName name="wrn.NBG." hidden="1">{#N/A,#N/A,FALSE,"NBG"}</definedName>
    <definedName name="wrn.Output._.tables." localSheetId="3" hidden="1">{#N/A,#N/A,FALSE,"I";#N/A,#N/A,FALSE,"J";#N/A,#N/A,FALSE,"K";#N/A,#N/A,FALSE,"L";#N/A,#N/A,FALSE,"M";#N/A,#N/A,FALSE,"N";#N/A,#N/A,FALSE,"O"}</definedName>
    <definedName name="wrn.Output._.tables." hidden="1">{#N/A,#N/A,FALSE,"I";#N/A,#N/A,FALSE,"J";#N/A,#N/A,FALSE,"K";#N/A,#N/A,FALSE,"L";#N/A,#N/A,FALSE,"M";#N/A,#N/A,FALSE,"N";#N/A,#N/A,FALSE,"O"}</definedName>
    <definedName name="wrn.PCPI." localSheetId="3" hidden="1">{#N/A,#N/A,FALSE,"PCPI"}</definedName>
    <definedName name="wrn.PCPI." hidden="1">{#N/A,#N/A,FALSE,"PCPI"}</definedName>
    <definedName name="wrn.PENSION." localSheetId="3" hidden="1">{#N/A,#N/A,FALSE,"PENSION"}</definedName>
    <definedName name="wrn.PENSION." hidden="1">{#N/A,#N/A,FALSE,"PENSION"}</definedName>
    <definedName name="wrn.Print." localSheetId="3" hidden="1">{"ExchangeRates",#N/A,TRUE,"Data";"InterestRates",#N/A,TRUE,"Data";"OMOperations",#N/A,TRUE,"Data";"MonetaryBase",#N/A,TRUE,"Data"}</definedName>
    <definedName name="wrn.Print." hidden="1">{"ExchangeRates",#N/A,TRUE,"Data";"InterestRates",#N/A,TRUE,"Data";"OMOperations",#N/A,TRUE,"Data";"MonetaryBase",#N/A,TRUE,"Data"}</definedName>
    <definedName name="wrn.Print._.Detailed._.Tables." localSheetId="3"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int._.Tabelas." localSheetId="3" hidden="1">{#N/A,#N/A,FALSE,"Ind. Selecc.";#N/A,#N/A,FALSE,"Nec Fin Ext";#N/A,#N/A,FALSE,"Tab-3";#N/A,#N/A,FALSE,"Tab-4";#N/A,#N/A,FALSE,"Tab-5";#N/A,#N/A,FALSE,"Tab-6";#N/A,#N/A,FALSE,"Tab-7";#N/A,#N/A,FALSE,"Tab-8";#N/A,#N/A,FALSE,"Tab-9";#N/A,#N/A,FALSE,"Tab-10";#N/A,#N/A,FALSE,"Tab-11";#N/A,#N/A,FALSE,"IVA";#N/A,#N/A,FALSE,"Tab-13";#N/A,#N/A,FALSE,"Tab-14";#N/A,#N/A,FALSE,"Tab-15"}</definedName>
    <definedName name="wrn.Print._.Tabelas." hidden="1">{#N/A,#N/A,FALSE,"Ind. Selecc.";#N/A,#N/A,FALSE,"Nec Fin Ext";#N/A,#N/A,FALSE,"Tab-3";#N/A,#N/A,FALSE,"Tab-4";#N/A,#N/A,FALSE,"Tab-5";#N/A,#N/A,FALSE,"Tab-6";#N/A,#N/A,FALSE,"Tab-7";#N/A,#N/A,FALSE,"Tab-8";#N/A,#N/A,FALSE,"Tab-9";#N/A,#N/A,FALSE,"Tab-10";#N/A,#N/A,FALSE,"Tab-11";#N/A,#N/A,FALSE,"IVA";#N/A,#N/A,FALSE,"Tab-13";#N/A,#N/A,FALSE,"Tab-14";#N/A,#N/A,FALSE,"Tab-15"}</definedName>
    <definedName name="wrn.Print._.Tables." localSheetId="3" hidden="1">{"Tbl1 ExpCurr",#N/A,FALSE,"GDP-tables";"Tbl2 Exp Const",#N/A,FALSE,"GDP-tables";"Tbl3 ExpDefl",#N/A,FALSE,"GDP-tables";"Tbl4 Growth",#N/A,FALSE,"GDP-tables";"Tbl5 SIBal",#N/A,FALSE,"GDP-tables"}</definedName>
    <definedName name="wrn.Print._.Tables." hidden="1">{"Tbl1 ExpCurr",#N/A,FALSE,"GDP-tables";"Tbl2 Exp Const",#N/A,FALSE,"GDP-tables";"Tbl3 ExpDefl",#N/A,FALSE,"GDP-tables";"Tbl4 Growth",#N/A,FALSE,"GDP-tables";"Tbl5 SIBal",#N/A,FALSE,"GDP-tables"}</definedName>
    <definedName name="wrn.Program." localSheetId="3" hidden="1">{"Tab1",#N/A,FALSE,"P";"Tab2",#N/A,FALSE,"P"}</definedName>
    <definedName name="wrn.Program." hidden="1">{"Tab1",#N/A,FALSE,"P";"Tab2",#N/A,FALSE,"P"}</definedName>
    <definedName name="wrn.PRUDENT." localSheetId="3" hidden="1">{#N/A,#N/A,FALSE,"PRUDENT"}</definedName>
    <definedName name="wrn.PRUDENT." hidden="1">{#N/A,#N/A,FALSE,"PRUDENT"}</definedName>
    <definedName name="wrn.PUBLEXP." localSheetId="3" hidden="1">{#N/A,#N/A,FALSE,"PUBLEXP"}</definedName>
    <definedName name="wrn.PUBLEXP." hidden="1">{#N/A,#N/A,FALSE,"PUBLEXP"}</definedName>
    <definedName name="wrn.red97." localSheetId="3" hidden="1">{"red33",#N/A,FALSE,"Sheet1"}</definedName>
    <definedName name="wrn.red97." hidden="1">{"red33",#N/A,FALSE,"Sheet1"}</definedName>
    <definedName name="wrn.RED97MON." localSheetId="3" hidden="1">{"CBA",#N/A,FALSE,"TAB4";"MS",#N/A,FALSE,"TAB5";"BANKLOANS",#N/A,FALSE,"TAB21APP ";"INTEREST",#N/A,FALSE,"TAB22APP"}</definedName>
    <definedName name="wrn.RED97MON." hidden="1">{"CBA",#N/A,FALSE,"TAB4";"MS",#N/A,FALSE,"TAB5";"BANKLOANS",#N/A,FALSE,"TAB21APP ";"INTEREST",#N/A,FALSE,"TAB22APP"}</definedName>
    <definedName name="wrn.REDTABS." localSheetId="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VSHARE." localSheetId="3" hidden="1">{#N/A,#N/A,FALSE,"REVSHARE"}</definedName>
    <definedName name="wrn.REVSHARE." hidden="1">{#N/A,#N/A,FALSE,"REVSHARE"}</definedName>
    <definedName name="wrn.Riqfin." localSheetId="3" hidden="1">{"Riqfin97",#N/A,FALSE,"Tran";"Riqfinpro",#N/A,FALSE,"Tran"}</definedName>
    <definedName name="wrn.Riqfin." hidden="1">{"Riqfin97",#N/A,FALSE,"Tran";"Riqfinpro",#N/A,FALSE,"Tran"}</definedName>
    <definedName name="wrn.span_REdmonettab2" localSheetId="3" hidden="1">{"tb15spanish",#N/A,FALSE,"REDTab15";"tb16spanish",#N/A,FALSE,"REDTab16";"tb17spanish",#N/A,FALSE,"REDTab17";"tb18spanish",#N/A,FALSE,"RED Tab18";"tb19spanish",#N/A,FALSE,"REDTab23"}</definedName>
    <definedName name="wrn.span_REdmonettab2" hidden="1">{"tb15spanish",#N/A,FALSE,"REDTab15";"tb16spanish",#N/A,FALSE,"REDTab16";"tb17spanish",#N/A,FALSE,"REDTab17";"tb18spanish",#N/A,FALSE,"RED Tab18";"tb19spanish",#N/A,FALSE,"REDTab23"}</definedName>
    <definedName name="wrn.spanishREdmoneytab." localSheetId="3" hidden="1">{"tb15spanish",#N/A,FALSE,"REDTab15";"tb16spanish",#N/A,FALSE,"REDTab16";"tb17spanish",#N/A,FALSE,"REDTab17";"tb18spanish",#N/A,FALSE,"RED Tab18";"tb19spanish",#N/A,FALSE,"REDTab23"}</definedName>
    <definedName name="wrn.spanishREdmoneytab." hidden="1">{"tb15spanish",#N/A,FALSE,"REDTab15";"tb16spanish",#N/A,FALSE,"REDTab16";"tb17spanish",#N/A,FALSE,"REDTab17";"tb18spanish",#N/A,FALSE,"RED Tab18";"tb19spanish",#N/A,FALSE,"REDTab23"}</definedName>
    <definedName name="wrn.SR._.tables." localSheetId="3" hidden="1">{"Fisc K ann",#N/A,FALSE,"SR Table quart ";"Fisc % ann",#N/A,FALSE,"SR Table quart ";"Fisc K march",#N/A,FALSE,"SR Table quart ";"Fisc % march",#N/A,FALSE,"SR Table quart "}</definedName>
    <definedName name="wrn.SR._.tables." hidden="1">{"Fisc K ann",#N/A,FALSE,"SR Table quart ";"Fisc % ann",#N/A,FALSE,"SR Table quart ";"Fisc K march",#N/A,FALSE,"SR Table quart ";"Fisc % march",#N/A,FALSE,"SR Table quart "}</definedName>
    <definedName name="wrn.st1." localSheetId="3" hidden="1">{"ST1",#N/A,FALSE,"SOURCE"}</definedName>
    <definedName name="wrn.st1." hidden="1">{"ST1",#N/A,FALSE,"SOURCE"}</definedName>
    <definedName name="wrn.Staff._.Report._.English." localSheetId="3" hidden="1">{"Monetary Survey",#N/A,FALSE,"MS TAB  SR";"Summary CB and CB",#N/A,FALSE,"MS TAB  SR"}</definedName>
    <definedName name="wrn.Staff._.Report._.English." hidden="1">{"Monetary Survey",#N/A,FALSE,"MS TAB  SR";"Summary CB and CB",#N/A,FALSE,"MS TAB  SR"}</definedName>
    <definedName name="wrn.Staff._.report._.tables." localSheetId="3" hidden="1">{"staff_report",#N/A,FALSE,"Table 1";"medium_term",#N/A,FALSE,"Med-term"}</definedName>
    <definedName name="wrn.Staff._.report._.tables." hidden="1">{"staff_report",#N/A,FALSE,"Table 1";"medium_term",#N/A,FALSE,"Med-term"}</definedName>
    <definedName name="wrn.STAFF_REPORT_TABLES." localSheetId="3" hidden="1">{"SR_tbs",#N/A,FALSE,"MGSSEI";"SR_tbs",#N/A,FALSE,"MGSBOX";"SR_tbs",#N/A,FALSE,"MGSOCIND"}</definedName>
    <definedName name="wrn.STAFF_REPORT_TABLES." hidden="1">{"SR_tbs",#N/A,FALSE,"MGSSEI";"SR_tbs",#N/A,FALSE,"MGSBOX";"SR_tbs",#N/A,FALSE,"MGSOCIND"}</definedName>
    <definedName name="wrn.staffreport." localSheetId="3"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Stat._.Annex._.02." localSheetId="3" hidden="1">{"Tbl1",#N/A,FALSE,"Tbls1, 2, 3, 4";"Tbl2",#N/A,FALSE,"Tbls1, 2, 3, 4";"Tbl3",#N/A,FALSE,"Tbls1, 2, 3, 4";"Tbl4",#N/A,FALSE,"Tbls1, 2, 3, 4";"Tbl4a",#N/A,FALSE,"Tbls1, 2, 3, 4";"Tbl5",#N/A,FALSE,"Tbl5";"Tbl6",#N/A,FALSE,"Tbl6";"Tbl7",#N/A,FALSE,"Tbl7";"Tbl8",#N/A,FALSE,"Tbl8";"Tbl8b",#N/A,FALSE,"Tbl8";"Tbl9",#N/A,FALSE,"Tbl9";"Tbl10",#N/A,FALSE,"Tbl10";"Tbl11",#N/A,FALSE,"Tbl11";"Tbl12",#N/A,FALSE,"Tbl12";"Tbl13",#N/A,FALSE,"Tbl13";"Tbl14",#N/A,FALSE,"Tbl14";"Tbl15",#N/A,FALSE,"Tbl15";"Tbl16",#N/A,FALSE,"Tbl16";"Tbl17",#N/A,FALSE,"Tbl17";"Tbl18",#N/A,FALSE,"Tbl18";"Tbl18a",#N/A,FALSE,"Tbl18";"Tbl19",#N/A,FALSE,"Tbl19";"Tbl20",#N/A,FALSE,"Tbl20";"Tbl21",#N/A,FALSE,"Tbls21, 22, 23";"Tbl21b",#N/A,FALSE,"Tbls21, 22, 23";"Tbl22",#N/A,FALSE,"Tbls21, 22, 23";"Tbl23",#N/A,FALSE,"Tbls21, 22, 23";"Tbl24",#N/A,FALSE,"Tbl24";"Tbl25",#N/A,FALSE,"Tbl25";"Tbl26",#N/A,FALSE,"Tbl26";"Tbl27",#N/A,FALSE,"Tbl27";"Tbl28",#N/A,FALSE,"Tbl28";"Tbl29",#N/A,FALSE,"Tbl29";"Tbl30",#N/A,FALSE,"Tbl30";"Tbl31",#N/A,FALSE,"Tbl31";"Tbl32",#N/A,FALSE,"Tbl32"}</definedName>
    <definedName name="wrn.Stat._.Annex._.02." hidden="1">{"Tbl1",#N/A,FALSE,"Tbls1, 2, 3, 4";"Tbl2",#N/A,FALSE,"Tbls1, 2, 3, 4";"Tbl3",#N/A,FALSE,"Tbls1, 2, 3, 4";"Tbl4",#N/A,FALSE,"Tbls1, 2, 3, 4";"Tbl4a",#N/A,FALSE,"Tbls1, 2, 3, 4";"Tbl5",#N/A,FALSE,"Tbl5";"Tbl6",#N/A,FALSE,"Tbl6";"Tbl7",#N/A,FALSE,"Tbl7";"Tbl8",#N/A,FALSE,"Tbl8";"Tbl8b",#N/A,FALSE,"Tbl8";"Tbl9",#N/A,FALSE,"Tbl9";"Tbl10",#N/A,FALSE,"Tbl10";"Tbl11",#N/A,FALSE,"Tbl11";"Tbl12",#N/A,FALSE,"Tbl12";"Tbl13",#N/A,FALSE,"Tbl13";"Tbl14",#N/A,FALSE,"Tbl14";"Tbl15",#N/A,FALSE,"Tbl15";"Tbl16",#N/A,FALSE,"Tbl16";"Tbl17",#N/A,FALSE,"Tbl17";"Tbl18",#N/A,FALSE,"Tbl18";"Tbl18a",#N/A,FALSE,"Tbl18";"Tbl19",#N/A,FALSE,"Tbl19";"Tbl20",#N/A,FALSE,"Tbl20";"Tbl21",#N/A,FALSE,"Tbls21, 22, 23";"Tbl21b",#N/A,FALSE,"Tbls21, 22, 23";"Tbl22",#N/A,FALSE,"Tbls21, 22, 23";"Tbl23",#N/A,FALSE,"Tbls21, 22, 23";"Tbl24",#N/A,FALSE,"Tbl24";"Tbl25",#N/A,FALSE,"Tbl25";"Tbl26",#N/A,FALSE,"Tbl26";"Tbl27",#N/A,FALSE,"Tbl27";"Tbl28",#N/A,FALSE,"Tbl28";"Tbl29",#N/A,FALSE,"Tbl29";"Tbl30",#N/A,FALSE,"Tbl30";"Tbl31",#N/A,FALSE,"Tbl31";"Tbl32",#N/A,FALSE,"Tbl32"}</definedName>
    <definedName name="wrn.STATE." localSheetId="3" hidden="1">{#N/A,#N/A,FALSE,"STATE"}</definedName>
    <definedName name="wrn.STATE." hidden="1">{#N/A,#N/A,FALSE,"STATE"}</definedName>
    <definedName name="wrn.State._.Govt." localSheetId="3" hidden="1">{"partial screen",#N/A,FALSE,"State_Gov't"}</definedName>
    <definedName name="wrn.State._.Govt." hidden="1">{"partial screen",#N/A,FALSE,"State_Gov't"}</definedName>
    <definedName name="wrn.TAXARREARS." localSheetId="3" hidden="1">{#N/A,#N/A,FALSE,"TAXARREARS"}</definedName>
    <definedName name="wrn.TAXARREARS." hidden="1">{#N/A,#N/A,FALSE,"TAXARREARS"}</definedName>
    <definedName name="wrn.TAXPAYRS." localSheetId="3" hidden="1">{#N/A,#N/A,FALSE,"TAXPAYRS"}</definedName>
    <definedName name="wrn.TAXPAYRS." hidden="1">{#N/A,#N/A,FALSE,"TAXPAYRS"}</definedName>
    <definedName name="wrn.TBILLSALL." localSheetId="3" hidden="1">{"TBILLS_ALL",#N/A,FALSE,"FITB_all"}</definedName>
    <definedName name="wrn.TBILLSALL." hidden="1">{"TBILLS_ALL",#N/A,FALSE,"FITB_all"}</definedName>
    <definedName name="wrn.TRADE." localSheetId="3" hidden="1">{#N/A,#N/A,FALSE,"TRADE"}</definedName>
    <definedName name="wrn.TRADE." hidden="1">{#N/A,#N/A,FALSE,"TRADE"}</definedName>
    <definedName name="wrn.TRANSPORT." localSheetId="3" hidden="1">{#N/A,#N/A,FALSE,"TRANPORT"}</definedName>
    <definedName name="wrn.TRANSPORT." hidden="1">{#N/A,#N/A,FALSE,"TRANPORT"}</definedName>
    <definedName name="wrn.UNEMPL." localSheetId="3" hidden="1">{#N/A,#N/A,FALSE,"EMP_POP";#N/A,#N/A,FALSE,"UNEMPL"}</definedName>
    <definedName name="wrn.UNEMPL." hidden="1">{#N/A,#N/A,FALSE,"EMP_POP";#N/A,#N/A,FALSE,"UNEMPL"}</definedName>
    <definedName name="wrn.WAGES." localSheetId="3" hidden="1">{#N/A,#N/A,FALSE,"WAGES"}</definedName>
    <definedName name="wrn.WAGES." hidden="1">{#N/A,#N/A,FALSE,"WAGES"}</definedName>
    <definedName name="wrn.WEO." localSheetId="3" hidden="1">{"WEO",#N/A,FALSE,"T"}</definedName>
    <definedName name="wrn.WEO." hidden="1">{"WEO",#N/A,FALSE,"T"}</definedName>
    <definedName name="wrn.Whole._.Spreadsheet." localSheetId="3" hidden="1">{#N/A,#N/A,TRUE,"Contents";#N/A,#N/A,TRUE,"Input";#N/A,#N/A,TRUE,"Output";#N/A,#N/A,TRUE,"Mon. Survey";#N/A,#N/A,TRUE,"Mon. Authority";#N/A,#N/A,TRUE,"Comm. Banks";#N/A,#N/A,TRUE,"Foreign";#N/A,#N/A,TRUE,"Claims on Gov";#N/A,#N/A,TRUE,"Claims on PE &amp; Pvt";#N/A,#N/A,TRUE,"Broad Money";#N/A,#N/A,TRUE,"Other";#N/A,#N/A,TRUE,"Proj.";#N/A,#N/A,TRUE,"Staff Rept"}</definedName>
    <definedName name="wrn.Whole._.Spreadsheet." hidden="1">{#N/A,#N/A,TRUE,"Contents";#N/A,#N/A,TRUE,"Input";#N/A,#N/A,TRUE,"Output";#N/A,#N/A,TRUE,"Mon. Survey";#N/A,#N/A,TRUE,"Mon. Authority";#N/A,#N/A,TRUE,"Comm. Banks";#N/A,#N/A,TRUE,"Foreign";#N/A,#N/A,TRUE,"Claims on Gov";#N/A,#N/A,TRUE,"Claims on PE &amp; Pvt";#N/A,#N/A,TRUE,"Broad Money";#N/A,#N/A,TRUE,"Other";#N/A,#N/A,TRUE,"Proj.";#N/A,#N/A,TRUE,"Staff Rept"}</definedName>
    <definedName name="wrna.m.01" localSheetId="3" hidden="1">{#N/A,#N/A,FALSE,"M.01"}</definedName>
    <definedName name="wrna.m.01" hidden="1">{#N/A,#N/A,FALSE,"M.01"}</definedName>
    <definedName name="WT4B" localSheetId="3">[60]Work_sect!$B$55</definedName>
    <definedName name="WT4B">[60]Work_sect!$B$55</definedName>
    <definedName name="WT4C" localSheetId="3">[60]Work_sect!$B$66</definedName>
    <definedName name="WT4C">[60]Work_sect!$B$66</definedName>
    <definedName name="wvu.a." localSheetId="3" hidden="1">{TRUE,TRUE,-0.5,-14.75,603,365.25,FALSE,TRUE,TRUE,TRUE,0,1,#N/A,1,#N/A,35.1857142857143,25.2777777777778,1,FALSE,FALSE,3,TRUE,1,FALSE,100,"Swvu.a.","ACwvu.a.",#N/A,FALSE,FALSE,0.75,0.5,0.5,0.75,1,"","",FALSE,FALSE,FALSE,FALSE,1,#N/A,1,1,"=R20C2:R127C52",FALSE,"Rwvu.a.","Cwvu.a.",FALSE,FALSE,FALSE,1,300,300,FALSE,FALSE,TRUE,TRUE,TRUE}</definedName>
    <definedName name="wvu.a." hidden="1">{TRUE,TRUE,-0.5,-14.75,603,365.25,FALSE,TRUE,TRUE,TRUE,0,1,#N/A,1,#N/A,35.1857142857143,25.2777777777778,1,FALSE,FALSE,3,TRUE,1,FALSE,100,"Swvu.a.","ACwvu.a.",#N/A,FALSE,FALSE,0.75,0.5,0.5,0.75,1,"","",FALSE,FALSE,FALSE,FALSE,1,#N/A,1,1,"=R20C2:R127C52",FALSE,"Rwvu.a.","Cwvu.a.",FALSE,FALSE,FALSE,1,300,300,FALSE,FALSE,TRUE,TRUE,TRUE}</definedName>
    <definedName name="wvu.bop." localSheetId="3"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sr." localSheetId="3"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dr.sr." localSheetId="3"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cotton." localSheetId="3"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all." localSheetId="3"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Export." localSheetId="3" hidden="1">{TRUE,TRUE,-0.5,-14.75,483,237.75,FALSE,TRUE,TRUE,TRUE,0,28,#N/A,5,#N/A,8.25974025974026,15.3529411764706,1,FALSE,FALSE,3,TRUE,1,FALSE,100,"Swvu.Export.","ACwvu.Export.",#N/A,FALSE,FALSE,0.75,0.75,1,1,2,"","&amp;R&amp;F&amp;A&amp;D&amp;T",FALSE,FALSE,FALSE,FALSE,1,#N/A,1,1,"=R55C83:R126C121",FALSE,"Rwvu.Export.",#N/A,FALSE,FALSE,FALSE,1,65532,300,FALSE,FALSE,TRUE,TRUE,TRUE}</definedName>
    <definedName name="wvu.Export." hidden="1">{TRUE,TRUE,-0.5,-14.75,483,237.75,FALSE,TRUE,TRUE,TRUE,0,28,#N/A,5,#N/A,8.25974025974026,15.3529411764706,1,FALSE,FALSE,3,TRUE,1,FALSE,100,"Swvu.Export.","ACwvu.Export.",#N/A,FALSE,FALSE,0.75,0.75,1,1,2,"","&amp;R&amp;F&amp;A&amp;D&amp;T",FALSE,FALSE,FALSE,FALSE,1,#N/A,1,1,"=R55C83:R126C121",FALSE,"Rwvu.Export.",#N/A,FALSE,FALSE,FALSE,1,65532,300,FALSE,FALSE,TRUE,TRUE,TRUE}</definedName>
    <definedName name="wvu.exportdetails." localSheetId="3"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s." localSheetId="3"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gold." localSheetId="3"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all." localSheetId="3"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Hypotheses." localSheetId="3" hidden="1">{TRUE,TRUE,-0.5,-14.75,603,379.5,FALSE,TRUE,TRUE,TRUE,0,6,#N/A,51,#N/A,12.25,26.5294117647059,1,FALSE,FALSE,3,TRUE,1,FALSE,100,"Swvu.Hypotheses.","ACwvu.Hypotheses.",#N/A,FALSE,FALSE,1.25,1,0.6,1,1,"","",FALSE,FALSE,FALSE,FALSE,1,#N/A,1,1,"=R1C4:R68C15",FALSE,#N/A,#N/A,FALSE,FALSE,FALSE,1,65532,300,FALSE,FALSE,TRUE,TRUE,TRUE}</definedName>
    <definedName name="wvu.Hypotheses." hidden="1">{TRUE,TRUE,-0.5,-14.75,603,379.5,FALSE,TRUE,TRUE,TRUE,0,6,#N/A,51,#N/A,12.25,26.5294117647059,1,FALSE,FALSE,3,TRUE,1,FALSE,100,"Swvu.Hypotheses.","ACwvu.Hypotheses.",#N/A,FALSE,FALSE,1.25,1,0.6,1,1,"","",FALSE,FALSE,FALSE,FALSE,1,#N/A,1,1,"=R1C4:R68C15",FALSE,#N/A,#N/A,FALSE,FALSE,FALSE,1,65532,300,FALSE,FALSE,TRUE,TRUE,TRUE}</definedName>
    <definedName name="wvu.IMPORT." localSheetId="3" hidden="1">{TRUE,TRUE,-0.5,-14.75,483,261,FALSE,TRUE,TRUE,TRUE,0,3,26,1,270,2,3,4,TRUE,TRUE,3,TRUE,1,TRUE,100,"Swvu.IMPORT.","ACwvu.IMPORT.",#N/A,FALSE,FALSE,0.2,0.3,0.5,0.5,2,"","",FALSE,FALSE,FALSE,FALSE,1,45,#N/A,#N/A,FALSE,FALSE,"Rwvu.IMPORT.","Cwvu.IMPORT.",FALSE,FALSE,TRUE,1,300,300,FALSE,FALSE,TRUE,TRUE,TRUE}</definedName>
    <definedName name="wvu.IMPORT." hidden="1">{TRUE,TRUE,-0.5,-14.75,483,261,FALSE,TRUE,TRUE,TRUE,0,3,26,1,270,2,3,4,TRUE,TRUE,3,TRUE,1,TRUE,100,"Swvu.IMPORT.","ACwvu.IMPORT.",#N/A,FALSE,FALSE,0.2,0.3,0.5,0.5,2,"","",FALSE,FALSE,FALSE,FALSE,1,45,#N/A,#N/A,FALSE,FALSE,"Rwvu.IMPORT.","Cwvu.IMPORT.",FALSE,FALSE,TRUE,1,300,300,FALSE,FALSE,TRUE,TRUE,TRUE}</definedName>
    <definedName name="wvu.imports." localSheetId="3"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all." localSheetId="3"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Print." localSheetId="3"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vu.snh." localSheetId="3" hidden="1">{TRUE,TRUE,-1.25,-15.5,604.5,345.75,FALSE,TRUE,TRUE,TRUE,0,2,#N/A,93,#N/A,21.0338983050847,23.7058823529412,1,FALSE,FALSE,3,TRUE,1,FALSE,100,"Swvu.snh.","ACwvu.snh.",#N/A,FALSE,FALSE,0.5,0.5,0.75,0.5,1,"&amp;L&amp;D&amp;R&amp;T","",TRUE,FALSE,FALSE,FALSE,1,#N/A,1,1,FALSE,FALSE,"Rwvu.snh.","Cwvu.snh.",FALSE,FALSE,FALSE,1,300,300,FALSE,FALSE,TRUE,TRUE,TRUE}</definedName>
    <definedName name="wvu.snh." hidden="1">{TRUE,TRUE,-1.25,-15.5,604.5,345.75,FALSE,TRUE,TRUE,TRUE,0,2,#N/A,93,#N/A,21.0338983050847,23.7058823529412,1,FALSE,FALSE,3,TRUE,1,FALSE,100,"Swvu.snh.","ACwvu.snh.",#N/A,FALSE,FALSE,0.5,0.5,0.75,0.5,1,"&amp;L&amp;D&amp;R&amp;T","",TRUE,FALSE,FALSE,FALSE,1,#N/A,1,1,FALSE,FALSE,"Rwvu.snh.","Cwvu.snh.",FALSE,FALSE,FALSE,1,300,300,FALSE,FALSE,TRUE,TRUE,TRUE}</definedName>
    <definedName name="wvu.tot." localSheetId="3"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hidden="1">{TRUE,TRUE,-0.5,-14.75,603,379.5,FALSE,TRUE,TRUE,TRUE,0,32,#N/A,811,#N/A,25.6811594202899,26.4705882352941,1,FALSE,FALSE,3,TRUE,1,FALSE,100,"Swvu.tot.","ACwvu.tot.",#N/A,FALSE,FALSE,0.75,0.5,0.5,0.75,1,"","",FALSE,FALSE,FALSE,FALSE,1,#N/A,1,1,"=R790C2:R832C52",FALSE,"Rwvu.tot.","Cwvu.tot.",FALSE,FALSE,FALSE,1,300,300,FALSE,FALSE,TRUE,TRUE,TRUE}</definedName>
    <definedName name="ww" localSheetId="4" hidden="1">[59]M!#REF!</definedName>
    <definedName name="ww" hidden="1">[59]M!#REF!</definedName>
    <definedName name="wwff" localSheetId="3" hidden="1">{"Main Economic Indicators",#N/A,FALSE,"C"}</definedName>
    <definedName name="wwff" hidden="1">{"Main Economic Indicators",#N/A,FALSE,"C"}</definedName>
    <definedName name="www" localSheetId="3" hidden="1">{"Riqfin97",#N/A,FALSE,"Tran";"Riqfinpro",#N/A,FALSE,"Tran"}</definedName>
    <definedName name="www" hidden="1">{"Riqfin97",#N/A,FALSE,"Tran";"Riqfinpro",#N/A,FALSE,"Tran"}</definedName>
    <definedName name="wwwjjj" localSheetId="3"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localSheetId="4" hidden="1">[59]M!#REF!</definedName>
    <definedName name="wwww" hidden="1">[59]M!#REF!</definedName>
    <definedName name="wwwww" localSheetId="3" hidden="1">{"Minpmon",#N/A,FALSE,"Monthinput"}</definedName>
    <definedName name="wwwww" hidden="1">{"Minpmon",#N/A,FALSE,"Monthinput"}</definedName>
    <definedName name="wwwwwww" localSheetId="3" hidden="1">{"Riqfin97",#N/A,FALSE,"Tran";"Riqfinpro",#N/A,FALSE,"Tran"}</definedName>
    <definedName name="wwwwwww" hidden="1">{"Riqfin97",#N/A,FALSE,"Tran";"Riqfinpro",#N/A,FALSE,"Tran"}</definedName>
    <definedName name="XX" localSheetId="3" hidden="1">{"partial screen",#N/A,FALSE,"State_Gov't"}</definedName>
    <definedName name="XX" hidden="1">{"partial screen",#N/A,FALSE,"State_Gov't"}</definedName>
    <definedName name="xxcccghaaaaaaaaaaaaa" localSheetId="3" hidden="1">{"Main Economic Indicators",#N/A,FALSE,"C"}</definedName>
    <definedName name="xxcccghaaaaaaaaaaaaa" hidden="1">{"Main Economic Indicators",#N/A,FALSE,"C"}</definedName>
    <definedName name="xxx" localSheetId="3" hidden="1">{"partial screen",#N/A,FALSE,"State_Gov't"}</definedName>
    <definedName name="xxx" hidden="1">{"partial screen",#N/A,FALSE,"State_Gov't"}</definedName>
    <definedName name="xxx?" localSheetId="3" hidden="1">{#N/A,#N/A,TRUE,"Contents";#N/A,#N/A,TRUE,"Input";#N/A,#N/A,TRUE,"Output";#N/A,#N/A,TRUE,"Mon. Survey";#N/A,#N/A,TRUE,"Mon. Authority";#N/A,#N/A,TRUE,"Comm. Banks";#N/A,#N/A,TRUE,"Foreign";#N/A,#N/A,TRUE,"Claims on Gov";#N/A,#N/A,TRUE,"Claims on PE &amp; Pvt";#N/A,#N/A,TRUE,"Broad Money";#N/A,#N/A,TRUE,"Other";#N/A,#N/A,TRUE,"Proj.";#N/A,#N/A,TRUE,"Staff Rept"}</definedName>
    <definedName name="xxx?" hidden="1">{#N/A,#N/A,TRUE,"Contents";#N/A,#N/A,TRUE,"Input";#N/A,#N/A,TRUE,"Output";#N/A,#N/A,TRUE,"Mon. Survey";#N/A,#N/A,TRUE,"Mon. Authority";#N/A,#N/A,TRUE,"Comm. Banks";#N/A,#N/A,TRUE,"Foreign";#N/A,#N/A,TRUE,"Claims on Gov";#N/A,#N/A,TRUE,"Claims on PE &amp; Pvt";#N/A,#N/A,TRUE,"Broad Money";#N/A,#N/A,TRUE,"Other";#N/A,#N/A,TRUE,"Proj.";#N/A,#N/A,TRUE,"Staff Rept"}</definedName>
    <definedName name="xxxx" localSheetId="3" hidden="1">{"partial screen",#N/A,FALSE,"State_Gov't"}</definedName>
    <definedName name="xxxx" hidden="1">{"partial screen",#N/A,FALSE,"State_Gov't"}</definedName>
    <definedName name="xxxxx" localSheetId="3" hidden="1">{"partial screen",#N/A,FALSE,"State_Gov't"}</definedName>
    <definedName name="xxxxx" hidden="1">{"partial screen",#N/A,FALSE,"State_Gov't"}</definedName>
    <definedName name="y" localSheetId="3" hidden="1">{"Main Economic Indicators",#N/A,FALSE,"C"}</definedName>
    <definedName name="y" hidden="1">{"Main Economic Indicators",#N/A,FALSE,"C"}</definedName>
    <definedName name="Y_N_dropdown" localSheetId="3">[35]lookup!$Z$3:$Z$4</definedName>
    <definedName name="Y_N_dropdown">[35]lookup!$Z$3:$Z$4</definedName>
    <definedName name="YEAR" localSheetId="3">'[42]Sub-Total - Commercial Bank'!$B$4:$B$103</definedName>
    <definedName name="YEAR">'[42]Sub-Total - Commercial Bank'!$B$4:$B$103</definedName>
    <definedName name="yu" localSheetId="3" hidden="1">{"Tab1",#N/A,FALSE,"P";"Tab2",#N/A,FALSE,"P"}</definedName>
    <definedName name="yu" hidden="1">{"Tab1",#N/A,FALSE,"P";"Tab2",#N/A,FALSE,"P"}</definedName>
    <definedName name="yy" localSheetId="3" hidden="1">{"Tab1",#N/A,FALSE,"P";"Tab2",#N/A,FALSE,"P"}</definedName>
    <definedName name="yy" hidden="1">{"Tab1",#N/A,FALSE,"P";"Tab2",#N/A,FALSE,"P"}</definedName>
    <definedName name="yyy" localSheetId="3" hidden="1">{"DEPOSITS",#N/A,FALSE,"COMML_MON";"LOANS",#N/A,FALSE,"COMML_MON"}</definedName>
    <definedName name="yyy" hidden="1">{"DEPOSITS",#N/A,FALSE,"COMML_MON";"LOANS",#N/A,FALSE,"COMML_MON"}</definedName>
    <definedName name="yyyy" localSheetId="3" hidden="1">{"Tab1",#N/A,FALSE,"P";"Tab2",#N/A,FALSE,"P"}</definedName>
    <definedName name="yyyy" hidden="1">{"Tab1",#N/A,FALSE,"P";"Tab2",#N/A,FALSE,"P"}</definedName>
    <definedName name="yyyyyy" localSheetId="3" hidden="1">{"Minpmon",#N/A,FALSE,"Monthinput"}</definedName>
    <definedName name="yyyyyy" hidden="1">{"Minpmon",#N/A,FALSE,"Monthinput"}</definedName>
    <definedName name="Z_00C67BFA_FEDD_11D1_98B3_00C04FC96ABD_.wvu.Rows" localSheetId="3" hidden="1">[39]BOP!$A$36:$IV$36,[39]BOP!$A$44:$IV$44,[39]BOP!$A$59:$IV$59,[39]BOP!#REF!,[39]BOP!#REF!,[39]BOP!$A$81:$IV$88</definedName>
    <definedName name="Z_00C67BFA_FEDD_11D1_98B3_00C04FC96ABD_.wvu.Rows" localSheetId="4" hidden="1">[39]BOP!$A$36:$IV$36,[39]BOP!$A$44:$IV$44,[39]BOP!$A$59:$IV$59,[39]BOP!#REF!,[39]BOP!#REF!,[39]BOP!$A$81:$IV$88</definedName>
    <definedName name="Z_00C67BFA_FEDD_11D1_98B3_00C04FC96ABD_.wvu.Rows" hidden="1">[39]BOP!$A$36:$IV$36,[39]BOP!$A$44:$IV$44,[39]BOP!$A$59:$IV$59,[39]BOP!#REF!,[39]BOP!#REF!,[39]BOP!$A$81:$IV$88</definedName>
    <definedName name="Z_00C67BFB_FEDD_11D1_98B3_00C04FC96ABD_.wvu.Rows" localSheetId="3" hidden="1">[39]BOP!$A$36:$IV$36,[39]BOP!$A$44:$IV$44,[39]BOP!$A$59:$IV$59,[39]BOP!#REF!,[39]BOP!#REF!,[39]BOP!$A$81:$IV$88</definedName>
    <definedName name="Z_00C67BFB_FEDD_11D1_98B3_00C04FC96ABD_.wvu.Rows" localSheetId="4" hidden="1">[39]BOP!$A$36:$IV$36,[39]BOP!$A$44:$IV$44,[39]BOP!$A$59:$IV$59,[39]BOP!#REF!,[39]BOP!#REF!,[39]BOP!$A$81:$IV$88</definedName>
    <definedName name="Z_00C67BFB_FEDD_11D1_98B3_00C04FC96ABD_.wvu.Rows" hidden="1">[39]BOP!$A$36:$IV$36,[39]BOP!$A$44:$IV$44,[39]BOP!$A$59:$IV$59,[39]BOP!#REF!,[39]BOP!#REF!,[39]BOP!$A$81:$IV$88</definedName>
    <definedName name="Z_00C67BFC_FEDD_11D1_98B3_00C04FC96ABD_.wvu.Rows" localSheetId="3" hidden="1">[39]BOP!$A$36:$IV$36,[39]BOP!$A$44:$IV$44,[39]BOP!$A$59:$IV$59,[39]BOP!#REF!,[39]BOP!#REF!,[39]BOP!$A$81:$IV$88</definedName>
    <definedName name="Z_00C67BFC_FEDD_11D1_98B3_00C04FC96ABD_.wvu.Rows" localSheetId="4" hidden="1">[39]BOP!$A$36:$IV$36,[39]BOP!$A$44:$IV$44,[39]BOP!$A$59:$IV$59,[39]BOP!#REF!,[39]BOP!#REF!,[39]BOP!$A$81:$IV$88</definedName>
    <definedName name="Z_00C67BFC_FEDD_11D1_98B3_00C04FC96ABD_.wvu.Rows" hidden="1">[39]BOP!$A$36:$IV$36,[39]BOP!$A$44:$IV$44,[39]BOP!$A$59:$IV$59,[39]BOP!#REF!,[39]BOP!#REF!,[39]BOP!$A$81:$IV$88</definedName>
    <definedName name="Z_00C67BFD_FEDD_11D1_98B3_00C04FC96ABD_.wvu.Rows" localSheetId="3" hidden="1">[39]BOP!$A$36:$IV$36,[39]BOP!$A$44:$IV$44,[39]BOP!$A$59:$IV$59,[39]BOP!#REF!,[39]BOP!#REF!,[39]BOP!$A$81:$IV$88</definedName>
    <definedName name="Z_00C67BFD_FEDD_11D1_98B3_00C04FC96ABD_.wvu.Rows" localSheetId="4" hidden="1">[39]BOP!$A$36:$IV$36,[39]BOP!$A$44:$IV$44,[39]BOP!$A$59:$IV$59,[39]BOP!#REF!,[39]BOP!#REF!,[39]BOP!$A$81:$IV$88</definedName>
    <definedName name="Z_00C67BFD_FEDD_11D1_98B3_00C04FC96ABD_.wvu.Rows" hidden="1">[39]BOP!$A$36:$IV$36,[39]BOP!$A$44:$IV$44,[39]BOP!$A$59:$IV$59,[39]BOP!#REF!,[39]BOP!#REF!,[39]BOP!$A$81:$IV$88</definedName>
    <definedName name="Z_00C67BFE_FEDD_11D1_98B3_00C04FC96ABD_.wvu.Rows" localSheetId="3" hidden="1">[39]BOP!$A$36:$IV$36,[39]BOP!$A$44:$IV$44,[39]BOP!$A$59:$IV$59,[39]BOP!#REF!,[39]BOP!#REF!,[39]BOP!$A$79:$IV$79,[39]BOP!$A$81:$IV$88,[39]BOP!#REF!</definedName>
    <definedName name="Z_00C67BFE_FEDD_11D1_98B3_00C04FC96ABD_.wvu.Rows" localSheetId="4" hidden="1">[39]BOP!$A$36:$IV$36,[39]BOP!$A$44:$IV$44,[39]BOP!$A$59:$IV$59,[39]BOP!#REF!,[39]BOP!#REF!,[39]BOP!$A$79:$IV$79,[39]BOP!$A$81:$IV$88,[39]BOP!#REF!</definedName>
    <definedName name="Z_00C67BFE_FEDD_11D1_98B3_00C04FC96ABD_.wvu.Rows" hidden="1">[39]BOP!$A$36:$IV$36,[39]BOP!$A$44:$IV$44,[39]BOP!$A$59:$IV$59,[39]BOP!#REF!,[39]BOP!#REF!,[39]BOP!$A$79:$IV$79,[39]BOP!$A$81:$IV$88,[39]BOP!#REF!</definedName>
    <definedName name="Z_00C67BFF_FEDD_11D1_98B3_00C04FC96ABD_.wvu.Rows" localSheetId="3" hidden="1">[39]BOP!$A$36:$IV$36,[39]BOP!$A$44:$IV$44,[39]BOP!$A$59:$IV$59,[39]BOP!#REF!,[39]BOP!#REF!,[39]BOP!$A$79:$IV$79,[39]BOP!$A$81:$IV$88</definedName>
    <definedName name="Z_00C67BFF_FEDD_11D1_98B3_00C04FC96ABD_.wvu.Rows" localSheetId="4" hidden="1">[39]BOP!$A$36:$IV$36,[39]BOP!$A$44:$IV$44,[39]BOP!$A$59:$IV$59,[39]BOP!#REF!,[39]BOP!#REF!,[39]BOP!$A$79:$IV$79,[39]BOP!$A$81:$IV$88</definedName>
    <definedName name="Z_00C67BFF_FEDD_11D1_98B3_00C04FC96ABD_.wvu.Rows" hidden="1">[39]BOP!$A$36:$IV$36,[39]BOP!$A$44:$IV$44,[39]BOP!$A$59:$IV$59,[39]BOP!#REF!,[39]BOP!#REF!,[39]BOP!$A$79:$IV$79,[39]BOP!$A$81:$IV$88</definedName>
    <definedName name="Z_00C67C00_FEDD_11D1_98B3_00C04FC96ABD_.wvu.Rows" localSheetId="3" hidden="1">[39]BOP!$A$36:$IV$36,[39]BOP!$A$44:$IV$44,[39]BOP!$A$59:$IV$59,[39]BOP!#REF!,[39]BOP!#REF!,[39]BOP!$A$79:$IV$79,[39]BOP!#REF!</definedName>
    <definedName name="Z_00C67C00_FEDD_11D1_98B3_00C04FC96ABD_.wvu.Rows" localSheetId="4" hidden="1">[39]BOP!$A$36:$IV$36,[39]BOP!$A$44:$IV$44,[39]BOP!$A$59:$IV$59,[39]BOP!#REF!,[39]BOP!#REF!,[39]BOP!$A$79:$IV$79,[39]BOP!#REF!</definedName>
    <definedName name="Z_00C67C00_FEDD_11D1_98B3_00C04FC96ABD_.wvu.Rows" hidden="1">[39]BOP!$A$36:$IV$36,[39]BOP!$A$44:$IV$44,[39]BOP!$A$59:$IV$59,[39]BOP!#REF!,[39]BOP!#REF!,[39]BOP!$A$79:$IV$79,[39]BOP!#REF!</definedName>
    <definedName name="Z_00C67C01_FEDD_11D1_98B3_00C04FC96ABD_.wvu.Rows" localSheetId="3" hidden="1">[39]BOP!$A$36:$IV$36,[39]BOP!$A$44:$IV$44,[39]BOP!$A$59:$IV$59,[39]BOP!#REF!,[39]BOP!#REF!,[39]BOP!$A$79:$IV$79,[39]BOP!$A$81:$IV$88,[39]BOP!#REF!</definedName>
    <definedName name="Z_00C67C01_FEDD_11D1_98B3_00C04FC96ABD_.wvu.Rows" localSheetId="4" hidden="1">[39]BOP!$A$36:$IV$36,[39]BOP!$A$44:$IV$44,[39]BOP!$A$59:$IV$59,[39]BOP!#REF!,[39]BOP!#REF!,[39]BOP!$A$79:$IV$79,[39]BOP!$A$81:$IV$88,[39]BOP!#REF!</definedName>
    <definedName name="Z_00C67C01_FEDD_11D1_98B3_00C04FC96ABD_.wvu.Rows" hidden="1">[39]BOP!$A$36:$IV$36,[39]BOP!$A$44:$IV$44,[39]BOP!$A$59:$IV$59,[39]BOP!#REF!,[39]BOP!#REF!,[39]BOP!$A$79:$IV$79,[39]BOP!$A$81:$IV$88,[39]BOP!#REF!</definedName>
    <definedName name="Z_00C67C02_FEDD_11D1_98B3_00C04FC96ABD_.wvu.Rows" localSheetId="3" hidden="1">[39]BOP!$A$36:$IV$36,[39]BOP!$A$44:$IV$44,[39]BOP!$A$59:$IV$59,[39]BOP!#REF!,[39]BOP!#REF!,[39]BOP!$A$79:$IV$79,[39]BOP!$A$81:$IV$88,[39]BOP!#REF!</definedName>
    <definedName name="Z_00C67C02_FEDD_11D1_98B3_00C04FC96ABD_.wvu.Rows" localSheetId="4" hidden="1">[39]BOP!$A$36:$IV$36,[39]BOP!$A$44:$IV$44,[39]BOP!$A$59:$IV$59,[39]BOP!#REF!,[39]BOP!#REF!,[39]BOP!$A$79:$IV$79,[39]BOP!$A$81:$IV$88,[39]BOP!#REF!</definedName>
    <definedName name="Z_00C67C02_FEDD_11D1_98B3_00C04FC96ABD_.wvu.Rows" hidden="1">[39]BOP!$A$36:$IV$36,[39]BOP!$A$44:$IV$44,[39]BOP!$A$59:$IV$59,[39]BOP!#REF!,[39]BOP!#REF!,[39]BOP!$A$79:$IV$79,[39]BOP!$A$81:$IV$88,[39]BOP!#REF!</definedName>
    <definedName name="Z_00C67C03_FEDD_11D1_98B3_00C04FC96ABD_.wvu.Rows" localSheetId="3" hidden="1">[39]BOP!$A$36:$IV$36,[39]BOP!$A$44:$IV$44,[39]BOP!$A$59:$IV$59,[39]BOP!#REF!,[39]BOP!#REF!,[39]BOP!$A$79:$IV$79,[39]BOP!$A$81:$IV$88,[39]BOP!#REF!</definedName>
    <definedName name="Z_00C67C03_FEDD_11D1_98B3_00C04FC96ABD_.wvu.Rows" localSheetId="4" hidden="1">[39]BOP!$A$36:$IV$36,[39]BOP!$A$44:$IV$44,[39]BOP!$A$59:$IV$59,[39]BOP!#REF!,[39]BOP!#REF!,[39]BOP!$A$79:$IV$79,[39]BOP!$A$81:$IV$88,[39]BOP!#REF!</definedName>
    <definedName name="Z_00C67C03_FEDD_11D1_98B3_00C04FC96ABD_.wvu.Rows" hidden="1">[39]BOP!$A$36:$IV$36,[39]BOP!$A$44:$IV$44,[39]BOP!$A$59:$IV$59,[39]BOP!#REF!,[39]BOP!#REF!,[39]BOP!$A$79:$IV$79,[39]BOP!$A$81:$IV$88,[39]BOP!#REF!</definedName>
    <definedName name="Z_00C67C05_FEDD_11D1_98B3_00C04FC96ABD_.wvu.Rows" localSheetId="3" hidden="1">[39]BOP!$A$36:$IV$36,[39]BOP!$A$44:$IV$44,[39]BOP!$A$59:$IV$59,[39]BOP!#REF!,[39]BOP!#REF!,[39]BOP!$A$79:$IV$79,[39]BOP!$A$81:$IV$88,[39]BOP!#REF!,[39]BOP!#REF!</definedName>
    <definedName name="Z_00C67C05_FEDD_11D1_98B3_00C04FC96ABD_.wvu.Rows" localSheetId="4" hidden="1">[39]BOP!$A$36:$IV$36,[39]BOP!$A$44:$IV$44,[39]BOP!$A$59:$IV$59,[39]BOP!#REF!,[39]BOP!#REF!,[39]BOP!$A$79:$IV$79,[39]BOP!$A$81:$IV$88,[39]BOP!#REF!,[39]BOP!#REF!</definedName>
    <definedName name="Z_00C67C05_FEDD_11D1_98B3_00C04FC96ABD_.wvu.Rows" hidden="1">[39]BOP!$A$36:$IV$36,[39]BOP!$A$44:$IV$44,[39]BOP!$A$59:$IV$59,[39]BOP!#REF!,[39]BOP!#REF!,[39]BOP!$A$79:$IV$79,[39]BOP!$A$81:$IV$88,[39]BOP!#REF!,[39]BOP!#REF!</definedName>
    <definedName name="Z_00C67C06_FEDD_11D1_98B3_00C04FC96ABD_.wvu.Rows" localSheetId="3" hidden="1">[39]BOP!$A$36:$IV$36,[39]BOP!$A$44:$IV$44,[39]BOP!$A$59:$IV$59,[39]BOP!#REF!,[39]BOP!#REF!,[39]BOP!$A$79:$IV$79,[39]BOP!$A$81:$IV$88,[39]BOP!#REF!,[39]BOP!#REF!</definedName>
    <definedName name="Z_00C67C06_FEDD_11D1_98B3_00C04FC96ABD_.wvu.Rows" localSheetId="4" hidden="1">[39]BOP!$A$36:$IV$36,[39]BOP!$A$44:$IV$44,[39]BOP!$A$59:$IV$59,[39]BOP!#REF!,[39]BOP!#REF!,[39]BOP!$A$79:$IV$79,[39]BOP!$A$81:$IV$88,[39]BOP!#REF!,[39]BOP!#REF!</definedName>
    <definedName name="Z_00C67C06_FEDD_11D1_98B3_00C04FC96ABD_.wvu.Rows" hidden="1">[39]BOP!$A$36:$IV$36,[39]BOP!$A$44:$IV$44,[39]BOP!$A$59:$IV$59,[39]BOP!#REF!,[39]BOP!#REF!,[39]BOP!$A$79:$IV$79,[39]BOP!$A$81:$IV$88,[39]BOP!#REF!,[39]BOP!#REF!</definedName>
    <definedName name="Z_00C67C07_FEDD_11D1_98B3_00C04FC96ABD_.wvu.Rows" localSheetId="3" hidden="1">[39]BOP!$A$36:$IV$36,[39]BOP!$A$44:$IV$44,[39]BOP!$A$59:$IV$59,[39]BOP!#REF!,[39]BOP!#REF!,[39]BOP!$A$79:$IV$79</definedName>
    <definedName name="Z_00C67C07_FEDD_11D1_98B3_00C04FC96ABD_.wvu.Rows" localSheetId="4" hidden="1">[39]BOP!$A$36:$IV$36,[39]BOP!$A$44:$IV$44,[39]BOP!$A$59:$IV$59,[39]BOP!#REF!,[39]BOP!#REF!,[39]BOP!$A$79:$IV$79</definedName>
    <definedName name="Z_00C67C07_FEDD_11D1_98B3_00C04FC96ABD_.wvu.Rows" hidden="1">[39]BOP!$A$36:$IV$36,[39]BOP!$A$44:$IV$44,[39]BOP!$A$59:$IV$59,[39]BOP!#REF!,[39]BOP!#REF!,[39]BOP!$A$79:$IV$79</definedName>
    <definedName name="Z_041FA3A7_30CF_11D1_A8EA_00A02466B35E_.wvu.Cols" hidden="1">[41]Rev!$B$1:$B$65536,[41]Rev!$C$1:$D$65536,[41]Rev!$AB$1:$AB$65536,[41]Rev!$L$1:$Q$65536</definedName>
    <definedName name="Z_041FA3A7_30CF_11D1_A8EA_00A02466B35E_.wvu.Rows" hidden="1">[41]Rev!$A$23:$IV$26,[41]Rev!$A$37:$IV$38</definedName>
    <definedName name="Z_112039D0_FF0B_11D1_98B3_00C04FC96ABD_.wvu.Rows" localSheetId="3" hidden="1">[39]BOP!$A$36:$IV$36,[39]BOP!$A$44:$IV$44,[39]BOP!$A$59:$IV$59,[39]BOP!#REF!,[39]BOP!#REF!,[39]BOP!$A$81:$IV$88</definedName>
    <definedName name="Z_112039D0_FF0B_11D1_98B3_00C04FC96ABD_.wvu.Rows" localSheetId="4" hidden="1">[39]BOP!$A$36:$IV$36,[39]BOP!$A$44:$IV$44,[39]BOP!$A$59:$IV$59,[39]BOP!#REF!,[39]BOP!#REF!,[39]BOP!$A$81:$IV$88</definedName>
    <definedName name="Z_112039D0_FF0B_11D1_98B3_00C04FC96ABD_.wvu.Rows" hidden="1">[39]BOP!$A$36:$IV$36,[39]BOP!$A$44:$IV$44,[39]BOP!$A$59:$IV$59,[39]BOP!#REF!,[39]BOP!#REF!,[39]BOP!$A$81:$IV$88</definedName>
    <definedName name="Z_112039D1_FF0B_11D1_98B3_00C04FC96ABD_.wvu.Rows" localSheetId="3" hidden="1">[39]BOP!$A$36:$IV$36,[39]BOP!$A$44:$IV$44,[39]BOP!$A$59:$IV$59,[39]BOP!#REF!,[39]BOP!#REF!,[39]BOP!$A$81:$IV$88</definedName>
    <definedName name="Z_112039D1_FF0B_11D1_98B3_00C04FC96ABD_.wvu.Rows" localSheetId="4" hidden="1">[39]BOP!$A$36:$IV$36,[39]BOP!$A$44:$IV$44,[39]BOP!$A$59:$IV$59,[39]BOP!#REF!,[39]BOP!#REF!,[39]BOP!$A$81:$IV$88</definedName>
    <definedName name="Z_112039D1_FF0B_11D1_98B3_00C04FC96ABD_.wvu.Rows" hidden="1">[39]BOP!$A$36:$IV$36,[39]BOP!$A$44:$IV$44,[39]BOP!$A$59:$IV$59,[39]BOP!#REF!,[39]BOP!#REF!,[39]BOP!$A$81:$IV$88</definedName>
    <definedName name="Z_112039D2_FF0B_11D1_98B3_00C04FC96ABD_.wvu.Rows" localSheetId="3" hidden="1">[39]BOP!$A$36:$IV$36,[39]BOP!$A$44:$IV$44,[39]BOP!$A$59:$IV$59,[39]BOP!#REF!,[39]BOP!#REF!,[39]BOP!$A$81:$IV$88</definedName>
    <definedName name="Z_112039D2_FF0B_11D1_98B3_00C04FC96ABD_.wvu.Rows" localSheetId="4" hidden="1">[39]BOP!$A$36:$IV$36,[39]BOP!$A$44:$IV$44,[39]BOP!$A$59:$IV$59,[39]BOP!#REF!,[39]BOP!#REF!,[39]BOP!$A$81:$IV$88</definedName>
    <definedName name="Z_112039D2_FF0B_11D1_98B3_00C04FC96ABD_.wvu.Rows" hidden="1">[39]BOP!$A$36:$IV$36,[39]BOP!$A$44:$IV$44,[39]BOP!$A$59:$IV$59,[39]BOP!#REF!,[39]BOP!#REF!,[39]BOP!$A$81:$IV$88</definedName>
    <definedName name="Z_112039D3_FF0B_11D1_98B3_00C04FC96ABD_.wvu.Rows" localSheetId="3" hidden="1">[39]BOP!$A$36:$IV$36,[39]BOP!$A$44:$IV$44,[39]BOP!$A$59:$IV$59,[39]BOP!#REF!,[39]BOP!#REF!,[39]BOP!$A$81:$IV$88</definedName>
    <definedName name="Z_112039D3_FF0B_11D1_98B3_00C04FC96ABD_.wvu.Rows" localSheetId="4" hidden="1">[39]BOP!$A$36:$IV$36,[39]BOP!$A$44:$IV$44,[39]BOP!$A$59:$IV$59,[39]BOP!#REF!,[39]BOP!#REF!,[39]BOP!$A$81:$IV$88</definedName>
    <definedName name="Z_112039D3_FF0B_11D1_98B3_00C04FC96ABD_.wvu.Rows" hidden="1">[39]BOP!$A$36:$IV$36,[39]BOP!$A$44:$IV$44,[39]BOP!$A$59:$IV$59,[39]BOP!#REF!,[39]BOP!#REF!,[39]BOP!$A$81:$IV$88</definedName>
    <definedName name="Z_112039D4_FF0B_11D1_98B3_00C04FC96ABD_.wvu.Rows" localSheetId="3" hidden="1">[39]BOP!$A$36:$IV$36,[39]BOP!$A$44:$IV$44,[39]BOP!$A$59:$IV$59,[39]BOP!#REF!,[39]BOP!#REF!,[39]BOP!$A$79:$IV$79,[39]BOP!$A$81:$IV$88,[39]BOP!#REF!</definedName>
    <definedName name="Z_112039D4_FF0B_11D1_98B3_00C04FC96ABD_.wvu.Rows" localSheetId="4" hidden="1">[39]BOP!$A$36:$IV$36,[39]BOP!$A$44:$IV$44,[39]BOP!$A$59:$IV$59,[39]BOP!#REF!,[39]BOP!#REF!,[39]BOP!$A$79:$IV$79,[39]BOP!$A$81:$IV$88,[39]BOP!#REF!</definedName>
    <definedName name="Z_112039D4_FF0B_11D1_98B3_00C04FC96ABD_.wvu.Rows" hidden="1">[39]BOP!$A$36:$IV$36,[39]BOP!$A$44:$IV$44,[39]BOP!$A$59:$IV$59,[39]BOP!#REF!,[39]BOP!#REF!,[39]BOP!$A$79:$IV$79,[39]BOP!$A$81:$IV$88,[39]BOP!#REF!</definedName>
    <definedName name="Z_112039D5_FF0B_11D1_98B3_00C04FC96ABD_.wvu.Rows" localSheetId="3" hidden="1">[39]BOP!$A$36:$IV$36,[39]BOP!$A$44:$IV$44,[39]BOP!$A$59:$IV$59,[39]BOP!#REF!,[39]BOP!#REF!,[39]BOP!$A$79:$IV$79,[39]BOP!$A$81:$IV$88</definedName>
    <definedName name="Z_112039D5_FF0B_11D1_98B3_00C04FC96ABD_.wvu.Rows" localSheetId="4" hidden="1">[39]BOP!$A$36:$IV$36,[39]BOP!$A$44:$IV$44,[39]BOP!$A$59:$IV$59,[39]BOP!#REF!,[39]BOP!#REF!,[39]BOP!$A$79:$IV$79,[39]BOP!$A$81:$IV$88</definedName>
    <definedName name="Z_112039D5_FF0B_11D1_98B3_00C04FC96ABD_.wvu.Rows" hidden="1">[39]BOP!$A$36:$IV$36,[39]BOP!$A$44:$IV$44,[39]BOP!$A$59:$IV$59,[39]BOP!#REF!,[39]BOP!#REF!,[39]BOP!$A$79:$IV$79,[39]BOP!$A$81:$IV$88</definedName>
    <definedName name="Z_112039D6_FF0B_11D1_98B3_00C04FC96ABD_.wvu.Rows" localSheetId="3" hidden="1">[39]BOP!$A$36:$IV$36,[39]BOP!$A$44:$IV$44,[39]BOP!$A$59:$IV$59,[39]BOP!#REF!,[39]BOP!#REF!,[39]BOP!$A$79:$IV$79,[39]BOP!#REF!</definedName>
    <definedName name="Z_112039D6_FF0B_11D1_98B3_00C04FC96ABD_.wvu.Rows" localSheetId="4" hidden="1">[39]BOP!$A$36:$IV$36,[39]BOP!$A$44:$IV$44,[39]BOP!$A$59:$IV$59,[39]BOP!#REF!,[39]BOP!#REF!,[39]BOP!$A$79:$IV$79,[39]BOP!#REF!</definedName>
    <definedName name="Z_112039D6_FF0B_11D1_98B3_00C04FC96ABD_.wvu.Rows" hidden="1">[39]BOP!$A$36:$IV$36,[39]BOP!$A$44:$IV$44,[39]BOP!$A$59:$IV$59,[39]BOP!#REF!,[39]BOP!#REF!,[39]BOP!$A$79:$IV$79,[39]BOP!#REF!</definedName>
    <definedName name="Z_112039D7_FF0B_11D1_98B3_00C04FC96ABD_.wvu.Rows" localSheetId="3" hidden="1">[39]BOP!$A$36:$IV$36,[39]BOP!$A$44:$IV$44,[39]BOP!$A$59:$IV$59,[39]BOP!#REF!,[39]BOP!#REF!,[39]BOP!$A$79:$IV$79,[39]BOP!$A$81:$IV$88,[39]BOP!#REF!</definedName>
    <definedName name="Z_112039D7_FF0B_11D1_98B3_00C04FC96ABD_.wvu.Rows" localSheetId="4" hidden="1">[39]BOP!$A$36:$IV$36,[39]BOP!$A$44:$IV$44,[39]BOP!$A$59:$IV$59,[39]BOP!#REF!,[39]BOP!#REF!,[39]BOP!$A$79:$IV$79,[39]BOP!$A$81:$IV$88,[39]BOP!#REF!</definedName>
    <definedName name="Z_112039D7_FF0B_11D1_98B3_00C04FC96ABD_.wvu.Rows" hidden="1">[39]BOP!$A$36:$IV$36,[39]BOP!$A$44:$IV$44,[39]BOP!$A$59:$IV$59,[39]BOP!#REF!,[39]BOP!#REF!,[39]BOP!$A$79:$IV$79,[39]BOP!$A$81:$IV$88,[39]BOP!#REF!</definedName>
    <definedName name="Z_112039D8_FF0B_11D1_98B3_00C04FC96ABD_.wvu.Rows" localSheetId="3" hidden="1">[39]BOP!$A$36:$IV$36,[39]BOP!$A$44:$IV$44,[39]BOP!$A$59:$IV$59,[39]BOP!#REF!,[39]BOP!#REF!,[39]BOP!$A$79:$IV$79,[39]BOP!$A$81:$IV$88,[39]BOP!#REF!</definedName>
    <definedName name="Z_112039D8_FF0B_11D1_98B3_00C04FC96ABD_.wvu.Rows" localSheetId="4" hidden="1">[39]BOP!$A$36:$IV$36,[39]BOP!$A$44:$IV$44,[39]BOP!$A$59:$IV$59,[39]BOP!#REF!,[39]BOP!#REF!,[39]BOP!$A$79:$IV$79,[39]BOP!$A$81:$IV$88,[39]BOP!#REF!</definedName>
    <definedName name="Z_112039D8_FF0B_11D1_98B3_00C04FC96ABD_.wvu.Rows" hidden="1">[39]BOP!$A$36:$IV$36,[39]BOP!$A$44:$IV$44,[39]BOP!$A$59:$IV$59,[39]BOP!#REF!,[39]BOP!#REF!,[39]BOP!$A$79:$IV$79,[39]BOP!$A$81:$IV$88,[39]BOP!#REF!</definedName>
    <definedName name="Z_112039D9_FF0B_11D1_98B3_00C04FC96ABD_.wvu.Rows" localSheetId="3" hidden="1">[39]BOP!$A$36:$IV$36,[39]BOP!$A$44:$IV$44,[39]BOP!$A$59:$IV$59,[39]BOP!#REF!,[39]BOP!#REF!,[39]BOP!$A$79:$IV$79,[39]BOP!$A$81:$IV$88,[39]BOP!#REF!</definedName>
    <definedName name="Z_112039D9_FF0B_11D1_98B3_00C04FC96ABD_.wvu.Rows" localSheetId="4" hidden="1">[39]BOP!$A$36:$IV$36,[39]BOP!$A$44:$IV$44,[39]BOP!$A$59:$IV$59,[39]BOP!#REF!,[39]BOP!#REF!,[39]BOP!$A$79:$IV$79,[39]BOP!$A$81:$IV$88,[39]BOP!#REF!</definedName>
    <definedName name="Z_112039D9_FF0B_11D1_98B3_00C04FC96ABD_.wvu.Rows" hidden="1">[39]BOP!$A$36:$IV$36,[39]BOP!$A$44:$IV$44,[39]BOP!$A$59:$IV$59,[39]BOP!#REF!,[39]BOP!#REF!,[39]BOP!$A$79:$IV$79,[39]BOP!$A$81:$IV$88,[39]BOP!#REF!</definedName>
    <definedName name="Z_112039DB_FF0B_11D1_98B3_00C04FC96ABD_.wvu.Rows" localSheetId="3" hidden="1">[39]BOP!$A$36:$IV$36,[39]BOP!$A$44:$IV$44,[39]BOP!$A$59:$IV$59,[39]BOP!#REF!,[39]BOP!#REF!,[39]BOP!$A$79:$IV$79,[39]BOP!$A$81:$IV$88,[39]BOP!#REF!,[39]BOP!#REF!</definedName>
    <definedName name="Z_112039DB_FF0B_11D1_98B3_00C04FC96ABD_.wvu.Rows" localSheetId="4" hidden="1">[39]BOP!$A$36:$IV$36,[39]BOP!$A$44:$IV$44,[39]BOP!$A$59:$IV$59,[39]BOP!#REF!,[39]BOP!#REF!,[39]BOP!$A$79:$IV$79,[39]BOP!$A$81:$IV$88,[39]BOP!#REF!,[39]BOP!#REF!</definedName>
    <definedName name="Z_112039DB_FF0B_11D1_98B3_00C04FC96ABD_.wvu.Rows" hidden="1">[39]BOP!$A$36:$IV$36,[39]BOP!$A$44:$IV$44,[39]BOP!$A$59:$IV$59,[39]BOP!#REF!,[39]BOP!#REF!,[39]BOP!$A$79:$IV$79,[39]BOP!$A$81:$IV$88,[39]BOP!#REF!,[39]BOP!#REF!</definedName>
    <definedName name="Z_112039DC_FF0B_11D1_98B3_00C04FC96ABD_.wvu.Rows" localSheetId="3" hidden="1">[39]BOP!$A$36:$IV$36,[39]BOP!$A$44:$IV$44,[39]BOP!$A$59:$IV$59,[39]BOP!#REF!,[39]BOP!#REF!,[39]BOP!$A$79:$IV$79,[39]BOP!$A$81:$IV$88,[39]BOP!#REF!,[39]BOP!#REF!</definedName>
    <definedName name="Z_112039DC_FF0B_11D1_98B3_00C04FC96ABD_.wvu.Rows" localSheetId="4" hidden="1">[39]BOP!$A$36:$IV$36,[39]BOP!$A$44:$IV$44,[39]BOP!$A$59:$IV$59,[39]BOP!#REF!,[39]BOP!#REF!,[39]BOP!$A$79:$IV$79,[39]BOP!$A$81:$IV$88,[39]BOP!#REF!,[39]BOP!#REF!</definedName>
    <definedName name="Z_112039DC_FF0B_11D1_98B3_00C04FC96ABD_.wvu.Rows" hidden="1">[39]BOP!$A$36:$IV$36,[39]BOP!$A$44:$IV$44,[39]BOP!$A$59:$IV$59,[39]BOP!#REF!,[39]BOP!#REF!,[39]BOP!$A$79:$IV$79,[39]BOP!$A$81:$IV$88,[39]BOP!#REF!,[39]BOP!#REF!</definedName>
    <definedName name="Z_112039DD_FF0B_11D1_98B3_00C04FC96ABD_.wvu.Rows" localSheetId="3" hidden="1">[39]BOP!$A$36:$IV$36,[39]BOP!$A$44:$IV$44,[39]BOP!$A$59:$IV$59,[39]BOP!#REF!,[39]BOP!#REF!,[39]BOP!$A$79:$IV$79</definedName>
    <definedName name="Z_112039DD_FF0B_11D1_98B3_00C04FC96ABD_.wvu.Rows" localSheetId="4" hidden="1">[39]BOP!$A$36:$IV$36,[39]BOP!$A$44:$IV$44,[39]BOP!$A$59:$IV$59,[39]BOP!#REF!,[39]BOP!#REF!,[39]BOP!$A$79:$IV$79</definedName>
    <definedName name="Z_112039DD_FF0B_11D1_98B3_00C04FC96ABD_.wvu.Rows" hidden="1">[39]BOP!$A$36:$IV$36,[39]BOP!$A$44:$IV$44,[39]BOP!$A$59:$IV$59,[39]BOP!#REF!,[39]BOP!#REF!,[39]BOP!$A$79:$IV$79</definedName>
    <definedName name="Z_112B8339_2081_11D2_BFD2_00A02466506E_.wvu.PrintTitles" localSheetId="3" hidden="1">[61]SUMMARY!$B$1:$D$65536,[61]SUMMARY!$A$3:$IV$5</definedName>
    <definedName name="Z_112B8339_2081_11D2_BFD2_00A02466506E_.wvu.PrintTitles" hidden="1">[61]SUMMARY!$B$1:$D$65536,[61]SUMMARY!$A$3:$IV$5</definedName>
    <definedName name="Z_112B833B_2081_11D2_BFD2_00A02466506E_.wvu.PrintTitles" localSheetId="3" hidden="1">[61]SUMMARY!$B$1:$D$65536,[61]SUMMARY!$A$3:$IV$5</definedName>
    <definedName name="Z_112B833B_2081_11D2_BFD2_00A02466506E_.wvu.PrintTitles" hidden="1">[61]SUMMARY!$B$1:$D$65536,[61]SUMMARY!$A$3:$IV$5</definedName>
    <definedName name="Z_1A87067C_7102_4E77_BC8D_D9D9112AA17F_.wvu.Cols" localSheetId="4" hidden="1">#REF!</definedName>
    <definedName name="Z_1A87067C_7102_4E77_BC8D_D9D9112AA17F_.wvu.Cols" hidden="1">#REF!</definedName>
    <definedName name="Z_1A87067C_7102_4E77_BC8D_D9D9112AA17F_.wvu.PrintArea" localSheetId="4" hidden="1">#REF!</definedName>
    <definedName name="Z_1A87067C_7102_4E77_BC8D_D9D9112AA17F_.wvu.PrintArea" hidden="1">#REF!</definedName>
    <definedName name="Z_1A87067C_7102_4E77_BC8D_D9D9112AA17F_.wvu.PrintTitles" localSheetId="4" hidden="1">#REF!</definedName>
    <definedName name="Z_1A87067C_7102_4E77_BC8D_D9D9112AA17F_.wvu.PrintTitles" hidden="1">#REF!</definedName>
    <definedName name="Z_1A87067C_7102_4E77_BC8D_D9D9112AA17F_.wvu.Rows" localSheetId="4" hidden="1">#REF!</definedName>
    <definedName name="Z_1A87067C_7102_4E77_BC8D_D9D9112AA17F_.wvu.Rows" hidden="1">#REF!</definedName>
    <definedName name="Z_1A8C061B_2301_11D3_BFD1_000039E37209_.wvu.Cols" localSheetId="4" hidden="1">#REF!,#REF!,#REF!</definedName>
    <definedName name="Z_1A8C061B_2301_11D3_BFD1_000039E37209_.wvu.Cols" hidden="1">#REF!,#REF!,#REF!</definedName>
    <definedName name="Z_1A8C061B_2301_11D3_BFD1_000039E37209_.wvu.Rows" localSheetId="4" hidden="1">#REF!,#REF!,#REF!</definedName>
    <definedName name="Z_1A8C061B_2301_11D3_BFD1_000039E37209_.wvu.Rows" hidden="1">#REF!,#REF!,#REF!</definedName>
    <definedName name="Z_1A8C061C_2301_11D3_BFD1_000039E37209_.wvu.Cols" localSheetId="4" hidden="1">#REF!,#REF!,#REF!</definedName>
    <definedName name="Z_1A8C061C_2301_11D3_BFD1_000039E37209_.wvu.Cols" hidden="1">#REF!,#REF!,#REF!</definedName>
    <definedName name="Z_1A8C061C_2301_11D3_BFD1_000039E37209_.wvu.Rows" localSheetId="4" hidden="1">#REF!,#REF!,#REF!</definedName>
    <definedName name="Z_1A8C061C_2301_11D3_BFD1_000039E37209_.wvu.Rows" hidden="1">#REF!,#REF!,#REF!</definedName>
    <definedName name="Z_1A8C061E_2301_11D3_BFD1_000039E37209_.wvu.Cols" localSheetId="4" hidden="1">#REF!,#REF!,#REF!</definedName>
    <definedName name="Z_1A8C061E_2301_11D3_BFD1_000039E37209_.wvu.Cols" hidden="1">#REF!,#REF!,#REF!</definedName>
    <definedName name="Z_1A8C061E_2301_11D3_BFD1_000039E37209_.wvu.Rows" localSheetId="4" hidden="1">#REF!,#REF!,#REF!</definedName>
    <definedName name="Z_1A8C061E_2301_11D3_BFD1_000039E37209_.wvu.Rows" hidden="1">#REF!,#REF!,#REF!</definedName>
    <definedName name="Z_1A8C061F_2301_11D3_BFD1_000039E37209_.wvu.Cols" localSheetId="4" hidden="1">#REF!,#REF!,#REF!</definedName>
    <definedName name="Z_1A8C061F_2301_11D3_BFD1_000039E37209_.wvu.Cols" hidden="1">#REF!,#REF!,#REF!</definedName>
    <definedName name="Z_1A8C061F_2301_11D3_BFD1_000039E37209_.wvu.Rows" localSheetId="4" hidden="1">#REF!,#REF!,#REF!</definedName>
    <definedName name="Z_1A8C061F_2301_11D3_BFD1_000039E37209_.wvu.Rows" hidden="1">#REF!,#REF!,#REF!</definedName>
    <definedName name="Z_1F4C2007_FFA7_11D1_98B6_00C04FC96ABD_.wvu.Rows" localSheetId="3" hidden="1">[39]BOP!$A$36:$IV$36,[39]BOP!$A$44:$IV$44,[39]BOP!$A$59:$IV$59,[39]BOP!#REF!,[39]BOP!#REF!,[39]BOP!$A$81:$IV$88</definedName>
    <definedName name="Z_1F4C2007_FFA7_11D1_98B6_00C04FC96ABD_.wvu.Rows" localSheetId="4" hidden="1">[39]BOP!$A$36:$IV$36,[39]BOP!$A$44:$IV$44,[39]BOP!$A$59:$IV$59,[39]BOP!#REF!,[39]BOP!#REF!,[39]BOP!$A$81:$IV$88</definedName>
    <definedName name="Z_1F4C2007_FFA7_11D1_98B6_00C04FC96ABD_.wvu.Rows" hidden="1">[39]BOP!$A$36:$IV$36,[39]BOP!$A$44:$IV$44,[39]BOP!$A$59:$IV$59,[39]BOP!#REF!,[39]BOP!#REF!,[39]BOP!$A$81:$IV$88</definedName>
    <definedName name="Z_1F4C2008_FFA7_11D1_98B6_00C04FC96ABD_.wvu.Rows" localSheetId="3" hidden="1">[39]BOP!$A$36:$IV$36,[39]BOP!$A$44:$IV$44,[39]BOP!$A$59:$IV$59,[39]BOP!#REF!,[39]BOP!#REF!,[39]BOP!$A$81:$IV$88</definedName>
    <definedName name="Z_1F4C2008_FFA7_11D1_98B6_00C04FC96ABD_.wvu.Rows" localSheetId="4" hidden="1">[39]BOP!$A$36:$IV$36,[39]BOP!$A$44:$IV$44,[39]BOP!$A$59:$IV$59,[39]BOP!#REF!,[39]BOP!#REF!,[39]BOP!$A$81:$IV$88</definedName>
    <definedName name="Z_1F4C2008_FFA7_11D1_98B6_00C04FC96ABD_.wvu.Rows" hidden="1">[39]BOP!$A$36:$IV$36,[39]BOP!$A$44:$IV$44,[39]BOP!$A$59:$IV$59,[39]BOP!#REF!,[39]BOP!#REF!,[39]BOP!$A$81:$IV$88</definedName>
    <definedName name="Z_1F4C2009_FFA7_11D1_98B6_00C04FC96ABD_.wvu.Rows" localSheetId="3" hidden="1">[39]BOP!$A$36:$IV$36,[39]BOP!$A$44:$IV$44,[39]BOP!$A$59:$IV$59,[39]BOP!#REF!,[39]BOP!#REF!,[39]BOP!$A$81:$IV$88</definedName>
    <definedName name="Z_1F4C2009_FFA7_11D1_98B6_00C04FC96ABD_.wvu.Rows" localSheetId="4" hidden="1">[39]BOP!$A$36:$IV$36,[39]BOP!$A$44:$IV$44,[39]BOP!$A$59:$IV$59,[39]BOP!#REF!,[39]BOP!#REF!,[39]BOP!$A$81:$IV$88</definedName>
    <definedName name="Z_1F4C2009_FFA7_11D1_98B6_00C04FC96ABD_.wvu.Rows" hidden="1">[39]BOP!$A$36:$IV$36,[39]BOP!$A$44:$IV$44,[39]BOP!$A$59:$IV$59,[39]BOP!#REF!,[39]BOP!#REF!,[39]BOP!$A$81:$IV$88</definedName>
    <definedName name="Z_1F4C200A_FFA7_11D1_98B6_00C04FC96ABD_.wvu.Rows" localSheetId="3" hidden="1">[39]BOP!$A$36:$IV$36,[39]BOP!$A$44:$IV$44,[39]BOP!$A$59:$IV$59,[39]BOP!#REF!,[39]BOP!#REF!,[39]BOP!$A$81:$IV$88</definedName>
    <definedName name="Z_1F4C200A_FFA7_11D1_98B6_00C04FC96ABD_.wvu.Rows" localSheetId="4" hidden="1">[39]BOP!$A$36:$IV$36,[39]BOP!$A$44:$IV$44,[39]BOP!$A$59:$IV$59,[39]BOP!#REF!,[39]BOP!#REF!,[39]BOP!$A$81:$IV$88</definedName>
    <definedName name="Z_1F4C200A_FFA7_11D1_98B6_00C04FC96ABD_.wvu.Rows" hidden="1">[39]BOP!$A$36:$IV$36,[39]BOP!$A$44:$IV$44,[39]BOP!$A$59:$IV$59,[39]BOP!#REF!,[39]BOP!#REF!,[39]BOP!$A$81:$IV$88</definedName>
    <definedName name="Z_1F4C200B_FFA7_11D1_98B6_00C04FC96ABD_.wvu.Rows" localSheetId="3" hidden="1">[39]BOP!$A$36:$IV$36,[39]BOP!$A$44:$IV$44,[39]BOP!$A$59:$IV$59,[39]BOP!#REF!,[39]BOP!#REF!,[39]BOP!$A$79:$IV$79,[39]BOP!$A$81:$IV$88,[39]BOP!#REF!</definedName>
    <definedName name="Z_1F4C200B_FFA7_11D1_98B6_00C04FC96ABD_.wvu.Rows" localSheetId="4" hidden="1">[39]BOP!$A$36:$IV$36,[39]BOP!$A$44:$IV$44,[39]BOP!$A$59:$IV$59,[39]BOP!#REF!,[39]BOP!#REF!,[39]BOP!$A$79:$IV$79,[39]BOP!$A$81:$IV$88,[39]BOP!#REF!</definedName>
    <definedName name="Z_1F4C200B_FFA7_11D1_98B6_00C04FC96ABD_.wvu.Rows" hidden="1">[39]BOP!$A$36:$IV$36,[39]BOP!$A$44:$IV$44,[39]BOP!$A$59:$IV$59,[39]BOP!#REF!,[39]BOP!#REF!,[39]BOP!$A$79:$IV$79,[39]BOP!$A$81:$IV$88,[39]BOP!#REF!</definedName>
    <definedName name="Z_1F4C200C_FFA7_11D1_98B6_00C04FC96ABD_.wvu.Rows" localSheetId="3" hidden="1">[39]BOP!$A$36:$IV$36,[39]BOP!$A$44:$IV$44,[39]BOP!$A$59:$IV$59,[39]BOP!#REF!,[39]BOP!#REF!,[39]BOP!$A$79:$IV$79,[39]BOP!$A$81:$IV$88</definedName>
    <definedName name="Z_1F4C200C_FFA7_11D1_98B6_00C04FC96ABD_.wvu.Rows" localSheetId="4" hidden="1">[39]BOP!$A$36:$IV$36,[39]BOP!$A$44:$IV$44,[39]BOP!$A$59:$IV$59,[39]BOP!#REF!,[39]BOP!#REF!,[39]BOP!$A$79:$IV$79,[39]BOP!$A$81:$IV$88</definedName>
    <definedName name="Z_1F4C200C_FFA7_11D1_98B6_00C04FC96ABD_.wvu.Rows" hidden="1">[39]BOP!$A$36:$IV$36,[39]BOP!$A$44:$IV$44,[39]BOP!$A$59:$IV$59,[39]BOP!#REF!,[39]BOP!#REF!,[39]BOP!$A$79:$IV$79,[39]BOP!$A$81:$IV$88</definedName>
    <definedName name="Z_1F4C200D_FFA7_11D1_98B6_00C04FC96ABD_.wvu.Rows" localSheetId="3" hidden="1">[39]BOP!$A$36:$IV$36,[39]BOP!$A$44:$IV$44,[39]BOP!$A$59:$IV$59,[39]BOP!#REF!,[39]BOP!#REF!,[39]BOP!$A$79:$IV$79,[39]BOP!#REF!</definedName>
    <definedName name="Z_1F4C200D_FFA7_11D1_98B6_00C04FC96ABD_.wvu.Rows" localSheetId="4" hidden="1">[39]BOP!$A$36:$IV$36,[39]BOP!$A$44:$IV$44,[39]BOP!$A$59:$IV$59,[39]BOP!#REF!,[39]BOP!#REF!,[39]BOP!$A$79:$IV$79,[39]BOP!#REF!</definedName>
    <definedName name="Z_1F4C200D_FFA7_11D1_98B6_00C04FC96ABD_.wvu.Rows" hidden="1">[39]BOP!$A$36:$IV$36,[39]BOP!$A$44:$IV$44,[39]BOP!$A$59:$IV$59,[39]BOP!#REF!,[39]BOP!#REF!,[39]BOP!$A$79:$IV$79,[39]BOP!#REF!</definedName>
    <definedName name="Z_1F4C200E_FFA7_11D1_98B6_00C04FC96ABD_.wvu.Rows" localSheetId="3" hidden="1">[39]BOP!$A$36:$IV$36,[39]BOP!$A$44:$IV$44,[39]BOP!$A$59:$IV$59,[39]BOP!#REF!,[39]BOP!#REF!,[39]BOP!$A$79:$IV$79,[39]BOP!$A$81:$IV$88,[39]BOP!#REF!</definedName>
    <definedName name="Z_1F4C200E_FFA7_11D1_98B6_00C04FC96ABD_.wvu.Rows" localSheetId="4" hidden="1">[39]BOP!$A$36:$IV$36,[39]BOP!$A$44:$IV$44,[39]BOP!$A$59:$IV$59,[39]BOP!#REF!,[39]BOP!#REF!,[39]BOP!$A$79:$IV$79,[39]BOP!$A$81:$IV$88,[39]BOP!#REF!</definedName>
    <definedName name="Z_1F4C200E_FFA7_11D1_98B6_00C04FC96ABD_.wvu.Rows" hidden="1">[39]BOP!$A$36:$IV$36,[39]BOP!$A$44:$IV$44,[39]BOP!$A$59:$IV$59,[39]BOP!#REF!,[39]BOP!#REF!,[39]BOP!$A$79:$IV$79,[39]BOP!$A$81:$IV$88,[39]BOP!#REF!</definedName>
    <definedName name="Z_1F4C200F_FFA7_11D1_98B6_00C04FC96ABD_.wvu.Rows" localSheetId="3" hidden="1">[39]BOP!$A$36:$IV$36,[39]BOP!$A$44:$IV$44,[39]BOP!$A$59:$IV$59,[39]BOP!#REF!,[39]BOP!#REF!,[39]BOP!$A$79:$IV$79,[39]BOP!$A$81:$IV$88,[39]BOP!#REF!</definedName>
    <definedName name="Z_1F4C200F_FFA7_11D1_98B6_00C04FC96ABD_.wvu.Rows" localSheetId="4" hidden="1">[39]BOP!$A$36:$IV$36,[39]BOP!$A$44:$IV$44,[39]BOP!$A$59:$IV$59,[39]BOP!#REF!,[39]BOP!#REF!,[39]BOP!$A$79:$IV$79,[39]BOP!$A$81:$IV$88,[39]BOP!#REF!</definedName>
    <definedName name="Z_1F4C200F_FFA7_11D1_98B6_00C04FC96ABD_.wvu.Rows" hidden="1">[39]BOP!$A$36:$IV$36,[39]BOP!$A$44:$IV$44,[39]BOP!$A$59:$IV$59,[39]BOP!#REF!,[39]BOP!#REF!,[39]BOP!$A$79:$IV$79,[39]BOP!$A$81:$IV$88,[39]BOP!#REF!</definedName>
    <definedName name="Z_1F4C2010_FFA7_11D1_98B6_00C04FC96ABD_.wvu.Rows" localSheetId="3" hidden="1">[39]BOP!$A$36:$IV$36,[39]BOP!$A$44:$IV$44,[39]BOP!$A$59:$IV$59,[39]BOP!#REF!,[39]BOP!#REF!,[39]BOP!$A$79:$IV$79,[39]BOP!$A$81:$IV$88,[39]BOP!#REF!</definedName>
    <definedName name="Z_1F4C2010_FFA7_11D1_98B6_00C04FC96ABD_.wvu.Rows" localSheetId="4" hidden="1">[39]BOP!$A$36:$IV$36,[39]BOP!$A$44:$IV$44,[39]BOP!$A$59:$IV$59,[39]BOP!#REF!,[39]BOP!#REF!,[39]BOP!$A$79:$IV$79,[39]BOP!$A$81:$IV$88,[39]BOP!#REF!</definedName>
    <definedName name="Z_1F4C2010_FFA7_11D1_98B6_00C04FC96ABD_.wvu.Rows" hidden="1">[39]BOP!$A$36:$IV$36,[39]BOP!$A$44:$IV$44,[39]BOP!$A$59:$IV$59,[39]BOP!#REF!,[39]BOP!#REF!,[39]BOP!$A$79:$IV$79,[39]BOP!$A$81:$IV$88,[39]BOP!#REF!</definedName>
    <definedName name="Z_1F4C2012_FFA7_11D1_98B6_00C04FC96ABD_.wvu.Rows" localSheetId="3" hidden="1">[39]BOP!$A$36:$IV$36,[39]BOP!$A$44:$IV$44,[39]BOP!$A$59:$IV$59,[39]BOP!#REF!,[39]BOP!#REF!,[39]BOP!$A$79:$IV$79,[39]BOP!$A$81:$IV$88,[39]BOP!#REF!,[39]BOP!#REF!</definedName>
    <definedName name="Z_1F4C2012_FFA7_11D1_98B6_00C04FC96ABD_.wvu.Rows" localSheetId="4" hidden="1">[39]BOP!$A$36:$IV$36,[39]BOP!$A$44:$IV$44,[39]BOP!$A$59:$IV$59,[39]BOP!#REF!,[39]BOP!#REF!,[39]BOP!$A$79:$IV$79,[39]BOP!$A$81:$IV$88,[39]BOP!#REF!,[39]BOP!#REF!</definedName>
    <definedName name="Z_1F4C2012_FFA7_11D1_98B6_00C04FC96ABD_.wvu.Rows" hidden="1">[39]BOP!$A$36:$IV$36,[39]BOP!$A$44:$IV$44,[39]BOP!$A$59:$IV$59,[39]BOP!#REF!,[39]BOP!#REF!,[39]BOP!$A$79:$IV$79,[39]BOP!$A$81:$IV$88,[39]BOP!#REF!,[39]BOP!#REF!</definedName>
    <definedName name="Z_1F4C2013_FFA7_11D1_98B6_00C04FC96ABD_.wvu.Rows" localSheetId="3" hidden="1">[39]BOP!$A$36:$IV$36,[39]BOP!$A$44:$IV$44,[39]BOP!$A$59:$IV$59,[39]BOP!#REF!,[39]BOP!#REF!,[39]BOP!$A$79:$IV$79,[39]BOP!$A$81:$IV$88,[39]BOP!#REF!,[39]BOP!#REF!</definedName>
    <definedName name="Z_1F4C2013_FFA7_11D1_98B6_00C04FC96ABD_.wvu.Rows" localSheetId="4" hidden="1">[39]BOP!$A$36:$IV$36,[39]BOP!$A$44:$IV$44,[39]BOP!$A$59:$IV$59,[39]BOP!#REF!,[39]BOP!#REF!,[39]BOP!$A$79:$IV$79,[39]BOP!$A$81:$IV$88,[39]BOP!#REF!,[39]BOP!#REF!</definedName>
    <definedName name="Z_1F4C2013_FFA7_11D1_98B6_00C04FC96ABD_.wvu.Rows" hidden="1">[39]BOP!$A$36:$IV$36,[39]BOP!$A$44:$IV$44,[39]BOP!$A$59:$IV$59,[39]BOP!#REF!,[39]BOP!#REF!,[39]BOP!$A$79:$IV$79,[39]BOP!$A$81:$IV$88,[39]BOP!#REF!,[39]BOP!#REF!</definedName>
    <definedName name="Z_1F4C2014_FFA7_11D1_98B6_00C04FC96ABD_.wvu.Rows" localSheetId="3" hidden="1">[39]BOP!$A$36:$IV$36,[39]BOP!$A$44:$IV$44,[39]BOP!$A$59:$IV$59,[39]BOP!#REF!,[39]BOP!#REF!,[39]BOP!$A$79:$IV$79</definedName>
    <definedName name="Z_1F4C2014_FFA7_11D1_98B6_00C04FC96ABD_.wvu.Rows" localSheetId="4" hidden="1">[39]BOP!$A$36:$IV$36,[39]BOP!$A$44:$IV$44,[39]BOP!$A$59:$IV$59,[39]BOP!#REF!,[39]BOP!#REF!,[39]BOP!$A$79:$IV$79</definedName>
    <definedName name="Z_1F4C2014_FFA7_11D1_98B6_00C04FC96ABD_.wvu.Rows" hidden="1">[39]BOP!$A$36:$IV$36,[39]BOP!$A$44:$IV$44,[39]BOP!$A$59:$IV$59,[39]BOP!#REF!,[39]BOP!#REF!,[39]BOP!$A$79:$IV$79</definedName>
    <definedName name="Z_248BE2BA_E445_11D3_BFE0_00003960F508_.wvu.Cols" localSheetId="3" hidden="1">[62]Finprog!$D$1:$AJ$65536,[62]Finprog!#REF!</definedName>
    <definedName name="Z_248BE2BA_E445_11D3_BFE0_00003960F508_.wvu.Cols" localSheetId="4" hidden="1">[62]Finprog!$D$1:$AJ$65536,[62]Finprog!#REF!</definedName>
    <definedName name="Z_248BE2BA_E445_11D3_BFE0_00003960F508_.wvu.Cols" hidden="1">[62]Finprog!$D$1:$AJ$65536,[62]Finprog!#REF!</definedName>
    <definedName name="Z_315808AF_2093_11D2_BFD2_00A02466B458_.wvu.PrintArea" localSheetId="4" hidden="1">#REF!</definedName>
    <definedName name="Z_315808AF_2093_11D2_BFD2_00A02466B458_.wvu.PrintArea" hidden="1">#REF!</definedName>
    <definedName name="Z_49B0A4B0_963B_11D1_BFD1_00A02466B680_.wvu.Rows" localSheetId="3" hidden="1">[39]BOP!$A$36:$IV$36,[39]BOP!$A$44:$IV$44,[39]BOP!$A$59:$IV$59,[39]BOP!#REF!,[39]BOP!#REF!,[39]BOP!$A$81:$IV$88</definedName>
    <definedName name="Z_49B0A4B0_963B_11D1_BFD1_00A02466B680_.wvu.Rows" localSheetId="4" hidden="1">[39]BOP!$A$36:$IV$36,[39]BOP!$A$44:$IV$44,[39]BOP!$A$59:$IV$59,[39]BOP!#REF!,[39]BOP!#REF!,[39]BOP!$A$81:$IV$88</definedName>
    <definedName name="Z_49B0A4B0_963B_11D1_BFD1_00A02466B680_.wvu.Rows" hidden="1">[39]BOP!$A$36:$IV$36,[39]BOP!$A$44:$IV$44,[39]BOP!$A$59:$IV$59,[39]BOP!#REF!,[39]BOP!#REF!,[39]BOP!$A$81:$IV$88</definedName>
    <definedName name="Z_49B0A4B1_963B_11D1_BFD1_00A02466B680_.wvu.Rows" localSheetId="3" hidden="1">[39]BOP!$A$36:$IV$36,[39]BOP!$A$44:$IV$44,[39]BOP!$A$59:$IV$59,[39]BOP!#REF!,[39]BOP!#REF!,[39]BOP!$A$81:$IV$88</definedName>
    <definedName name="Z_49B0A4B1_963B_11D1_BFD1_00A02466B680_.wvu.Rows" localSheetId="4" hidden="1">[39]BOP!$A$36:$IV$36,[39]BOP!$A$44:$IV$44,[39]BOP!$A$59:$IV$59,[39]BOP!#REF!,[39]BOP!#REF!,[39]BOP!$A$81:$IV$88</definedName>
    <definedName name="Z_49B0A4B1_963B_11D1_BFD1_00A02466B680_.wvu.Rows" hidden="1">[39]BOP!$A$36:$IV$36,[39]BOP!$A$44:$IV$44,[39]BOP!$A$59:$IV$59,[39]BOP!#REF!,[39]BOP!#REF!,[39]BOP!$A$81:$IV$88</definedName>
    <definedName name="Z_49B0A4B4_963B_11D1_BFD1_00A02466B680_.wvu.Rows" localSheetId="3" hidden="1">[39]BOP!$A$36:$IV$36,[39]BOP!$A$44:$IV$44,[39]BOP!$A$59:$IV$59,[39]BOP!#REF!,[39]BOP!#REF!,[39]BOP!$A$79:$IV$79,[39]BOP!$A$81:$IV$88,[39]BOP!#REF!</definedName>
    <definedName name="Z_49B0A4B4_963B_11D1_BFD1_00A02466B680_.wvu.Rows" localSheetId="4" hidden="1">[39]BOP!$A$36:$IV$36,[39]BOP!$A$44:$IV$44,[39]BOP!$A$59:$IV$59,[39]BOP!#REF!,[39]BOP!#REF!,[39]BOP!$A$79:$IV$79,[39]BOP!$A$81:$IV$88,[39]BOP!#REF!</definedName>
    <definedName name="Z_49B0A4B4_963B_11D1_BFD1_00A02466B680_.wvu.Rows" hidden="1">[39]BOP!$A$36:$IV$36,[39]BOP!$A$44:$IV$44,[39]BOP!$A$59:$IV$59,[39]BOP!#REF!,[39]BOP!#REF!,[39]BOP!$A$79:$IV$79,[39]BOP!$A$81:$IV$88,[39]BOP!#REF!</definedName>
    <definedName name="Z_49B0A4B5_963B_11D1_BFD1_00A02466B680_.wvu.Rows" localSheetId="3" hidden="1">[39]BOP!$A$36:$IV$36,[39]BOP!$A$44:$IV$44,[39]BOP!$A$59:$IV$59,[39]BOP!#REF!,[39]BOP!#REF!,[39]BOP!$A$79:$IV$79,[39]BOP!$A$81:$IV$88</definedName>
    <definedName name="Z_49B0A4B5_963B_11D1_BFD1_00A02466B680_.wvu.Rows" localSheetId="4" hidden="1">[39]BOP!$A$36:$IV$36,[39]BOP!$A$44:$IV$44,[39]BOP!$A$59:$IV$59,[39]BOP!#REF!,[39]BOP!#REF!,[39]BOP!$A$79:$IV$79,[39]BOP!$A$81:$IV$88</definedName>
    <definedName name="Z_49B0A4B5_963B_11D1_BFD1_00A02466B680_.wvu.Rows" hidden="1">[39]BOP!$A$36:$IV$36,[39]BOP!$A$44:$IV$44,[39]BOP!$A$59:$IV$59,[39]BOP!#REF!,[39]BOP!#REF!,[39]BOP!$A$79:$IV$79,[39]BOP!$A$81:$IV$88</definedName>
    <definedName name="Z_49B0A4B6_963B_11D1_BFD1_00A02466B680_.wvu.Rows" localSheetId="3" hidden="1">[39]BOP!$A$36:$IV$36,[39]BOP!$A$44:$IV$44,[39]BOP!$A$59:$IV$59,[39]BOP!#REF!,[39]BOP!#REF!,[39]BOP!$A$79:$IV$79,[39]BOP!#REF!</definedName>
    <definedName name="Z_49B0A4B6_963B_11D1_BFD1_00A02466B680_.wvu.Rows" localSheetId="4" hidden="1">[39]BOP!$A$36:$IV$36,[39]BOP!$A$44:$IV$44,[39]BOP!$A$59:$IV$59,[39]BOP!#REF!,[39]BOP!#REF!,[39]BOP!$A$79:$IV$79,[39]BOP!#REF!</definedName>
    <definedName name="Z_49B0A4B6_963B_11D1_BFD1_00A02466B680_.wvu.Rows" hidden="1">[39]BOP!$A$36:$IV$36,[39]BOP!$A$44:$IV$44,[39]BOP!$A$59:$IV$59,[39]BOP!#REF!,[39]BOP!#REF!,[39]BOP!$A$79:$IV$79,[39]BOP!#REF!</definedName>
    <definedName name="Z_49B0A4B7_963B_11D1_BFD1_00A02466B680_.wvu.Rows" localSheetId="3" hidden="1">[39]BOP!$A$36:$IV$36,[39]BOP!$A$44:$IV$44,[39]BOP!$A$59:$IV$59,[39]BOP!#REF!,[39]BOP!#REF!,[39]BOP!$A$79:$IV$79,[39]BOP!$A$81:$IV$88,[39]BOP!#REF!</definedName>
    <definedName name="Z_49B0A4B7_963B_11D1_BFD1_00A02466B680_.wvu.Rows" localSheetId="4" hidden="1">[39]BOP!$A$36:$IV$36,[39]BOP!$A$44:$IV$44,[39]BOP!$A$59:$IV$59,[39]BOP!#REF!,[39]BOP!#REF!,[39]BOP!$A$79:$IV$79,[39]BOP!$A$81:$IV$88,[39]BOP!#REF!</definedName>
    <definedName name="Z_49B0A4B7_963B_11D1_BFD1_00A02466B680_.wvu.Rows" hidden="1">[39]BOP!$A$36:$IV$36,[39]BOP!$A$44:$IV$44,[39]BOP!$A$59:$IV$59,[39]BOP!#REF!,[39]BOP!#REF!,[39]BOP!$A$79:$IV$79,[39]BOP!$A$81:$IV$88,[39]BOP!#REF!</definedName>
    <definedName name="Z_49B0A4B8_963B_11D1_BFD1_00A02466B680_.wvu.Rows" localSheetId="3" hidden="1">[39]BOP!$A$36:$IV$36,[39]BOP!$A$44:$IV$44,[39]BOP!$A$59:$IV$59,[39]BOP!#REF!,[39]BOP!#REF!,[39]BOP!$A$79:$IV$79,[39]BOP!$A$81:$IV$88,[39]BOP!#REF!</definedName>
    <definedName name="Z_49B0A4B8_963B_11D1_BFD1_00A02466B680_.wvu.Rows" localSheetId="4" hidden="1">[39]BOP!$A$36:$IV$36,[39]BOP!$A$44:$IV$44,[39]BOP!$A$59:$IV$59,[39]BOP!#REF!,[39]BOP!#REF!,[39]BOP!$A$79:$IV$79,[39]BOP!$A$81:$IV$88,[39]BOP!#REF!</definedName>
    <definedName name="Z_49B0A4B8_963B_11D1_BFD1_00A02466B680_.wvu.Rows" hidden="1">[39]BOP!$A$36:$IV$36,[39]BOP!$A$44:$IV$44,[39]BOP!$A$59:$IV$59,[39]BOP!#REF!,[39]BOP!#REF!,[39]BOP!$A$79:$IV$79,[39]BOP!$A$81:$IV$88,[39]BOP!#REF!</definedName>
    <definedName name="Z_49B0A4B9_963B_11D1_BFD1_00A02466B680_.wvu.Rows" localSheetId="3" hidden="1">[39]BOP!$A$36:$IV$36,[39]BOP!$A$44:$IV$44,[39]BOP!$A$59:$IV$59,[39]BOP!#REF!,[39]BOP!#REF!,[39]BOP!$A$79:$IV$79,[39]BOP!$A$81:$IV$88,[39]BOP!#REF!</definedName>
    <definedName name="Z_49B0A4B9_963B_11D1_BFD1_00A02466B680_.wvu.Rows" localSheetId="4" hidden="1">[39]BOP!$A$36:$IV$36,[39]BOP!$A$44:$IV$44,[39]BOP!$A$59:$IV$59,[39]BOP!#REF!,[39]BOP!#REF!,[39]BOP!$A$79:$IV$79,[39]BOP!$A$81:$IV$88,[39]BOP!#REF!</definedName>
    <definedName name="Z_49B0A4B9_963B_11D1_BFD1_00A02466B680_.wvu.Rows" hidden="1">[39]BOP!$A$36:$IV$36,[39]BOP!$A$44:$IV$44,[39]BOP!$A$59:$IV$59,[39]BOP!#REF!,[39]BOP!#REF!,[39]BOP!$A$79:$IV$79,[39]BOP!$A$81:$IV$88,[39]BOP!#REF!</definedName>
    <definedName name="Z_49B0A4BB_963B_11D1_BFD1_00A02466B680_.wvu.Rows" localSheetId="3" hidden="1">[39]BOP!$A$36:$IV$36,[39]BOP!$A$44:$IV$44,[39]BOP!$A$59:$IV$59,[39]BOP!#REF!,[39]BOP!#REF!,[39]BOP!$A$79:$IV$79,[39]BOP!$A$81:$IV$88,[39]BOP!#REF!,[39]BOP!#REF!</definedName>
    <definedName name="Z_49B0A4BB_963B_11D1_BFD1_00A02466B680_.wvu.Rows" localSheetId="4" hidden="1">[39]BOP!$A$36:$IV$36,[39]BOP!$A$44:$IV$44,[39]BOP!$A$59:$IV$59,[39]BOP!#REF!,[39]BOP!#REF!,[39]BOP!$A$79:$IV$79,[39]BOP!$A$81:$IV$88,[39]BOP!#REF!,[39]BOP!#REF!</definedName>
    <definedName name="Z_49B0A4BB_963B_11D1_BFD1_00A02466B680_.wvu.Rows" hidden="1">[39]BOP!$A$36:$IV$36,[39]BOP!$A$44:$IV$44,[39]BOP!$A$59:$IV$59,[39]BOP!#REF!,[39]BOP!#REF!,[39]BOP!$A$79:$IV$79,[39]BOP!$A$81:$IV$88,[39]BOP!#REF!,[39]BOP!#REF!</definedName>
    <definedName name="Z_49B0A4BC_963B_11D1_BFD1_00A02466B680_.wvu.Rows" localSheetId="3" hidden="1">[39]BOP!$A$36:$IV$36,[39]BOP!$A$44:$IV$44,[39]BOP!$A$59:$IV$59,[39]BOP!#REF!,[39]BOP!#REF!,[39]BOP!$A$79:$IV$79,[39]BOP!$A$81:$IV$88,[39]BOP!#REF!,[39]BOP!#REF!</definedName>
    <definedName name="Z_49B0A4BC_963B_11D1_BFD1_00A02466B680_.wvu.Rows" localSheetId="4" hidden="1">[39]BOP!$A$36:$IV$36,[39]BOP!$A$44:$IV$44,[39]BOP!$A$59:$IV$59,[39]BOP!#REF!,[39]BOP!#REF!,[39]BOP!$A$79:$IV$79,[39]BOP!$A$81:$IV$88,[39]BOP!#REF!,[39]BOP!#REF!</definedName>
    <definedName name="Z_49B0A4BC_963B_11D1_BFD1_00A02466B680_.wvu.Rows" hidden="1">[39]BOP!$A$36:$IV$36,[39]BOP!$A$44:$IV$44,[39]BOP!$A$59:$IV$59,[39]BOP!#REF!,[39]BOP!#REF!,[39]BOP!$A$79:$IV$79,[39]BOP!$A$81:$IV$88,[39]BOP!#REF!,[39]BOP!#REF!</definedName>
    <definedName name="Z_49B0A4BD_963B_11D1_BFD1_00A02466B680_.wvu.Rows" localSheetId="3" hidden="1">[39]BOP!$A$36:$IV$36,[39]BOP!$A$44:$IV$44,[39]BOP!$A$59:$IV$59,[39]BOP!#REF!,[39]BOP!#REF!,[39]BOP!$A$79:$IV$79</definedName>
    <definedName name="Z_49B0A4BD_963B_11D1_BFD1_00A02466B680_.wvu.Rows" localSheetId="4" hidden="1">[39]BOP!$A$36:$IV$36,[39]BOP!$A$44:$IV$44,[39]BOP!$A$59:$IV$59,[39]BOP!#REF!,[39]BOP!#REF!,[39]BOP!$A$79:$IV$79</definedName>
    <definedName name="Z_49B0A4BD_963B_11D1_BFD1_00A02466B680_.wvu.Rows" hidden="1">[39]BOP!$A$36:$IV$36,[39]BOP!$A$44:$IV$44,[39]BOP!$A$59:$IV$59,[39]BOP!#REF!,[39]BOP!#REF!,[39]BOP!$A$79:$IV$79</definedName>
    <definedName name="Z_5F3A46A2_1A22_4FA5_A3C5_1DEBD8BB3B53_.wvu.Cols" localSheetId="4" hidden="1">#REF!</definedName>
    <definedName name="Z_5F3A46A2_1A22_4FA5_A3C5_1DEBD8BB3B53_.wvu.Cols" hidden="1">#REF!</definedName>
    <definedName name="Z_5F3A46A2_1A22_4FA5_A3C5_1DEBD8BB3B53_.wvu.PrintArea" localSheetId="4" hidden="1">#REF!</definedName>
    <definedName name="Z_5F3A46A2_1A22_4FA5_A3C5_1DEBD8BB3B53_.wvu.PrintArea" hidden="1">#REF!</definedName>
    <definedName name="Z_5F3A46A2_1A22_4FA5_A3C5_1DEBD8BB3B53_.wvu.PrintTitles" localSheetId="4" hidden="1">#REF!</definedName>
    <definedName name="Z_5F3A46A2_1A22_4FA5_A3C5_1DEBD8BB3B53_.wvu.PrintTitles" hidden="1">#REF!</definedName>
    <definedName name="Z_5F3A46A2_1A22_4FA5_A3C5_1DEBD8BB3B53_.wvu.Rows" localSheetId="4" hidden="1">#REF!</definedName>
    <definedName name="Z_5F3A46A2_1A22_4FA5_A3C5_1DEBD8BB3B53_.wvu.Rows" hidden="1">#REF!</definedName>
    <definedName name="Z_65976840_70A2_11D2_BFD1_C1F7123CE332_.wvu.PrintTitles" localSheetId="3" hidden="1">[61]SUMMARY!$B$1:$D$65536,[61]SUMMARY!$A$3:$IV$5</definedName>
    <definedName name="Z_65976840_70A2_11D2_BFD1_C1F7123CE332_.wvu.PrintTitles" hidden="1">[61]SUMMARY!$B$1:$D$65536,[61]SUMMARY!$A$3:$IV$5</definedName>
    <definedName name="Z_695446A2_A8C9_11D3_8A18_0004AC53A12A_.wvu.Rows" localSheetId="3" hidden="1">[62]Cashflow!$A$32:$IV$33,[62]Cashflow!$A$38:$IV$38</definedName>
    <definedName name="Z_695446A2_A8C9_11D3_8A18_0004AC53A12A_.wvu.Rows" hidden="1">[62]Cashflow!$A$32:$IV$33,[62]Cashflow!$A$38:$IV$38</definedName>
    <definedName name="Z_95224721_0485_11D4_BFD1_00508B5F4DA4_.wvu.Cols" localSheetId="4" hidden="1">#REF!</definedName>
    <definedName name="Z_95224721_0485_11D4_BFD1_00508B5F4DA4_.wvu.Cols" hidden="1">#REF!</definedName>
    <definedName name="Z_9E0C48F8_FFCC_11D1_98BA_00C04FC96ABD_.wvu.Rows" localSheetId="3" hidden="1">[39]BOP!$A$36:$IV$36,[39]BOP!$A$44:$IV$44,[39]BOP!$A$59:$IV$59,[39]BOP!#REF!,[39]BOP!#REF!,[39]BOP!$A$81:$IV$88</definedName>
    <definedName name="Z_9E0C48F8_FFCC_11D1_98BA_00C04FC96ABD_.wvu.Rows" localSheetId="4" hidden="1">[39]BOP!$A$36:$IV$36,[39]BOP!$A$44:$IV$44,[39]BOP!$A$59:$IV$59,[39]BOP!#REF!,[39]BOP!#REF!,[39]BOP!$A$81:$IV$88</definedName>
    <definedName name="Z_9E0C48F8_FFCC_11D1_98BA_00C04FC96ABD_.wvu.Rows" hidden="1">[39]BOP!$A$36:$IV$36,[39]BOP!$A$44:$IV$44,[39]BOP!$A$59:$IV$59,[39]BOP!#REF!,[39]BOP!#REF!,[39]BOP!$A$81:$IV$88</definedName>
    <definedName name="Z_9E0C48F9_FFCC_11D1_98BA_00C04FC96ABD_.wvu.Rows" localSheetId="3" hidden="1">[39]BOP!$A$36:$IV$36,[39]BOP!$A$44:$IV$44,[39]BOP!$A$59:$IV$59,[39]BOP!#REF!,[39]BOP!#REF!,[39]BOP!$A$81:$IV$88</definedName>
    <definedName name="Z_9E0C48F9_FFCC_11D1_98BA_00C04FC96ABD_.wvu.Rows" localSheetId="4" hidden="1">[39]BOP!$A$36:$IV$36,[39]BOP!$A$44:$IV$44,[39]BOP!$A$59:$IV$59,[39]BOP!#REF!,[39]BOP!#REF!,[39]BOP!$A$81:$IV$88</definedName>
    <definedName name="Z_9E0C48F9_FFCC_11D1_98BA_00C04FC96ABD_.wvu.Rows" hidden="1">[39]BOP!$A$36:$IV$36,[39]BOP!$A$44:$IV$44,[39]BOP!$A$59:$IV$59,[39]BOP!#REF!,[39]BOP!#REF!,[39]BOP!$A$81:$IV$88</definedName>
    <definedName name="Z_9E0C48FA_FFCC_11D1_98BA_00C04FC96ABD_.wvu.Rows" localSheetId="3" hidden="1">[39]BOP!$A$36:$IV$36,[39]BOP!$A$44:$IV$44,[39]BOP!$A$59:$IV$59,[39]BOP!#REF!,[39]BOP!#REF!,[39]BOP!$A$81:$IV$88</definedName>
    <definedName name="Z_9E0C48FA_FFCC_11D1_98BA_00C04FC96ABD_.wvu.Rows" localSheetId="4" hidden="1">[39]BOP!$A$36:$IV$36,[39]BOP!$A$44:$IV$44,[39]BOP!$A$59:$IV$59,[39]BOP!#REF!,[39]BOP!#REF!,[39]BOP!$A$81:$IV$88</definedName>
    <definedName name="Z_9E0C48FA_FFCC_11D1_98BA_00C04FC96ABD_.wvu.Rows" hidden="1">[39]BOP!$A$36:$IV$36,[39]BOP!$A$44:$IV$44,[39]BOP!$A$59:$IV$59,[39]BOP!#REF!,[39]BOP!#REF!,[39]BOP!$A$81:$IV$88</definedName>
    <definedName name="Z_9E0C48FB_FFCC_11D1_98BA_00C04FC96ABD_.wvu.Rows" localSheetId="3" hidden="1">[39]BOP!$A$36:$IV$36,[39]BOP!$A$44:$IV$44,[39]BOP!$A$59:$IV$59,[39]BOP!#REF!,[39]BOP!#REF!,[39]BOP!$A$81:$IV$88</definedName>
    <definedName name="Z_9E0C48FB_FFCC_11D1_98BA_00C04FC96ABD_.wvu.Rows" localSheetId="4" hidden="1">[39]BOP!$A$36:$IV$36,[39]BOP!$A$44:$IV$44,[39]BOP!$A$59:$IV$59,[39]BOP!#REF!,[39]BOP!#REF!,[39]BOP!$A$81:$IV$88</definedName>
    <definedName name="Z_9E0C48FB_FFCC_11D1_98BA_00C04FC96ABD_.wvu.Rows" hidden="1">[39]BOP!$A$36:$IV$36,[39]BOP!$A$44:$IV$44,[39]BOP!$A$59:$IV$59,[39]BOP!#REF!,[39]BOP!#REF!,[39]BOP!$A$81:$IV$88</definedName>
    <definedName name="Z_9E0C48FC_FFCC_11D1_98BA_00C04FC96ABD_.wvu.Rows" localSheetId="3" hidden="1">[39]BOP!$A$36:$IV$36,[39]BOP!$A$44:$IV$44,[39]BOP!$A$59:$IV$59,[39]BOP!#REF!,[39]BOP!#REF!,[39]BOP!$A$79:$IV$79,[39]BOP!$A$81:$IV$88,[39]BOP!#REF!</definedName>
    <definedName name="Z_9E0C48FC_FFCC_11D1_98BA_00C04FC96ABD_.wvu.Rows" localSheetId="4" hidden="1">[39]BOP!$A$36:$IV$36,[39]BOP!$A$44:$IV$44,[39]BOP!$A$59:$IV$59,[39]BOP!#REF!,[39]BOP!#REF!,[39]BOP!$A$79:$IV$79,[39]BOP!$A$81:$IV$88,[39]BOP!#REF!</definedName>
    <definedName name="Z_9E0C48FC_FFCC_11D1_98BA_00C04FC96ABD_.wvu.Rows" hidden="1">[39]BOP!$A$36:$IV$36,[39]BOP!$A$44:$IV$44,[39]BOP!$A$59:$IV$59,[39]BOP!#REF!,[39]BOP!#REF!,[39]BOP!$A$79:$IV$79,[39]BOP!$A$81:$IV$88,[39]BOP!#REF!</definedName>
    <definedName name="Z_9E0C48FD_FFCC_11D1_98BA_00C04FC96ABD_.wvu.Rows" localSheetId="3" hidden="1">[39]BOP!$A$36:$IV$36,[39]BOP!$A$44:$IV$44,[39]BOP!$A$59:$IV$59,[39]BOP!#REF!,[39]BOP!#REF!,[39]BOP!$A$79:$IV$79,[39]BOP!$A$81:$IV$88</definedName>
    <definedName name="Z_9E0C48FD_FFCC_11D1_98BA_00C04FC96ABD_.wvu.Rows" localSheetId="4" hidden="1">[39]BOP!$A$36:$IV$36,[39]BOP!$A$44:$IV$44,[39]BOP!$A$59:$IV$59,[39]BOP!#REF!,[39]BOP!#REF!,[39]BOP!$A$79:$IV$79,[39]BOP!$A$81:$IV$88</definedName>
    <definedName name="Z_9E0C48FD_FFCC_11D1_98BA_00C04FC96ABD_.wvu.Rows" hidden="1">[39]BOP!$A$36:$IV$36,[39]BOP!$A$44:$IV$44,[39]BOP!$A$59:$IV$59,[39]BOP!#REF!,[39]BOP!#REF!,[39]BOP!$A$79:$IV$79,[39]BOP!$A$81:$IV$88</definedName>
    <definedName name="Z_9E0C48FE_FFCC_11D1_98BA_00C04FC96ABD_.wvu.Rows" localSheetId="3" hidden="1">[39]BOP!$A$36:$IV$36,[39]BOP!$A$44:$IV$44,[39]BOP!$A$59:$IV$59,[39]BOP!#REF!,[39]BOP!#REF!,[39]BOP!$A$79:$IV$79,[39]BOP!#REF!</definedName>
    <definedName name="Z_9E0C48FE_FFCC_11D1_98BA_00C04FC96ABD_.wvu.Rows" localSheetId="4" hidden="1">[39]BOP!$A$36:$IV$36,[39]BOP!$A$44:$IV$44,[39]BOP!$A$59:$IV$59,[39]BOP!#REF!,[39]BOP!#REF!,[39]BOP!$A$79:$IV$79,[39]BOP!#REF!</definedName>
    <definedName name="Z_9E0C48FE_FFCC_11D1_98BA_00C04FC96ABD_.wvu.Rows" hidden="1">[39]BOP!$A$36:$IV$36,[39]BOP!$A$44:$IV$44,[39]BOP!$A$59:$IV$59,[39]BOP!#REF!,[39]BOP!#REF!,[39]BOP!$A$79:$IV$79,[39]BOP!#REF!</definedName>
    <definedName name="Z_9E0C48FF_FFCC_11D1_98BA_00C04FC96ABD_.wvu.Rows" localSheetId="3" hidden="1">[39]BOP!$A$36:$IV$36,[39]BOP!$A$44:$IV$44,[39]BOP!$A$59:$IV$59,[39]BOP!#REF!,[39]BOP!#REF!,[39]BOP!$A$79:$IV$79,[39]BOP!$A$81:$IV$88,[39]BOP!#REF!</definedName>
    <definedName name="Z_9E0C48FF_FFCC_11D1_98BA_00C04FC96ABD_.wvu.Rows" localSheetId="4" hidden="1">[39]BOP!$A$36:$IV$36,[39]BOP!$A$44:$IV$44,[39]BOP!$A$59:$IV$59,[39]BOP!#REF!,[39]BOP!#REF!,[39]BOP!$A$79:$IV$79,[39]BOP!$A$81:$IV$88,[39]BOP!#REF!</definedName>
    <definedName name="Z_9E0C48FF_FFCC_11D1_98BA_00C04FC96ABD_.wvu.Rows" hidden="1">[39]BOP!$A$36:$IV$36,[39]BOP!$A$44:$IV$44,[39]BOP!$A$59:$IV$59,[39]BOP!#REF!,[39]BOP!#REF!,[39]BOP!$A$79:$IV$79,[39]BOP!$A$81:$IV$88,[39]BOP!#REF!</definedName>
    <definedName name="Z_9E0C4900_FFCC_11D1_98BA_00C04FC96ABD_.wvu.Rows" localSheetId="3" hidden="1">[39]BOP!$A$36:$IV$36,[39]BOP!$A$44:$IV$44,[39]BOP!$A$59:$IV$59,[39]BOP!#REF!,[39]BOP!#REF!,[39]BOP!$A$79:$IV$79,[39]BOP!$A$81:$IV$88,[39]BOP!#REF!</definedName>
    <definedName name="Z_9E0C4900_FFCC_11D1_98BA_00C04FC96ABD_.wvu.Rows" localSheetId="4" hidden="1">[39]BOP!$A$36:$IV$36,[39]BOP!$A$44:$IV$44,[39]BOP!$A$59:$IV$59,[39]BOP!#REF!,[39]BOP!#REF!,[39]BOP!$A$79:$IV$79,[39]BOP!$A$81:$IV$88,[39]BOP!#REF!</definedName>
    <definedName name="Z_9E0C4900_FFCC_11D1_98BA_00C04FC96ABD_.wvu.Rows" hidden="1">[39]BOP!$A$36:$IV$36,[39]BOP!$A$44:$IV$44,[39]BOP!$A$59:$IV$59,[39]BOP!#REF!,[39]BOP!#REF!,[39]BOP!$A$79:$IV$79,[39]BOP!$A$81:$IV$88,[39]BOP!#REF!</definedName>
    <definedName name="Z_9E0C4901_FFCC_11D1_98BA_00C04FC96ABD_.wvu.Rows" localSheetId="3" hidden="1">[39]BOP!$A$36:$IV$36,[39]BOP!$A$44:$IV$44,[39]BOP!$A$59:$IV$59,[39]BOP!#REF!,[39]BOP!#REF!,[39]BOP!$A$79:$IV$79,[39]BOP!$A$81:$IV$88,[39]BOP!#REF!</definedName>
    <definedName name="Z_9E0C4901_FFCC_11D1_98BA_00C04FC96ABD_.wvu.Rows" localSheetId="4" hidden="1">[39]BOP!$A$36:$IV$36,[39]BOP!$A$44:$IV$44,[39]BOP!$A$59:$IV$59,[39]BOP!#REF!,[39]BOP!#REF!,[39]BOP!$A$79:$IV$79,[39]BOP!$A$81:$IV$88,[39]BOP!#REF!</definedName>
    <definedName name="Z_9E0C4901_FFCC_11D1_98BA_00C04FC96ABD_.wvu.Rows" hidden="1">[39]BOP!$A$36:$IV$36,[39]BOP!$A$44:$IV$44,[39]BOP!$A$59:$IV$59,[39]BOP!#REF!,[39]BOP!#REF!,[39]BOP!$A$79:$IV$79,[39]BOP!$A$81:$IV$88,[39]BOP!#REF!</definedName>
    <definedName name="Z_9E0C4903_FFCC_11D1_98BA_00C04FC96ABD_.wvu.Rows" localSheetId="3" hidden="1">[39]BOP!$A$36:$IV$36,[39]BOP!$A$44:$IV$44,[39]BOP!$A$59:$IV$59,[39]BOP!#REF!,[39]BOP!#REF!,[39]BOP!$A$79:$IV$79,[39]BOP!$A$81:$IV$88,[39]BOP!#REF!,[39]BOP!#REF!</definedName>
    <definedName name="Z_9E0C4903_FFCC_11D1_98BA_00C04FC96ABD_.wvu.Rows" localSheetId="4" hidden="1">[39]BOP!$A$36:$IV$36,[39]BOP!$A$44:$IV$44,[39]BOP!$A$59:$IV$59,[39]BOP!#REF!,[39]BOP!#REF!,[39]BOP!$A$79:$IV$79,[39]BOP!$A$81:$IV$88,[39]BOP!#REF!,[39]BOP!#REF!</definedName>
    <definedName name="Z_9E0C4903_FFCC_11D1_98BA_00C04FC96ABD_.wvu.Rows" hidden="1">[39]BOP!$A$36:$IV$36,[39]BOP!$A$44:$IV$44,[39]BOP!$A$59:$IV$59,[39]BOP!#REF!,[39]BOP!#REF!,[39]BOP!$A$79:$IV$79,[39]BOP!$A$81:$IV$88,[39]BOP!#REF!,[39]BOP!#REF!</definedName>
    <definedName name="Z_9E0C4904_FFCC_11D1_98BA_00C04FC96ABD_.wvu.Rows" localSheetId="3" hidden="1">[39]BOP!$A$36:$IV$36,[39]BOP!$A$44:$IV$44,[39]BOP!$A$59:$IV$59,[39]BOP!#REF!,[39]BOP!#REF!,[39]BOP!$A$79:$IV$79,[39]BOP!$A$81:$IV$88,[39]BOP!#REF!,[39]BOP!#REF!</definedName>
    <definedName name="Z_9E0C4904_FFCC_11D1_98BA_00C04FC96ABD_.wvu.Rows" localSheetId="4" hidden="1">[39]BOP!$A$36:$IV$36,[39]BOP!$A$44:$IV$44,[39]BOP!$A$59:$IV$59,[39]BOP!#REF!,[39]BOP!#REF!,[39]BOP!$A$79:$IV$79,[39]BOP!$A$81:$IV$88,[39]BOP!#REF!,[39]BOP!#REF!</definedName>
    <definedName name="Z_9E0C4904_FFCC_11D1_98BA_00C04FC96ABD_.wvu.Rows" hidden="1">[39]BOP!$A$36:$IV$36,[39]BOP!$A$44:$IV$44,[39]BOP!$A$59:$IV$59,[39]BOP!#REF!,[39]BOP!#REF!,[39]BOP!$A$79:$IV$79,[39]BOP!$A$81:$IV$88,[39]BOP!#REF!,[39]BOP!#REF!</definedName>
    <definedName name="Z_9E0C4905_FFCC_11D1_98BA_00C04FC96ABD_.wvu.Rows" localSheetId="3" hidden="1">[39]BOP!$A$36:$IV$36,[39]BOP!$A$44:$IV$44,[39]BOP!$A$59:$IV$59,[39]BOP!#REF!,[39]BOP!#REF!,[39]BOP!$A$79:$IV$79</definedName>
    <definedName name="Z_9E0C4905_FFCC_11D1_98BA_00C04FC96ABD_.wvu.Rows" localSheetId="4" hidden="1">[39]BOP!$A$36:$IV$36,[39]BOP!$A$44:$IV$44,[39]BOP!$A$59:$IV$59,[39]BOP!#REF!,[39]BOP!#REF!,[39]BOP!$A$79:$IV$79</definedName>
    <definedName name="Z_9E0C4905_FFCC_11D1_98BA_00C04FC96ABD_.wvu.Rows" hidden="1">[39]BOP!$A$36:$IV$36,[39]BOP!$A$44:$IV$44,[39]BOP!$A$59:$IV$59,[39]BOP!#REF!,[39]BOP!#REF!,[39]BOP!$A$79:$IV$79</definedName>
    <definedName name="Z_B424DD41_AAD0_11D2_BFD1_00A02466506E_.wvu.PrintTitles" localSheetId="3" hidden="1">[61]SUMMARY!$B$1:$D$65536,[61]SUMMARY!$A$3:$IV$5</definedName>
    <definedName name="Z_B424DD41_AAD0_11D2_BFD1_00A02466506E_.wvu.PrintTitles" hidden="1">[61]SUMMARY!$B$1:$D$65536,[61]SUMMARY!$A$3:$IV$5</definedName>
    <definedName name="Z_BC2BFA12_1C91_11D2_BFD2_00A02466506E_.wvu.PrintTitles" localSheetId="3" hidden="1">[61]SUMMARY!$B$1:$D$65536,[61]SUMMARY!$A$3:$IV$5</definedName>
    <definedName name="Z_BC2BFA12_1C91_11D2_BFD2_00A02466506E_.wvu.PrintTitles" hidden="1">[61]SUMMARY!$B$1:$D$65536,[61]SUMMARY!$A$3:$IV$5</definedName>
    <definedName name="Z_C21FAE85_013A_11D2_98BD_00C04FC96ABD_.wvu.Rows" localSheetId="3" hidden="1">[39]BOP!$A$36:$IV$36,[39]BOP!$A$44:$IV$44,[39]BOP!$A$59:$IV$59,[39]BOP!#REF!,[39]BOP!#REF!,[39]BOP!$A$81:$IV$88</definedName>
    <definedName name="Z_C21FAE85_013A_11D2_98BD_00C04FC96ABD_.wvu.Rows" localSheetId="4" hidden="1">[39]BOP!$A$36:$IV$36,[39]BOP!$A$44:$IV$44,[39]BOP!$A$59:$IV$59,[39]BOP!#REF!,[39]BOP!#REF!,[39]BOP!$A$81:$IV$88</definedName>
    <definedName name="Z_C21FAE85_013A_11D2_98BD_00C04FC96ABD_.wvu.Rows" hidden="1">[39]BOP!$A$36:$IV$36,[39]BOP!$A$44:$IV$44,[39]BOP!$A$59:$IV$59,[39]BOP!#REF!,[39]BOP!#REF!,[39]BOP!$A$81:$IV$88</definedName>
    <definedName name="Z_C21FAE86_013A_11D2_98BD_00C04FC96ABD_.wvu.Rows" localSheetId="3" hidden="1">[39]BOP!$A$36:$IV$36,[39]BOP!$A$44:$IV$44,[39]BOP!$A$59:$IV$59,[39]BOP!#REF!,[39]BOP!#REF!,[39]BOP!$A$81:$IV$88</definedName>
    <definedName name="Z_C21FAE86_013A_11D2_98BD_00C04FC96ABD_.wvu.Rows" localSheetId="4" hidden="1">[39]BOP!$A$36:$IV$36,[39]BOP!$A$44:$IV$44,[39]BOP!$A$59:$IV$59,[39]BOP!#REF!,[39]BOP!#REF!,[39]BOP!$A$81:$IV$88</definedName>
    <definedName name="Z_C21FAE86_013A_11D2_98BD_00C04FC96ABD_.wvu.Rows" hidden="1">[39]BOP!$A$36:$IV$36,[39]BOP!$A$44:$IV$44,[39]BOP!$A$59:$IV$59,[39]BOP!#REF!,[39]BOP!#REF!,[39]BOP!$A$81:$IV$88</definedName>
    <definedName name="Z_C21FAE87_013A_11D2_98BD_00C04FC96ABD_.wvu.Rows" localSheetId="3" hidden="1">[39]BOP!$A$36:$IV$36,[39]BOP!$A$44:$IV$44,[39]BOP!$A$59:$IV$59,[39]BOP!#REF!,[39]BOP!#REF!,[39]BOP!$A$81:$IV$88</definedName>
    <definedName name="Z_C21FAE87_013A_11D2_98BD_00C04FC96ABD_.wvu.Rows" localSheetId="4" hidden="1">[39]BOP!$A$36:$IV$36,[39]BOP!$A$44:$IV$44,[39]BOP!$A$59:$IV$59,[39]BOP!#REF!,[39]BOP!#REF!,[39]BOP!$A$81:$IV$88</definedName>
    <definedName name="Z_C21FAE87_013A_11D2_98BD_00C04FC96ABD_.wvu.Rows" hidden="1">[39]BOP!$A$36:$IV$36,[39]BOP!$A$44:$IV$44,[39]BOP!$A$59:$IV$59,[39]BOP!#REF!,[39]BOP!#REF!,[39]BOP!$A$81:$IV$88</definedName>
    <definedName name="Z_C21FAE88_013A_11D2_98BD_00C04FC96ABD_.wvu.Rows" localSheetId="3" hidden="1">[39]BOP!$A$36:$IV$36,[39]BOP!$A$44:$IV$44,[39]BOP!$A$59:$IV$59,[39]BOP!#REF!,[39]BOP!#REF!,[39]BOP!$A$81:$IV$88</definedName>
    <definedName name="Z_C21FAE88_013A_11D2_98BD_00C04FC96ABD_.wvu.Rows" localSheetId="4" hidden="1">[39]BOP!$A$36:$IV$36,[39]BOP!$A$44:$IV$44,[39]BOP!$A$59:$IV$59,[39]BOP!#REF!,[39]BOP!#REF!,[39]BOP!$A$81:$IV$88</definedName>
    <definedName name="Z_C21FAE88_013A_11D2_98BD_00C04FC96ABD_.wvu.Rows" hidden="1">[39]BOP!$A$36:$IV$36,[39]BOP!$A$44:$IV$44,[39]BOP!$A$59:$IV$59,[39]BOP!#REF!,[39]BOP!#REF!,[39]BOP!$A$81:$IV$88</definedName>
    <definedName name="Z_C21FAE89_013A_11D2_98BD_00C04FC96ABD_.wvu.Rows" localSheetId="3" hidden="1">[39]BOP!$A$36:$IV$36,[39]BOP!$A$44:$IV$44,[39]BOP!$A$59:$IV$59,[39]BOP!#REF!,[39]BOP!#REF!,[39]BOP!$A$79:$IV$79,[39]BOP!$A$81:$IV$88,[39]BOP!#REF!</definedName>
    <definedName name="Z_C21FAE89_013A_11D2_98BD_00C04FC96ABD_.wvu.Rows" localSheetId="4" hidden="1">[39]BOP!$A$36:$IV$36,[39]BOP!$A$44:$IV$44,[39]BOP!$A$59:$IV$59,[39]BOP!#REF!,[39]BOP!#REF!,[39]BOP!$A$79:$IV$79,[39]BOP!$A$81:$IV$88,[39]BOP!#REF!</definedName>
    <definedName name="Z_C21FAE89_013A_11D2_98BD_00C04FC96ABD_.wvu.Rows" hidden="1">[39]BOP!$A$36:$IV$36,[39]BOP!$A$44:$IV$44,[39]BOP!$A$59:$IV$59,[39]BOP!#REF!,[39]BOP!#REF!,[39]BOP!$A$79:$IV$79,[39]BOP!$A$81:$IV$88,[39]BOP!#REF!</definedName>
    <definedName name="Z_C21FAE8A_013A_11D2_98BD_00C04FC96ABD_.wvu.Rows" localSheetId="3" hidden="1">[39]BOP!$A$36:$IV$36,[39]BOP!$A$44:$IV$44,[39]BOP!$A$59:$IV$59,[39]BOP!#REF!,[39]BOP!#REF!,[39]BOP!$A$79:$IV$79,[39]BOP!$A$81:$IV$88</definedName>
    <definedName name="Z_C21FAE8A_013A_11D2_98BD_00C04FC96ABD_.wvu.Rows" localSheetId="4" hidden="1">[39]BOP!$A$36:$IV$36,[39]BOP!$A$44:$IV$44,[39]BOP!$A$59:$IV$59,[39]BOP!#REF!,[39]BOP!#REF!,[39]BOP!$A$79:$IV$79,[39]BOP!$A$81:$IV$88</definedName>
    <definedName name="Z_C21FAE8A_013A_11D2_98BD_00C04FC96ABD_.wvu.Rows" hidden="1">[39]BOP!$A$36:$IV$36,[39]BOP!$A$44:$IV$44,[39]BOP!$A$59:$IV$59,[39]BOP!#REF!,[39]BOP!#REF!,[39]BOP!$A$79:$IV$79,[39]BOP!$A$81:$IV$88</definedName>
    <definedName name="Z_C21FAE8B_013A_11D2_98BD_00C04FC96ABD_.wvu.Rows" localSheetId="3" hidden="1">[39]BOP!$A$36:$IV$36,[39]BOP!$A$44:$IV$44,[39]BOP!$A$59:$IV$59,[39]BOP!#REF!,[39]BOP!#REF!,[39]BOP!$A$79:$IV$79,[39]BOP!#REF!</definedName>
    <definedName name="Z_C21FAE8B_013A_11D2_98BD_00C04FC96ABD_.wvu.Rows" localSheetId="4" hidden="1">[39]BOP!$A$36:$IV$36,[39]BOP!$A$44:$IV$44,[39]BOP!$A$59:$IV$59,[39]BOP!#REF!,[39]BOP!#REF!,[39]BOP!$A$79:$IV$79,[39]BOP!#REF!</definedName>
    <definedName name="Z_C21FAE8B_013A_11D2_98BD_00C04FC96ABD_.wvu.Rows" hidden="1">[39]BOP!$A$36:$IV$36,[39]BOP!$A$44:$IV$44,[39]BOP!$A$59:$IV$59,[39]BOP!#REF!,[39]BOP!#REF!,[39]BOP!$A$79:$IV$79,[39]BOP!#REF!</definedName>
    <definedName name="Z_C21FAE8C_013A_11D2_98BD_00C04FC96ABD_.wvu.Rows" localSheetId="3" hidden="1">[39]BOP!$A$36:$IV$36,[39]BOP!$A$44:$IV$44,[39]BOP!$A$59:$IV$59,[39]BOP!#REF!,[39]BOP!#REF!,[39]BOP!$A$79:$IV$79,[39]BOP!$A$81:$IV$88,[39]BOP!#REF!</definedName>
    <definedName name="Z_C21FAE8C_013A_11D2_98BD_00C04FC96ABD_.wvu.Rows" localSheetId="4" hidden="1">[39]BOP!$A$36:$IV$36,[39]BOP!$A$44:$IV$44,[39]BOP!$A$59:$IV$59,[39]BOP!#REF!,[39]BOP!#REF!,[39]BOP!$A$79:$IV$79,[39]BOP!$A$81:$IV$88,[39]BOP!#REF!</definedName>
    <definedName name="Z_C21FAE8C_013A_11D2_98BD_00C04FC96ABD_.wvu.Rows" hidden="1">[39]BOP!$A$36:$IV$36,[39]BOP!$A$44:$IV$44,[39]BOP!$A$59:$IV$59,[39]BOP!#REF!,[39]BOP!#REF!,[39]BOP!$A$79:$IV$79,[39]BOP!$A$81:$IV$88,[39]BOP!#REF!</definedName>
    <definedName name="Z_C21FAE8D_013A_11D2_98BD_00C04FC96ABD_.wvu.Rows" localSheetId="3" hidden="1">[39]BOP!$A$36:$IV$36,[39]BOP!$A$44:$IV$44,[39]BOP!$A$59:$IV$59,[39]BOP!#REF!,[39]BOP!#REF!,[39]BOP!$A$79:$IV$79,[39]BOP!$A$81:$IV$88,[39]BOP!#REF!</definedName>
    <definedName name="Z_C21FAE8D_013A_11D2_98BD_00C04FC96ABD_.wvu.Rows" localSheetId="4" hidden="1">[39]BOP!$A$36:$IV$36,[39]BOP!$A$44:$IV$44,[39]BOP!$A$59:$IV$59,[39]BOP!#REF!,[39]BOP!#REF!,[39]BOP!$A$79:$IV$79,[39]BOP!$A$81:$IV$88,[39]BOP!#REF!</definedName>
    <definedName name="Z_C21FAE8D_013A_11D2_98BD_00C04FC96ABD_.wvu.Rows" hidden="1">[39]BOP!$A$36:$IV$36,[39]BOP!$A$44:$IV$44,[39]BOP!$A$59:$IV$59,[39]BOP!#REF!,[39]BOP!#REF!,[39]BOP!$A$79:$IV$79,[39]BOP!$A$81:$IV$88,[39]BOP!#REF!</definedName>
    <definedName name="Z_C21FAE8E_013A_11D2_98BD_00C04FC96ABD_.wvu.Rows" localSheetId="3" hidden="1">[39]BOP!$A$36:$IV$36,[39]BOP!$A$44:$IV$44,[39]BOP!$A$59:$IV$59,[39]BOP!#REF!,[39]BOP!#REF!,[39]BOP!$A$79:$IV$79,[39]BOP!$A$81:$IV$88,[39]BOP!#REF!</definedName>
    <definedName name="Z_C21FAE8E_013A_11D2_98BD_00C04FC96ABD_.wvu.Rows" localSheetId="4" hidden="1">[39]BOP!$A$36:$IV$36,[39]BOP!$A$44:$IV$44,[39]BOP!$A$59:$IV$59,[39]BOP!#REF!,[39]BOP!#REF!,[39]BOP!$A$79:$IV$79,[39]BOP!$A$81:$IV$88,[39]BOP!#REF!</definedName>
    <definedName name="Z_C21FAE8E_013A_11D2_98BD_00C04FC96ABD_.wvu.Rows" hidden="1">[39]BOP!$A$36:$IV$36,[39]BOP!$A$44:$IV$44,[39]BOP!$A$59:$IV$59,[39]BOP!#REF!,[39]BOP!#REF!,[39]BOP!$A$79:$IV$79,[39]BOP!$A$81:$IV$88,[39]BOP!#REF!</definedName>
    <definedName name="Z_C21FAE90_013A_11D2_98BD_00C04FC96ABD_.wvu.Rows" localSheetId="3" hidden="1">[39]BOP!$A$36:$IV$36,[39]BOP!$A$44:$IV$44,[39]BOP!$A$59:$IV$59,[39]BOP!#REF!,[39]BOP!#REF!,[39]BOP!$A$79:$IV$79,[39]BOP!$A$81:$IV$88,[39]BOP!#REF!,[39]BOP!#REF!</definedName>
    <definedName name="Z_C21FAE90_013A_11D2_98BD_00C04FC96ABD_.wvu.Rows" localSheetId="4" hidden="1">[39]BOP!$A$36:$IV$36,[39]BOP!$A$44:$IV$44,[39]BOP!$A$59:$IV$59,[39]BOP!#REF!,[39]BOP!#REF!,[39]BOP!$A$79:$IV$79,[39]BOP!$A$81:$IV$88,[39]BOP!#REF!,[39]BOP!#REF!</definedName>
    <definedName name="Z_C21FAE90_013A_11D2_98BD_00C04FC96ABD_.wvu.Rows" hidden="1">[39]BOP!$A$36:$IV$36,[39]BOP!$A$44:$IV$44,[39]BOP!$A$59:$IV$59,[39]BOP!#REF!,[39]BOP!#REF!,[39]BOP!$A$79:$IV$79,[39]BOP!$A$81:$IV$88,[39]BOP!#REF!,[39]BOP!#REF!</definedName>
    <definedName name="Z_C21FAE91_013A_11D2_98BD_00C04FC96ABD_.wvu.Rows" localSheetId="3" hidden="1">[39]BOP!$A$36:$IV$36,[39]BOP!$A$44:$IV$44,[39]BOP!$A$59:$IV$59,[39]BOP!#REF!,[39]BOP!#REF!,[39]BOP!$A$79:$IV$79,[39]BOP!$A$81:$IV$88,[39]BOP!#REF!,[39]BOP!#REF!</definedName>
    <definedName name="Z_C21FAE91_013A_11D2_98BD_00C04FC96ABD_.wvu.Rows" localSheetId="4" hidden="1">[39]BOP!$A$36:$IV$36,[39]BOP!$A$44:$IV$44,[39]BOP!$A$59:$IV$59,[39]BOP!#REF!,[39]BOP!#REF!,[39]BOP!$A$79:$IV$79,[39]BOP!$A$81:$IV$88,[39]BOP!#REF!,[39]BOP!#REF!</definedName>
    <definedName name="Z_C21FAE91_013A_11D2_98BD_00C04FC96ABD_.wvu.Rows" hidden="1">[39]BOP!$A$36:$IV$36,[39]BOP!$A$44:$IV$44,[39]BOP!$A$59:$IV$59,[39]BOP!#REF!,[39]BOP!#REF!,[39]BOP!$A$79:$IV$79,[39]BOP!$A$81:$IV$88,[39]BOP!#REF!,[39]BOP!#REF!</definedName>
    <definedName name="Z_C21FAE92_013A_11D2_98BD_00C04FC96ABD_.wvu.Rows" localSheetId="3" hidden="1">[39]BOP!$A$36:$IV$36,[39]BOP!$A$44:$IV$44,[39]BOP!$A$59:$IV$59,[39]BOP!#REF!,[39]BOP!#REF!,[39]BOP!$A$79:$IV$79</definedName>
    <definedName name="Z_C21FAE92_013A_11D2_98BD_00C04FC96ABD_.wvu.Rows" localSheetId="4" hidden="1">[39]BOP!$A$36:$IV$36,[39]BOP!$A$44:$IV$44,[39]BOP!$A$59:$IV$59,[39]BOP!#REF!,[39]BOP!#REF!,[39]BOP!$A$79:$IV$79</definedName>
    <definedName name="Z_C21FAE92_013A_11D2_98BD_00C04FC96ABD_.wvu.Rows" hidden="1">[39]BOP!$A$36:$IV$36,[39]BOP!$A$44:$IV$44,[39]BOP!$A$59:$IV$59,[39]BOP!#REF!,[39]BOP!#REF!,[39]BOP!$A$79:$IV$79</definedName>
    <definedName name="Z_C4C43014_90BF_11D1_BFD1_00A0246650E9_.wvu.PrintArea" localSheetId="4" hidden="1">#REF!</definedName>
    <definedName name="Z_C4C43014_90BF_11D1_BFD1_00A0246650E9_.wvu.PrintArea" hidden="1">#REF!</definedName>
    <definedName name="Z_C4C43016_90BF_11D1_BFD1_00A0246650E9_.wvu.PrintArea" localSheetId="4" hidden="1">#REF!</definedName>
    <definedName name="Z_C4C43016_90BF_11D1_BFD1_00A0246650E9_.wvu.PrintArea" hidden="1">#REF!</definedName>
    <definedName name="Z_C4C43017_90BF_11D1_BFD1_00A0246650E9_.wvu.PrintArea" localSheetId="4" hidden="1">#REF!</definedName>
    <definedName name="Z_C4C43017_90BF_11D1_BFD1_00A0246650E9_.wvu.PrintArea" hidden="1">#REF!</definedName>
    <definedName name="Z_C4C43018_90BF_11D1_BFD1_00A0246650E9_.wvu.PrintArea" localSheetId="4" hidden="1">#REF!</definedName>
    <definedName name="Z_C4C43018_90BF_11D1_BFD1_00A0246650E9_.wvu.PrintArea" hidden="1">#REF!</definedName>
    <definedName name="Z_C4C4301A_90BF_11D1_BFD1_00A0246650E9_.wvu.PrintArea" localSheetId="4" hidden="1">#REF!</definedName>
    <definedName name="Z_C4C4301A_90BF_11D1_BFD1_00A0246650E9_.wvu.PrintArea" hidden="1">#REF!</definedName>
    <definedName name="Z_C4C4301B_90BF_11D1_BFD1_00A0246650E9_.wvu.PrintArea" localSheetId="4" hidden="1">#REF!</definedName>
    <definedName name="Z_C4C4301B_90BF_11D1_BFD1_00A0246650E9_.wvu.PrintArea" hidden="1">#REF!</definedName>
    <definedName name="Z_C4C4301C_90BF_11D1_BFD1_00A0246650E9_.wvu.PrintArea" localSheetId="4" hidden="1">#REF!</definedName>
    <definedName name="Z_C4C4301C_90BF_11D1_BFD1_00A0246650E9_.wvu.PrintArea" hidden="1">#REF!</definedName>
    <definedName name="Z_C4C4301D_90BF_11D1_BFD1_00A0246650E9_.wvu.PrintArea" localSheetId="4" hidden="1">#REF!</definedName>
    <definedName name="Z_C4C4301D_90BF_11D1_BFD1_00A0246650E9_.wvu.PrintArea" hidden="1">#REF!</definedName>
    <definedName name="Z_C4C4301E_90BF_11D1_BFD1_00A0246650E9_.wvu.PrintArea" localSheetId="4" hidden="1">#REF!</definedName>
    <definedName name="Z_C4C4301E_90BF_11D1_BFD1_00A0246650E9_.wvu.PrintArea" hidden="1">#REF!</definedName>
    <definedName name="Z_CF25EF4A_FFAB_11D1_98B7_00C04FC96ABD_.wvu.Rows" localSheetId="3" hidden="1">[39]BOP!$A$36:$IV$36,[39]BOP!$A$44:$IV$44,[39]BOP!$A$59:$IV$59,[39]BOP!#REF!,[39]BOP!#REF!,[39]BOP!$A$81:$IV$88</definedName>
    <definedName name="Z_CF25EF4A_FFAB_11D1_98B7_00C04FC96ABD_.wvu.Rows" localSheetId="4" hidden="1">[39]BOP!$A$36:$IV$36,[39]BOP!$A$44:$IV$44,[39]BOP!$A$59:$IV$59,[39]BOP!#REF!,[39]BOP!#REF!,[39]BOP!$A$81:$IV$88</definedName>
    <definedName name="Z_CF25EF4A_FFAB_11D1_98B7_00C04FC96ABD_.wvu.Rows" hidden="1">[39]BOP!$A$36:$IV$36,[39]BOP!$A$44:$IV$44,[39]BOP!$A$59:$IV$59,[39]BOP!#REF!,[39]BOP!#REF!,[39]BOP!$A$81:$IV$88</definedName>
    <definedName name="Z_CF25EF4B_FFAB_11D1_98B7_00C04FC96ABD_.wvu.Rows" localSheetId="3" hidden="1">[39]BOP!$A$36:$IV$36,[39]BOP!$A$44:$IV$44,[39]BOP!$A$59:$IV$59,[39]BOP!#REF!,[39]BOP!#REF!,[39]BOP!$A$81:$IV$88</definedName>
    <definedName name="Z_CF25EF4B_FFAB_11D1_98B7_00C04FC96ABD_.wvu.Rows" localSheetId="4" hidden="1">[39]BOP!$A$36:$IV$36,[39]BOP!$A$44:$IV$44,[39]BOP!$A$59:$IV$59,[39]BOP!#REF!,[39]BOP!#REF!,[39]BOP!$A$81:$IV$88</definedName>
    <definedName name="Z_CF25EF4B_FFAB_11D1_98B7_00C04FC96ABD_.wvu.Rows" hidden="1">[39]BOP!$A$36:$IV$36,[39]BOP!$A$44:$IV$44,[39]BOP!$A$59:$IV$59,[39]BOP!#REF!,[39]BOP!#REF!,[39]BOP!$A$81:$IV$88</definedName>
    <definedName name="Z_CF25EF4C_FFAB_11D1_98B7_00C04FC96ABD_.wvu.Rows" localSheetId="3" hidden="1">[39]BOP!$A$36:$IV$36,[39]BOP!$A$44:$IV$44,[39]BOP!$A$59:$IV$59,[39]BOP!#REF!,[39]BOP!#REF!,[39]BOP!$A$81:$IV$88</definedName>
    <definedName name="Z_CF25EF4C_FFAB_11D1_98B7_00C04FC96ABD_.wvu.Rows" localSheetId="4" hidden="1">[39]BOP!$A$36:$IV$36,[39]BOP!$A$44:$IV$44,[39]BOP!$A$59:$IV$59,[39]BOP!#REF!,[39]BOP!#REF!,[39]BOP!$A$81:$IV$88</definedName>
    <definedName name="Z_CF25EF4C_FFAB_11D1_98B7_00C04FC96ABD_.wvu.Rows" hidden="1">[39]BOP!$A$36:$IV$36,[39]BOP!$A$44:$IV$44,[39]BOP!$A$59:$IV$59,[39]BOP!#REF!,[39]BOP!#REF!,[39]BOP!$A$81:$IV$88</definedName>
    <definedName name="Z_CF25EF4D_FFAB_11D1_98B7_00C04FC96ABD_.wvu.Rows" localSheetId="3" hidden="1">[39]BOP!$A$36:$IV$36,[39]BOP!$A$44:$IV$44,[39]BOP!$A$59:$IV$59,[39]BOP!#REF!,[39]BOP!#REF!,[39]BOP!$A$81:$IV$88</definedName>
    <definedName name="Z_CF25EF4D_FFAB_11D1_98B7_00C04FC96ABD_.wvu.Rows" localSheetId="4" hidden="1">[39]BOP!$A$36:$IV$36,[39]BOP!$A$44:$IV$44,[39]BOP!$A$59:$IV$59,[39]BOP!#REF!,[39]BOP!#REF!,[39]BOP!$A$81:$IV$88</definedName>
    <definedName name="Z_CF25EF4D_FFAB_11D1_98B7_00C04FC96ABD_.wvu.Rows" hidden="1">[39]BOP!$A$36:$IV$36,[39]BOP!$A$44:$IV$44,[39]BOP!$A$59:$IV$59,[39]BOP!#REF!,[39]BOP!#REF!,[39]BOP!$A$81:$IV$88</definedName>
    <definedName name="Z_CF25EF4E_FFAB_11D1_98B7_00C04FC96ABD_.wvu.Rows" localSheetId="3" hidden="1">[39]BOP!$A$36:$IV$36,[39]BOP!$A$44:$IV$44,[39]BOP!$A$59:$IV$59,[39]BOP!#REF!,[39]BOP!#REF!,[39]BOP!$A$79:$IV$79,[39]BOP!$A$81:$IV$88,[39]BOP!#REF!</definedName>
    <definedName name="Z_CF25EF4E_FFAB_11D1_98B7_00C04FC96ABD_.wvu.Rows" localSheetId="4" hidden="1">[39]BOP!$A$36:$IV$36,[39]BOP!$A$44:$IV$44,[39]BOP!$A$59:$IV$59,[39]BOP!#REF!,[39]BOP!#REF!,[39]BOP!$A$79:$IV$79,[39]BOP!$A$81:$IV$88,[39]BOP!#REF!</definedName>
    <definedName name="Z_CF25EF4E_FFAB_11D1_98B7_00C04FC96ABD_.wvu.Rows" hidden="1">[39]BOP!$A$36:$IV$36,[39]BOP!$A$44:$IV$44,[39]BOP!$A$59:$IV$59,[39]BOP!#REF!,[39]BOP!#REF!,[39]BOP!$A$79:$IV$79,[39]BOP!$A$81:$IV$88,[39]BOP!#REF!</definedName>
    <definedName name="Z_CF25EF4F_FFAB_11D1_98B7_00C04FC96ABD_.wvu.Rows" localSheetId="3" hidden="1">[39]BOP!$A$36:$IV$36,[39]BOP!$A$44:$IV$44,[39]BOP!$A$59:$IV$59,[39]BOP!#REF!,[39]BOP!#REF!,[39]BOP!$A$79:$IV$79,[39]BOP!$A$81:$IV$88</definedName>
    <definedName name="Z_CF25EF4F_FFAB_11D1_98B7_00C04FC96ABD_.wvu.Rows" localSheetId="4" hidden="1">[39]BOP!$A$36:$IV$36,[39]BOP!$A$44:$IV$44,[39]BOP!$A$59:$IV$59,[39]BOP!#REF!,[39]BOP!#REF!,[39]BOP!$A$79:$IV$79,[39]BOP!$A$81:$IV$88</definedName>
    <definedName name="Z_CF25EF4F_FFAB_11D1_98B7_00C04FC96ABD_.wvu.Rows" hidden="1">[39]BOP!$A$36:$IV$36,[39]BOP!$A$44:$IV$44,[39]BOP!$A$59:$IV$59,[39]BOP!#REF!,[39]BOP!#REF!,[39]BOP!$A$79:$IV$79,[39]BOP!$A$81:$IV$88</definedName>
    <definedName name="Z_CF25EF50_FFAB_11D1_98B7_00C04FC96ABD_.wvu.Rows" localSheetId="3" hidden="1">[39]BOP!$A$36:$IV$36,[39]BOP!$A$44:$IV$44,[39]BOP!$A$59:$IV$59,[39]BOP!#REF!,[39]BOP!#REF!,[39]BOP!$A$79:$IV$79,[39]BOP!#REF!</definedName>
    <definedName name="Z_CF25EF50_FFAB_11D1_98B7_00C04FC96ABD_.wvu.Rows" localSheetId="4" hidden="1">[39]BOP!$A$36:$IV$36,[39]BOP!$A$44:$IV$44,[39]BOP!$A$59:$IV$59,[39]BOP!#REF!,[39]BOP!#REF!,[39]BOP!$A$79:$IV$79,[39]BOP!#REF!</definedName>
    <definedName name="Z_CF25EF50_FFAB_11D1_98B7_00C04FC96ABD_.wvu.Rows" hidden="1">[39]BOP!$A$36:$IV$36,[39]BOP!$A$44:$IV$44,[39]BOP!$A$59:$IV$59,[39]BOP!#REF!,[39]BOP!#REF!,[39]BOP!$A$79:$IV$79,[39]BOP!#REF!</definedName>
    <definedName name="Z_CF25EF51_FFAB_11D1_98B7_00C04FC96ABD_.wvu.Rows" localSheetId="3" hidden="1">[39]BOP!$A$36:$IV$36,[39]BOP!$A$44:$IV$44,[39]BOP!$A$59:$IV$59,[39]BOP!#REF!,[39]BOP!#REF!,[39]BOP!$A$79:$IV$79,[39]BOP!$A$81:$IV$88,[39]BOP!#REF!</definedName>
    <definedName name="Z_CF25EF51_FFAB_11D1_98B7_00C04FC96ABD_.wvu.Rows" localSheetId="4" hidden="1">[39]BOP!$A$36:$IV$36,[39]BOP!$A$44:$IV$44,[39]BOP!$A$59:$IV$59,[39]BOP!#REF!,[39]BOP!#REF!,[39]BOP!$A$79:$IV$79,[39]BOP!$A$81:$IV$88,[39]BOP!#REF!</definedName>
    <definedName name="Z_CF25EF51_FFAB_11D1_98B7_00C04FC96ABD_.wvu.Rows" hidden="1">[39]BOP!$A$36:$IV$36,[39]BOP!$A$44:$IV$44,[39]BOP!$A$59:$IV$59,[39]BOP!#REF!,[39]BOP!#REF!,[39]BOP!$A$79:$IV$79,[39]BOP!$A$81:$IV$88,[39]BOP!#REF!</definedName>
    <definedName name="Z_CF25EF52_FFAB_11D1_98B7_00C04FC96ABD_.wvu.Rows" localSheetId="3" hidden="1">[39]BOP!$A$36:$IV$36,[39]BOP!$A$44:$IV$44,[39]BOP!$A$59:$IV$59,[39]BOP!#REF!,[39]BOP!#REF!,[39]BOP!$A$79:$IV$79,[39]BOP!$A$81:$IV$88,[39]BOP!#REF!</definedName>
    <definedName name="Z_CF25EF52_FFAB_11D1_98B7_00C04FC96ABD_.wvu.Rows" localSheetId="4" hidden="1">[39]BOP!$A$36:$IV$36,[39]BOP!$A$44:$IV$44,[39]BOP!$A$59:$IV$59,[39]BOP!#REF!,[39]BOP!#REF!,[39]BOP!$A$79:$IV$79,[39]BOP!$A$81:$IV$88,[39]BOP!#REF!</definedName>
    <definedName name="Z_CF25EF52_FFAB_11D1_98B7_00C04FC96ABD_.wvu.Rows" hidden="1">[39]BOP!$A$36:$IV$36,[39]BOP!$A$44:$IV$44,[39]BOP!$A$59:$IV$59,[39]BOP!#REF!,[39]BOP!#REF!,[39]BOP!$A$79:$IV$79,[39]BOP!$A$81:$IV$88,[39]BOP!#REF!</definedName>
    <definedName name="Z_CF25EF53_FFAB_11D1_98B7_00C04FC96ABD_.wvu.Rows" localSheetId="3" hidden="1">[39]BOP!$A$36:$IV$36,[39]BOP!$A$44:$IV$44,[39]BOP!$A$59:$IV$59,[39]BOP!#REF!,[39]BOP!#REF!,[39]BOP!$A$79:$IV$79,[39]BOP!$A$81:$IV$88,[39]BOP!#REF!</definedName>
    <definedName name="Z_CF25EF53_FFAB_11D1_98B7_00C04FC96ABD_.wvu.Rows" localSheetId="4" hidden="1">[39]BOP!$A$36:$IV$36,[39]BOP!$A$44:$IV$44,[39]BOP!$A$59:$IV$59,[39]BOP!#REF!,[39]BOP!#REF!,[39]BOP!$A$79:$IV$79,[39]BOP!$A$81:$IV$88,[39]BOP!#REF!</definedName>
    <definedName name="Z_CF25EF53_FFAB_11D1_98B7_00C04FC96ABD_.wvu.Rows" hidden="1">[39]BOP!$A$36:$IV$36,[39]BOP!$A$44:$IV$44,[39]BOP!$A$59:$IV$59,[39]BOP!#REF!,[39]BOP!#REF!,[39]BOP!$A$79:$IV$79,[39]BOP!$A$81:$IV$88,[39]BOP!#REF!</definedName>
    <definedName name="Z_CF25EF55_FFAB_11D1_98B7_00C04FC96ABD_.wvu.Rows" localSheetId="3" hidden="1">[39]BOP!$A$36:$IV$36,[39]BOP!$A$44:$IV$44,[39]BOP!$A$59:$IV$59,[39]BOP!#REF!,[39]BOP!#REF!,[39]BOP!$A$79:$IV$79,[39]BOP!$A$81:$IV$88,[39]BOP!#REF!,[39]BOP!#REF!</definedName>
    <definedName name="Z_CF25EF55_FFAB_11D1_98B7_00C04FC96ABD_.wvu.Rows" localSheetId="4" hidden="1">[39]BOP!$A$36:$IV$36,[39]BOP!$A$44:$IV$44,[39]BOP!$A$59:$IV$59,[39]BOP!#REF!,[39]BOP!#REF!,[39]BOP!$A$79:$IV$79,[39]BOP!$A$81:$IV$88,[39]BOP!#REF!,[39]BOP!#REF!</definedName>
    <definedName name="Z_CF25EF55_FFAB_11D1_98B7_00C04FC96ABD_.wvu.Rows" hidden="1">[39]BOP!$A$36:$IV$36,[39]BOP!$A$44:$IV$44,[39]BOP!$A$59:$IV$59,[39]BOP!#REF!,[39]BOP!#REF!,[39]BOP!$A$79:$IV$79,[39]BOP!$A$81:$IV$88,[39]BOP!#REF!,[39]BOP!#REF!</definedName>
    <definedName name="Z_CF25EF56_FFAB_11D1_98B7_00C04FC96ABD_.wvu.Rows" localSheetId="3" hidden="1">[39]BOP!$A$36:$IV$36,[39]BOP!$A$44:$IV$44,[39]BOP!$A$59:$IV$59,[39]BOP!#REF!,[39]BOP!#REF!,[39]BOP!$A$79:$IV$79,[39]BOP!$A$81:$IV$88,[39]BOP!#REF!,[39]BOP!#REF!</definedName>
    <definedName name="Z_CF25EF56_FFAB_11D1_98B7_00C04FC96ABD_.wvu.Rows" localSheetId="4" hidden="1">[39]BOP!$A$36:$IV$36,[39]BOP!$A$44:$IV$44,[39]BOP!$A$59:$IV$59,[39]BOP!#REF!,[39]BOP!#REF!,[39]BOP!$A$79:$IV$79,[39]BOP!$A$81:$IV$88,[39]BOP!#REF!,[39]BOP!#REF!</definedName>
    <definedName name="Z_CF25EF56_FFAB_11D1_98B7_00C04FC96ABD_.wvu.Rows" hidden="1">[39]BOP!$A$36:$IV$36,[39]BOP!$A$44:$IV$44,[39]BOP!$A$59:$IV$59,[39]BOP!#REF!,[39]BOP!#REF!,[39]BOP!$A$79:$IV$79,[39]BOP!$A$81:$IV$88,[39]BOP!#REF!,[39]BOP!#REF!</definedName>
    <definedName name="Z_CF25EF57_FFAB_11D1_98B7_00C04FC96ABD_.wvu.Rows" localSheetId="3" hidden="1">[39]BOP!$A$36:$IV$36,[39]BOP!$A$44:$IV$44,[39]BOP!$A$59:$IV$59,[39]BOP!#REF!,[39]BOP!#REF!,[39]BOP!$A$79:$IV$79</definedName>
    <definedName name="Z_CF25EF57_FFAB_11D1_98B7_00C04FC96ABD_.wvu.Rows" localSheetId="4" hidden="1">[39]BOP!$A$36:$IV$36,[39]BOP!$A$44:$IV$44,[39]BOP!$A$59:$IV$59,[39]BOP!#REF!,[39]BOP!#REF!,[39]BOP!$A$79:$IV$79</definedName>
    <definedName name="Z_CF25EF57_FFAB_11D1_98B7_00C04FC96ABD_.wvu.Rows" hidden="1">[39]BOP!$A$36:$IV$36,[39]BOP!$A$44:$IV$44,[39]BOP!$A$59:$IV$59,[39]BOP!#REF!,[39]BOP!#REF!,[39]BOP!$A$79:$IV$79</definedName>
    <definedName name="Z_D11C16A0_9E7B_11D1_BFD2_00A0246650E9_.wvu.PrintArea" localSheetId="4" hidden="1">#REF!</definedName>
    <definedName name="Z_D11C16A0_9E7B_11D1_BFD2_00A0246650E9_.wvu.PrintArea" hidden="1">#REF!</definedName>
    <definedName name="Z_E6B74681_BCE1_11D2_BFD1_00A02466506E_.wvu.PrintTitles" localSheetId="3" hidden="1">[61]SUMMARY!$B$1:$D$65536,[61]SUMMARY!$A$3:$IV$5</definedName>
    <definedName name="Z_E6B74681_BCE1_11D2_BFD1_00A02466506E_.wvu.PrintTitles" hidden="1">[61]SUMMARY!$B$1:$D$65536,[61]SUMMARY!$A$3:$IV$5</definedName>
    <definedName name="Z_EA8011E5_017A_11D2_98BD_00C04FC96ABD_.wvu.Rows" localSheetId="3" hidden="1">[39]BOP!$A$36:$IV$36,[39]BOP!$A$44:$IV$44,[39]BOP!$A$59:$IV$59,[39]BOP!#REF!,[39]BOP!#REF!,[39]BOP!$A$79:$IV$79,[39]BOP!$A$81:$IV$88</definedName>
    <definedName name="Z_EA8011E5_017A_11D2_98BD_00C04FC96ABD_.wvu.Rows" localSheetId="4" hidden="1">[39]BOP!$A$36:$IV$36,[39]BOP!$A$44:$IV$44,[39]BOP!$A$59:$IV$59,[39]BOP!#REF!,[39]BOP!#REF!,[39]BOP!$A$79:$IV$79,[39]BOP!$A$81:$IV$88</definedName>
    <definedName name="Z_EA8011E5_017A_11D2_98BD_00C04FC96ABD_.wvu.Rows" hidden="1">[39]BOP!$A$36:$IV$36,[39]BOP!$A$44:$IV$44,[39]BOP!$A$59:$IV$59,[39]BOP!#REF!,[39]BOP!#REF!,[39]BOP!$A$79:$IV$79,[39]BOP!$A$81:$IV$88</definedName>
    <definedName name="Z_EA8011E6_017A_11D2_98BD_00C04FC96ABD_.wvu.Rows" localSheetId="3" hidden="1">[39]BOP!$A$36:$IV$36,[39]BOP!$A$44:$IV$44,[39]BOP!$A$59:$IV$59,[39]BOP!#REF!,[39]BOP!#REF!,[39]BOP!$A$79:$IV$79,[39]BOP!#REF!</definedName>
    <definedName name="Z_EA8011E6_017A_11D2_98BD_00C04FC96ABD_.wvu.Rows" localSheetId="4" hidden="1">[39]BOP!$A$36:$IV$36,[39]BOP!$A$44:$IV$44,[39]BOP!$A$59:$IV$59,[39]BOP!#REF!,[39]BOP!#REF!,[39]BOP!$A$79:$IV$79,[39]BOP!#REF!</definedName>
    <definedName name="Z_EA8011E6_017A_11D2_98BD_00C04FC96ABD_.wvu.Rows" hidden="1">[39]BOP!$A$36:$IV$36,[39]BOP!$A$44:$IV$44,[39]BOP!$A$59:$IV$59,[39]BOP!#REF!,[39]BOP!#REF!,[39]BOP!$A$79:$IV$79,[39]BOP!#REF!</definedName>
    <definedName name="Z_EA8011E9_017A_11D2_98BD_00C04FC96ABD_.wvu.Rows" localSheetId="3" hidden="1">[39]BOP!$A$36:$IV$36,[39]BOP!$A$44:$IV$44,[39]BOP!$A$59:$IV$59,[39]BOP!#REF!,[39]BOP!#REF!,[39]BOP!$A$79:$IV$79,[39]BOP!$A$81:$IV$88,[39]BOP!#REF!</definedName>
    <definedName name="Z_EA8011E9_017A_11D2_98BD_00C04FC96ABD_.wvu.Rows" localSheetId="4" hidden="1">[39]BOP!$A$36:$IV$36,[39]BOP!$A$44:$IV$44,[39]BOP!$A$59:$IV$59,[39]BOP!#REF!,[39]BOP!#REF!,[39]BOP!$A$79:$IV$79,[39]BOP!$A$81:$IV$88,[39]BOP!#REF!</definedName>
    <definedName name="Z_EA8011E9_017A_11D2_98BD_00C04FC96ABD_.wvu.Rows" hidden="1">[39]BOP!$A$36:$IV$36,[39]BOP!$A$44:$IV$44,[39]BOP!$A$59:$IV$59,[39]BOP!#REF!,[39]BOP!#REF!,[39]BOP!$A$79:$IV$79,[39]BOP!$A$81:$IV$88,[39]BOP!#REF!</definedName>
    <definedName name="Z_EA8011EC_017A_11D2_98BD_00C04FC96ABD_.wvu.Rows" localSheetId="3" hidden="1">[39]BOP!$A$36:$IV$36,[39]BOP!$A$44:$IV$44,[39]BOP!$A$59:$IV$59,[39]BOP!#REF!,[39]BOP!#REF!,[39]BOP!$A$79:$IV$79,[39]BOP!$A$81:$IV$88,[39]BOP!#REF!,[39]BOP!#REF!</definedName>
    <definedName name="Z_EA8011EC_017A_11D2_98BD_00C04FC96ABD_.wvu.Rows" localSheetId="4" hidden="1">[39]BOP!$A$36:$IV$36,[39]BOP!$A$44:$IV$44,[39]BOP!$A$59:$IV$59,[39]BOP!#REF!,[39]BOP!#REF!,[39]BOP!$A$79:$IV$79,[39]BOP!$A$81:$IV$88,[39]BOP!#REF!,[39]BOP!#REF!</definedName>
    <definedName name="Z_EA8011EC_017A_11D2_98BD_00C04FC96ABD_.wvu.Rows" hidden="1">[39]BOP!$A$36:$IV$36,[39]BOP!$A$44:$IV$44,[39]BOP!$A$59:$IV$59,[39]BOP!#REF!,[39]BOP!#REF!,[39]BOP!$A$79:$IV$79,[39]BOP!$A$81:$IV$88,[39]BOP!#REF!,[39]BOP!#REF!</definedName>
    <definedName name="Z_EA86CE3A_00A2_11D2_98BC_00C04FC96ABD_.wvu.Rows" localSheetId="3" hidden="1">[39]BOP!$A$36:$IV$36,[39]BOP!$A$44:$IV$44,[39]BOP!$A$59:$IV$59,[39]BOP!#REF!,[39]BOP!#REF!,[39]BOP!$A$81:$IV$88</definedName>
    <definedName name="Z_EA86CE3A_00A2_11D2_98BC_00C04FC96ABD_.wvu.Rows" localSheetId="4" hidden="1">[39]BOP!$A$36:$IV$36,[39]BOP!$A$44:$IV$44,[39]BOP!$A$59:$IV$59,[39]BOP!#REF!,[39]BOP!#REF!,[39]BOP!$A$81:$IV$88</definedName>
    <definedName name="Z_EA86CE3A_00A2_11D2_98BC_00C04FC96ABD_.wvu.Rows" hidden="1">[39]BOP!$A$36:$IV$36,[39]BOP!$A$44:$IV$44,[39]BOP!$A$59:$IV$59,[39]BOP!#REF!,[39]BOP!#REF!,[39]BOP!$A$81:$IV$88</definedName>
    <definedName name="Z_EA86CE3B_00A2_11D2_98BC_00C04FC96ABD_.wvu.Rows" localSheetId="3" hidden="1">[39]BOP!$A$36:$IV$36,[39]BOP!$A$44:$IV$44,[39]BOP!$A$59:$IV$59,[39]BOP!#REF!,[39]BOP!#REF!,[39]BOP!$A$81:$IV$88</definedName>
    <definedName name="Z_EA86CE3B_00A2_11D2_98BC_00C04FC96ABD_.wvu.Rows" localSheetId="4" hidden="1">[39]BOP!$A$36:$IV$36,[39]BOP!$A$44:$IV$44,[39]BOP!$A$59:$IV$59,[39]BOP!#REF!,[39]BOP!#REF!,[39]BOP!$A$81:$IV$88</definedName>
    <definedName name="Z_EA86CE3B_00A2_11D2_98BC_00C04FC96ABD_.wvu.Rows" hidden="1">[39]BOP!$A$36:$IV$36,[39]BOP!$A$44:$IV$44,[39]BOP!$A$59:$IV$59,[39]BOP!#REF!,[39]BOP!#REF!,[39]BOP!$A$81:$IV$88</definedName>
    <definedName name="Z_EA86CE3C_00A2_11D2_98BC_00C04FC96ABD_.wvu.Rows" localSheetId="3" hidden="1">[39]BOP!$A$36:$IV$36,[39]BOP!$A$44:$IV$44,[39]BOP!$A$59:$IV$59,[39]BOP!#REF!,[39]BOP!#REF!,[39]BOP!$A$81:$IV$88</definedName>
    <definedName name="Z_EA86CE3C_00A2_11D2_98BC_00C04FC96ABD_.wvu.Rows" localSheetId="4" hidden="1">[39]BOP!$A$36:$IV$36,[39]BOP!$A$44:$IV$44,[39]BOP!$A$59:$IV$59,[39]BOP!#REF!,[39]BOP!#REF!,[39]BOP!$A$81:$IV$88</definedName>
    <definedName name="Z_EA86CE3C_00A2_11D2_98BC_00C04FC96ABD_.wvu.Rows" hidden="1">[39]BOP!$A$36:$IV$36,[39]BOP!$A$44:$IV$44,[39]BOP!$A$59:$IV$59,[39]BOP!#REF!,[39]BOP!#REF!,[39]BOP!$A$81:$IV$88</definedName>
    <definedName name="Z_EA86CE3D_00A2_11D2_98BC_00C04FC96ABD_.wvu.Rows" localSheetId="3" hidden="1">[39]BOP!$A$36:$IV$36,[39]BOP!$A$44:$IV$44,[39]BOP!$A$59:$IV$59,[39]BOP!#REF!,[39]BOP!#REF!,[39]BOP!$A$81:$IV$88</definedName>
    <definedName name="Z_EA86CE3D_00A2_11D2_98BC_00C04FC96ABD_.wvu.Rows" localSheetId="4" hidden="1">[39]BOP!$A$36:$IV$36,[39]BOP!$A$44:$IV$44,[39]BOP!$A$59:$IV$59,[39]BOP!#REF!,[39]BOP!#REF!,[39]BOP!$A$81:$IV$88</definedName>
    <definedName name="Z_EA86CE3D_00A2_11D2_98BC_00C04FC96ABD_.wvu.Rows" hidden="1">[39]BOP!$A$36:$IV$36,[39]BOP!$A$44:$IV$44,[39]BOP!$A$59:$IV$59,[39]BOP!#REF!,[39]BOP!#REF!,[39]BOP!$A$81:$IV$88</definedName>
    <definedName name="Z_EA86CE3E_00A2_11D2_98BC_00C04FC96ABD_.wvu.Rows" localSheetId="3" hidden="1">[39]BOP!$A$36:$IV$36,[39]BOP!$A$44:$IV$44,[39]BOP!$A$59:$IV$59,[39]BOP!#REF!,[39]BOP!#REF!,[39]BOP!$A$79:$IV$79,[39]BOP!$A$81:$IV$88,[39]BOP!#REF!</definedName>
    <definedName name="Z_EA86CE3E_00A2_11D2_98BC_00C04FC96ABD_.wvu.Rows" localSheetId="4" hidden="1">[39]BOP!$A$36:$IV$36,[39]BOP!$A$44:$IV$44,[39]BOP!$A$59:$IV$59,[39]BOP!#REF!,[39]BOP!#REF!,[39]BOP!$A$79:$IV$79,[39]BOP!$A$81:$IV$88,[39]BOP!#REF!</definedName>
    <definedName name="Z_EA86CE3E_00A2_11D2_98BC_00C04FC96ABD_.wvu.Rows" hidden="1">[39]BOP!$A$36:$IV$36,[39]BOP!$A$44:$IV$44,[39]BOP!$A$59:$IV$59,[39]BOP!#REF!,[39]BOP!#REF!,[39]BOP!$A$79:$IV$79,[39]BOP!$A$81:$IV$88,[39]BOP!#REF!</definedName>
    <definedName name="Z_EA86CE3F_00A2_11D2_98BC_00C04FC96ABD_.wvu.Rows" localSheetId="3" hidden="1">[39]BOP!$A$36:$IV$36,[39]BOP!$A$44:$IV$44,[39]BOP!$A$59:$IV$59,[39]BOP!#REF!,[39]BOP!#REF!,[39]BOP!$A$79:$IV$79,[39]BOP!$A$81:$IV$88</definedName>
    <definedName name="Z_EA86CE3F_00A2_11D2_98BC_00C04FC96ABD_.wvu.Rows" localSheetId="4" hidden="1">[39]BOP!$A$36:$IV$36,[39]BOP!$A$44:$IV$44,[39]BOP!$A$59:$IV$59,[39]BOP!#REF!,[39]BOP!#REF!,[39]BOP!$A$79:$IV$79,[39]BOP!$A$81:$IV$88</definedName>
    <definedName name="Z_EA86CE3F_00A2_11D2_98BC_00C04FC96ABD_.wvu.Rows" hidden="1">[39]BOP!$A$36:$IV$36,[39]BOP!$A$44:$IV$44,[39]BOP!$A$59:$IV$59,[39]BOP!#REF!,[39]BOP!#REF!,[39]BOP!$A$79:$IV$79,[39]BOP!$A$81:$IV$88</definedName>
    <definedName name="Z_EA86CE40_00A2_11D2_98BC_00C04FC96ABD_.wvu.Rows" localSheetId="3" hidden="1">[39]BOP!$A$36:$IV$36,[39]BOP!$A$44:$IV$44,[39]BOP!$A$59:$IV$59,[39]BOP!#REF!,[39]BOP!#REF!,[39]BOP!$A$79:$IV$79,[39]BOP!#REF!</definedName>
    <definedName name="Z_EA86CE40_00A2_11D2_98BC_00C04FC96ABD_.wvu.Rows" localSheetId="4" hidden="1">[39]BOP!$A$36:$IV$36,[39]BOP!$A$44:$IV$44,[39]BOP!$A$59:$IV$59,[39]BOP!#REF!,[39]BOP!#REF!,[39]BOP!$A$79:$IV$79,[39]BOP!#REF!</definedName>
    <definedName name="Z_EA86CE40_00A2_11D2_98BC_00C04FC96ABD_.wvu.Rows" hidden="1">[39]BOP!$A$36:$IV$36,[39]BOP!$A$44:$IV$44,[39]BOP!$A$59:$IV$59,[39]BOP!#REF!,[39]BOP!#REF!,[39]BOP!$A$79:$IV$79,[39]BOP!#REF!</definedName>
    <definedName name="Z_EA86CE41_00A2_11D2_98BC_00C04FC96ABD_.wvu.Rows" localSheetId="3" hidden="1">[39]BOP!$A$36:$IV$36,[39]BOP!$A$44:$IV$44,[39]BOP!$A$59:$IV$59,[39]BOP!#REF!,[39]BOP!#REF!,[39]BOP!$A$79:$IV$79,[39]BOP!$A$81:$IV$88,[39]BOP!#REF!</definedName>
    <definedName name="Z_EA86CE41_00A2_11D2_98BC_00C04FC96ABD_.wvu.Rows" localSheetId="4" hidden="1">[39]BOP!$A$36:$IV$36,[39]BOP!$A$44:$IV$44,[39]BOP!$A$59:$IV$59,[39]BOP!#REF!,[39]BOP!#REF!,[39]BOP!$A$79:$IV$79,[39]BOP!$A$81:$IV$88,[39]BOP!#REF!</definedName>
    <definedName name="Z_EA86CE41_00A2_11D2_98BC_00C04FC96ABD_.wvu.Rows" hidden="1">[39]BOP!$A$36:$IV$36,[39]BOP!$A$44:$IV$44,[39]BOP!$A$59:$IV$59,[39]BOP!#REF!,[39]BOP!#REF!,[39]BOP!$A$79:$IV$79,[39]BOP!$A$81:$IV$88,[39]BOP!#REF!</definedName>
    <definedName name="Z_EA86CE42_00A2_11D2_98BC_00C04FC96ABD_.wvu.Rows" localSheetId="3" hidden="1">[39]BOP!$A$36:$IV$36,[39]BOP!$A$44:$IV$44,[39]BOP!$A$59:$IV$59,[39]BOP!#REF!,[39]BOP!#REF!,[39]BOP!$A$79:$IV$79,[39]BOP!$A$81:$IV$88,[39]BOP!#REF!</definedName>
    <definedName name="Z_EA86CE42_00A2_11D2_98BC_00C04FC96ABD_.wvu.Rows" localSheetId="4" hidden="1">[39]BOP!$A$36:$IV$36,[39]BOP!$A$44:$IV$44,[39]BOP!$A$59:$IV$59,[39]BOP!#REF!,[39]BOP!#REF!,[39]BOP!$A$79:$IV$79,[39]BOP!$A$81:$IV$88,[39]BOP!#REF!</definedName>
    <definedName name="Z_EA86CE42_00A2_11D2_98BC_00C04FC96ABD_.wvu.Rows" hidden="1">[39]BOP!$A$36:$IV$36,[39]BOP!$A$44:$IV$44,[39]BOP!$A$59:$IV$59,[39]BOP!#REF!,[39]BOP!#REF!,[39]BOP!$A$79:$IV$79,[39]BOP!$A$81:$IV$88,[39]BOP!#REF!</definedName>
    <definedName name="Z_EA86CE43_00A2_11D2_98BC_00C04FC96ABD_.wvu.Rows" localSheetId="3" hidden="1">[39]BOP!$A$36:$IV$36,[39]BOP!$A$44:$IV$44,[39]BOP!$A$59:$IV$59,[39]BOP!#REF!,[39]BOP!#REF!,[39]BOP!$A$79:$IV$79,[39]BOP!$A$81:$IV$88,[39]BOP!#REF!</definedName>
    <definedName name="Z_EA86CE43_00A2_11D2_98BC_00C04FC96ABD_.wvu.Rows" localSheetId="4" hidden="1">[39]BOP!$A$36:$IV$36,[39]BOP!$A$44:$IV$44,[39]BOP!$A$59:$IV$59,[39]BOP!#REF!,[39]BOP!#REF!,[39]BOP!$A$79:$IV$79,[39]BOP!$A$81:$IV$88,[39]BOP!#REF!</definedName>
    <definedName name="Z_EA86CE43_00A2_11D2_98BC_00C04FC96ABD_.wvu.Rows" hidden="1">[39]BOP!$A$36:$IV$36,[39]BOP!$A$44:$IV$44,[39]BOP!$A$59:$IV$59,[39]BOP!#REF!,[39]BOP!#REF!,[39]BOP!$A$79:$IV$79,[39]BOP!$A$81:$IV$88,[39]BOP!#REF!</definedName>
    <definedName name="Z_EA86CE45_00A2_11D2_98BC_00C04FC96ABD_.wvu.Rows" localSheetId="3" hidden="1">[39]BOP!$A$36:$IV$36,[39]BOP!$A$44:$IV$44,[39]BOP!$A$59:$IV$59,[39]BOP!#REF!,[39]BOP!#REF!,[39]BOP!$A$79:$IV$79,[39]BOP!$A$81:$IV$88,[39]BOP!#REF!,[39]BOP!#REF!</definedName>
    <definedName name="Z_EA86CE45_00A2_11D2_98BC_00C04FC96ABD_.wvu.Rows" localSheetId="4" hidden="1">[39]BOP!$A$36:$IV$36,[39]BOP!$A$44:$IV$44,[39]BOP!$A$59:$IV$59,[39]BOP!#REF!,[39]BOP!#REF!,[39]BOP!$A$79:$IV$79,[39]BOP!$A$81:$IV$88,[39]BOP!#REF!,[39]BOP!#REF!</definedName>
    <definedName name="Z_EA86CE45_00A2_11D2_98BC_00C04FC96ABD_.wvu.Rows" hidden="1">[39]BOP!$A$36:$IV$36,[39]BOP!$A$44:$IV$44,[39]BOP!$A$59:$IV$59,[39]BOP!#REF!,[39]BOP!#REF!,[39]BOP!$A$79:$IV$79,[39]BOP!$A$81:$IV$88,[39]BOP!#REF!,[39]BOP!#REF!</definedName>
    <definedName name="Z_EA86CE46_00A2_11D2_98BC_00C04FC96ABD_.wvu.Rows" localSheetId="3" hidden="1">[39]BOP!$A$36:$IV$36,[39]BOP!$A$44:$IV$44,[39]BOP!$A$59:$IV$59,[39]BOP!#REF!,[39]BOP!#REF!,[39]BOP!$A$79:$IV$79,[39]BOP!$A$81:$IV$88,[39]BOP!#REF!,[39]BOP!#REF!</definedName>
    <definedName name="Z_EA86CE46_00A2_11D2_98BC_00C04FC96ABD_.wvu.Rows" localSheetId="4" hidden="1">[39]BOP!$A$36:$IV$36,[39]BOP!$A$44:$IV$44,[39]BOP!$A$59:$IV$59,[39]BOP!#REF!,[39]BOP!#REF!,[39]BOP!$A$79:$IV$79,[39]BOP!$A$81:$IV$88,[39]BOP!#REF!,[39]BOP!#REF!</definedName>
    <definedName name="Z_EA86CE46_00A2_11D2_98BC_00C04FC96ABD_.wvu.Rows" hidden="1">[39]BOP!$A$36:$IV$36,[39]BOP!$A$44:$IV$44,[39]BOP!$A$59:$IV$59,[39]BOP!#REF!,[39]BOP!#REF!,[39]BOP!$A$79:$IV$79,[39]BOP!$A$81:$IV$88,[39]BOP!#REF!,[39]BOP!#REF!</definedName>
    <definedName name="Z_EA86CE47_00A2_11D2_98BC_00C04FC96ABD_.wvu.Rows" localSheetId="3" hidden="1">[39]BOP!$A$36:$IV$36,[39]BOP!$A$44:$IV$44,[39]BOP!$A$59:$IV$59,[39]BOP!#REF!,[39]BOP!#REF!,[39]BOP!$A$79:$IV$79</definedName>
    <definedName name="Z_EA86CE47_00A2_11D2_98BC_00C04FC96ABD_.wvu.Rows" localSheetId="4" hidden="1">[39]BOP!$A$36:$IV$36,[39]BOP!$A$44:$IV$44,[39]BOP!$A$59:$IV$59,[39]BOP!#REF!,[39]BOP!#REF!,[39]BOP!$A$79:$IV$79</definedName>
    <definedName name="Z_EA86CE47_00A2_11D2_98BC_00C04FC96ABD_.wvu.Rows" hidden="1">[39]BOP!$A$36:$IV$36,[39]BOP!$A$44:$IV$44,[39]BOP!$A$59:$IV$59,[39]BOP!#REF!,[39]BOP!#REF!,[39]BOP!$A$79:$IV$79</definedName>
    <definedName name="zio" localSheetId="3" hidden="1">{"Tab1",#N/A,FALSE,"P";"Tab2",#N/A,FALSE,"P"}</definedName>
    <definedName name="zio" hidden="1">{"Tab1",#N/A,FALSE,"P";"Tab2",#N/A,FALSE,"P"}</definedName>
    <definedName name="zz" localSheetId="3" hidden="1">{"Tab1",#N/A,FALSE,"P";"Tab2",#N/A,FALSE,"P"}</definedName>
    <definedName name="zz" hidden="1">{"Tab1",#N/A,FALSE,"P";"Tab2",#N/A,FALSE,"P"}</definedName>
    <definedName name="zzz" localSheetId="3" hidden="1">{#N/A,#N/A,TRUE,"Contents";#N/A,#N/A,TRUE,"Input";#N/A,#N/A,TRUE,"Output";#N/A,#N/A,TRUE,"Mon. Survey";#N/A,#N/A,TRUE,"Mon. Authority";#N/A,#N/A,TRUE,"Comm. Banks";#N/A,#N/A,TRUE,"Foreign";#N/A,#N/A,TRUE,"Claims on Gov";#N/A,#N/A,TRUE,"Claims on PE &amp; Pvt";#N/A,#N/A,TRUE,"Broad Money";#N/A,#N/A,TRUE,"Other";#N/A,#N/A,TRUE,"Proj.";#N/A,#N/A,TRUE,"Staff Rept"}</definedName>
    <definedName name="zzz" hidden="1">{#N/A,#N/A,TRUE,"Contents";#N/A,#N/A,TRUE,"Input";#N/A,#N/A,TRUE,"Output";#N/A,#N/A,TRUE,"Mon. Survey";#N/A,#N/A,TRUE,"Mon. Authority";#N/A,#N/A,TRUE,"Comm. Banks";#N/A,#N/A,TRUE,"Foreign";#N/A,#N/A,TRUE,"Claims on Gov";#N/A,#N/A,TRUE,"Claims on PE &amp; Pvt";#N/A,#N/A,TRUE,"Broad Money";#N/A,#N/A,TRUE,"Other";#N/A,#N/A,TRUE,"Proj.";#N/A,#N/A,TRUE,"Staff Rept"}</definedName>
    <definedName name="zzzz" localSheetId="3" hidden="1">{"Tab1",#N/A,FALSE,"P";"Tab2",#N/A,FALSE,"P"}</definedName>
    <definedName name="zzzz" hidden="1">{"Tab1",#N/A,FALSE,"P";"Tab2",#N/A,FALSE,"P"}</definedName>
    <definedName name="ббб" localSheetId="3" hidden="1">{#N/A,#N/A,FALSE,"SimInp1";#N/A,#N/A,FALSE,"SimInp2";#N/A,#N/A,FALSE,"SimOut1";#N/A,#N/A,FALSE,"SimOut2";#N/A,#N/A,FALSE,"SimOut3";#N/A,#N/A,FALSE,"SimOut4";#N/A,#N/A,FALSE,"SimOut5"}</definedName>
    <definedName name="ббб" hidden="1">{#N/A,#N/A,FALSE,"SimInp1";#N/A,#N/A,FALSE,"SimInp2";#N/A,#N/A,FALSE,"SimOut1";#N/A,#N/A,FALSE,"SimOut2";#N/A,#N/A,FALSE,"SimOut3";#N/A,#N/A,FALSE,"SimOut4";#N/A,#N/A,FALSE,"SimOut5"}</definedName>
    <definedName name="вавава" localSheetId="3" hidden="1">{"DEPOSITS",#N/A,FALSE,"COMML_MON";"LOANS",#N/A,FALSE,"COMML_MON"}</definedName>
    <definedName name="вавава" hidden="1">{"DEPOSITS",#N/A,FALSE,"COMML_MON";"LOANS",#N/A,FALSE,"COMML_MON"}</definedName>
    <definedName name="ввв" localSheetId="3" hidden="1">{"CONSOLIDATED",#N/A,FALSE,"TAB2";"CONSOL_GDP",#N/A,FALSE,"TAB3";"STATE_OP",#N/A,FALSE,"TAB13APP";"STATE_GDP",#N/A,FALSE,"TAB14APP";"TAXREV",#N/A,FALSE,"TAB15APP";"CURREXP",#N/A,FALSE,"TAB16APP";"PEF",#N/A,FALSE,"TAB17APP";"PEF_GDP",#N/A,FALSE,"TAB18APP";"PENSION_AVG",#N/A,FALSE,"TAB19APP";"BENEFIT_UNEMP",#N/A,FALSE,"TAB20APP"}</definedName>
    <definedName name="ввв" hidden="1">{"CONSOLIDATED",#N/A,FALSE,"TAB2";"CONSOL_GDP",#N/A,FALSE,"TAB3";"STATE_OP",#N/A,FALSE,"TAB13APP";"STATE_GDP",#N/A,FALSE,"TAB14APP";"TAXREV",#N/A,FALSE,"TAB15APP";"CURREXP",#N/A,FALSE,"TAB16APP";"PEF",#N/A,FALSE,"TAB17APP";"PEF_GDP",#N/A,FALSE,"TAB18APP";"PENSION_AVG",#N/A,FALSE,"TAB19APP";"BENEFIT_UNEMP",#N/A,FALSE,"TAB20APP"}</definedName>
    <definedName name="дддд" localSheetId="3" hidden="1">{"BOP_TAB",#N/A,FALSE,"N";"MIDTERM_TAB",#N/A,FALSE,"O"}</definedName>
    <definedName name="дддд" hidden="1">{"BOP_TAB",#N/A,FALSE,"N";"MIDTERM_TAB",#N/A,FALSE,"O"}</definedName>
    <definedName name="иии" localSheetId="3" hidden="1">{"CBA",#N/A,FALSE,"TAB4";"MS",#N/A,FALSE,"TAB5";"BANKLOANS",#N/A,FALSE,"TAB21APP ";"INTEREST",#N/A,FALSE,"TAB22APP"}</definedName>
    <definedName name="иии" hidden="1">{"CBA",#N/A,FALSE,"TAB4";"MS",#N/A,FALSE,"TAB5";"BANKLOANS",#N/A,FALSE,"TAB21APP ";"INTEREST",#N/A,FALSE,"TAB22APP"}</definedName>
    <definedName name="ййй" localSheetId="3" hidden="1">{#N/A,#N/A,FALSE,"SimInp1";#N/A,#N/A,FALSE,"SimInp2";#N/A,#N/A,FALSE,"SimOut1";#N/A,#N/A,FALSE,"SimOut2";#N/A,#N/A,FALSE,"SimOut3";#N/A,#N/A,FALSE,"SimOut4";#N/A,#N/A,FALSE,"SimOut5"}</definedName>
    <definedName name="ййй" hidden="1">{#N/A,#N/A,FALSE,"SimInp1";#N/A,#N/A,FALSE,"SimInp2";#N/A,#N/A,FALSE,"SimOut1";#N/A,#N/A,FALSE,"SimOut2";#N/A,#N/A,FALSE,"SimOut3";#N/A,#N/A,FALSE,"SimOut4";#N/A,#N/A,FALSE,"SimOut5"}</definedName>
    <definedName name="иит" localSheetId="3" hidden="1">{"BOP_TAB",#N/A,FALSE,"N";"MIDTERM_TAB",#N/A,FALSE,"O";"FUND_CRED",#N/A,FALSE,"P";"DEBT_TAB1",#N/A,FALSE,"Q";"DEBT_TAB2",#N/A,FALSE,"Q";"FORFIN_TAB1",#N/A,FALSE,"R";"FORFIN_TAB2",#N/A,FALSE,"R";"BOP_ANALY",#N/A,FALSE,"U"}</definedName>
    <definedName name="иит" hidden="1">{"BOP_TAB",#N/A,FALSE,"N";"MIDTERM_TAB",#N/A,FALSE,"O";"FUND_CRED",#N/A,FALSE,"P";"DEBT_TAB1",#N/A,FALSE,"Q";"DEBT_TAB2",#N/A,FALSE,"Q";"FORFIN_TAB1",#N/A,FALSE,"R";"FORFIN_TAB2",#N/A,FALSE,"R";"BOP_ANALY",#N/A,FALSE,"U"}</definedName>
    <definedName name="йфя" localSheetId="3" hidden="1">{"CONSOLIDATED",#N/A,FALSE,"TAB2";"CONSOL_GDP",#N/A,FALSE,"TAB3";"STATE_OP",#N/A,FALSE,"TAB13APP";"STATE_GDP",#N/A,FALSE,"TAB14APP";"TAXREV",#N/A,FALSE,"TAB15APP";"CURREXP",#N/A,FALSE,"TAB16APP";"PEF",#N/A,FALSE,"TAB17APP";"PEF_GDP",#N/A,FALSE,"TAB18APP";"PENSION_AVG",#N/A,FALSE,"TAB19APP";"BENEFIT_UNEMP",#N/A,FALSE,"TAB20APP"}</definedName>
    <definedName name="йфя" hidden="1">{"CONSOLIDATED",#N/A,FALSE,"TAB2";"CONSOL_GDP",#N/A,FALSE,"TAB3";"STATE_OP",#N/A,FALSE,"TAB13APP";"STATE_GDP",#N/A,FALSE,"TAB14APP";"TAXREV",#N/A,FALSE,"TAB15APP";"CURREXP",#N/A,FALSE,"TAB16APP";"PEF",#N/A,FALSE,"TAB17APP";"PEF_GDP",#N/A,FALSE,"TAB18APP";"PENSION_AVG",#N/A,FALSE,"TAB19APP";"BENEFIT_UNEMP",#N/A,FALSE,"TAB20APP"}</definedName>
    <definedName name="ккк" localSheetId="3" hidden="1">{"TBILLS_ALL",#N/A,FALSE,"FITB_all"}</definedName>
    <definedName name="ккк" hidden="1">{"TBILLS_ALL",#N/A,FALSE,"FITB_all"}</definedName>
    <definedName name="лллл" localSheetId="3" hidden="1">{"TRADE_COMP",#N/A,FALSE,"TAB23APP";"BOP",#N/A,FALSE,"TAB6";"DOT",#N/A,FALSE,"TAB24APP";"EXTDEBT",#N/A,FALSE,"TAB25APP"}</definedName>
    <definedName name="лллл" hidden="1">{"TRADE_COMP",#N/A,FALSE,"TAB23APP";"BOP",#N/A,FALSE,"TAB6";"DOT",#N/A,FALSE,"TAB24APP";"EXTDEBT",#N/A,FALSE,"TAB25APP"}</definedName>
    <definedName name="ппп" localSheetId="3" hidden="1">{#N/A,#N/A,FALSE,"DOC";"TB_28",#N/A,FALSE,"FITB_28";"TB_91",#N/A,FALSE,"FITB_91";"TB_182",#N/A,FALSE,"FITB_182";"TB_273",#N/A,FALSE,"FITB_273";"TB_364",#N/A,FALSE,"FITB_364 ";"SUMMARY",#N/A,FALSE,"Summary"}</definedName>
    <definedName name="ппп" hidden="1">{#N/A,#N/A,FALSE,"DOC";"TB_28",#N/A,FALSE,"FITB_28";"TB_91",#N/A,FALSE,"FITB_91";"TB_182",#N/A,FALSE,"FITB_182";"TB_273",#N/A,FALSE,"FITB_273";"TB_364",#N/A,FALSE,"FITB_364 ";"SUMMARY",#N/A,FALSE,"Summary"}</definedName>
    <definedName name="ттт" localSheetId="3" hidden="1">{"BOP_TAB",#N/A,FALSE,"N";"MIDTERM_TAB",#N/A,FALSE,"O";"FUND_CRED",#N/A,FALSE,"P";"DEBT_TAB1",#N/A,FALSE,"Q";"DEBT_TAB2",#N/A,FALSE,"Q";"FORFIN_TAB1",#N/A,FALSE,"R";"FORFIN_TAB2",#N/A,FALSE,"R";"BOP_ANALY",#N/A,FALSE,"U"}</definedName>
    <definedName name="ттт" hidden="1">{"BOP_TAB",#N/A,FALSE,"N";"MIDTERM_TAB",#N/A,FALSE,"O";"FUND_CRED",#N/A,FALSE,"P";"DEBT_TAB1",#N/A,FALSE,"Q";"DEBT_TAB2",#N/A,FALSE,"Q";"FORFIN_TAB1",#N/A,FALSE,"R";"FORFIN_TAB2",#N/A,FALSE,"R";"BOP_ANALY",#N/A,FALSE,"U"}</definedName>
    <definedName name="увс" localSheetId="3" hidden="1">{#N/A,#N/A,FALSE,"DOC";"TB_28",#N/A,FALSE,"FITB_28";"TB_91",#N/A,FALSE,"FITB_91";"TB_182",#N/A,FALSE,"FITB_182";"TB_273",#N/A,FALSE,"FITB_273";"TB_364",#N/A,FALSE,"FITB_364 ";"SUMMARY",#N/A,FALSE,"Summary"}</definedName>
    <definedName name="увс" hidden="1">{#N/A,#N/A,FALSE,"DOC";"TB_28",#N/A,FALSE,"FITB_28";"TB_91",#N/A,FALSE,"FITB_91";"TB_182",#N/A,FALSE,"FITB_182";"TB_273",#N/A,FALSE,"FITB_273";"TB_364",#N/A,FALSE,"FITB_364 ";"SUMMARY",#N/A,FALSE,"Summary"}</definedName>
    <definedName name="ц" localSheetId="3" hidden="1">{#N/A,#N/A,FALSE,"DOC";"TB_28",#N/A,FALSE,"FITB_28";"TB_91",#N/A,FALSE,"FITB_91";"TB_182",#N/A,FALSE,"FITB_182";"TB_273",#N/A,FALSE,"FITB_273";"TB_364",#N/A,FALSE,"FITB_364 ";"SUMMARY",#N/A,FALSE,"Summary"}</definedName>
    <definedName name="ц" hidden="1">{#N/A,#N/A,FALSE,"DOC";"TB_28",#N/A,FALSE,"FITB_28";"TB_91",#N/A,FALSE,"FITB_91";"TB_182",#N/A,FALSE,"FITB_182";"TB_273",#N/A,FALSE,"FITB_273";"TB_364",#N/A,FALSE,"FITB_364 ";"SUMMARY",#N/A,FALSE,"Summary"}</definedName>
    <definedName name="чч" localSheetId="3" hidden="1">{"CONSOLIDATED",#N/A,FALSE,"TAB2";"CONSOL_GDP",#N/A,FALSE,"TAB3";"STATE_OP",#N/A,FALSE,"TAB13APP";"STATE_GDP",#N/A,FALSE,"TAB14APP";"TAXREV",#N/A,FALSE,"TAB15APP";"CURREXP",#N/A,FALSE,"TAB16APP";"PEF",#N/A,FALSE,"TAB17APP";"PEF_GDP",#N/A,FALSE,"TAB18APP";"PENSION_AVG",#N/A,FALSE,"TAB19APP";"BENEFIT_UNEMP",#N/A,FALSE,"TAB20APP"}</definedName>
    <definedName name="чч" hidden="1">{"CONSOLIDATED",#N/A,FALSE,"TAB2";"CONSOL_GDP",#N/A,FALSE,"TAB3";"STATE_OP",#N/A,FALSE,"TAB13APP";"STATE_GDP",#N/A,FALSE,"TAB14APP";"TAXREV",#N/A,FALSE,"TAB15APP";"CURREXP",#N/A,FALSE,"TAB16APP";"PEF",#N/A,FALSE,"TAB17APP";"PEF_GDP",#N/A,FALSE,"TAB18APP";"PENSION_AVG",#N/A,FALSE,"TAB19APP";"BENEFIT_UNEMP",#N/A,FALSE,"TAB20APP"}</definedName>
    <definedName name="ыфы" localSheetId="3" hidden="1">{"DEPOSITS",#N/A,FALSE,"COMML_MON";"LOANS",#N/A,FALSE,"COMML_MON"}</definedName>
    <definedName name="ыфы" hidden="1">{"DEPOSITS",#N/A,FALSE,"COMML_MON";"LOANS",#N/A,FALSE,"COMML_MON"}</definedName>
    <definedName name="ыыы"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ыыы"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ыыыыыыыыыы" localSheetId="3" hidden="1">{"WEO",#N/A,FALSE,"T"}</definedName>
    <definedName name="ыыыыыыыыыы" hidden="1">{"WEO",#N/A,FALSE,"T"}</definedName>
    <definedName name="эээ" localSheetId="3" hidden="1">{"CONSOLIDATED",#N/A,FALSE,"TAB2";"CONSOL_GDP",#N/A,FALSE,"TAB3";"STATE_OP",#N/A,FALSE,"TAB13APP";"STATE_GDP",#N/A,FALSE,"TAB14APP";"TAXREV",#N/A,FALSE,"TAB15APP";"CURREXP",#N/A,FALSE,"TAB16APP";"PEF",#N/A,FALSE,"TAB17APP";"PEF_GDP",#N/A,FALSE,"TAB18APP";"PENSION_AVG",#N/A,FALSE,"TAB19APP";"BENEFIT_UNEMP",#N/A,FALSE,"TAB20APP"}</definedName>
    <definedName name="эээ" hidden="1">{"CONSOLIDATED",#N/A,FALSE,"TAB2";"CONSOL_GDP",#N/A,FALSE,"TAB3";"STATE_OP",#N/A,FALSE,"TAB13APP";"STATE_GDP",#N/A,FALSE,"TAB14APP";"TAXREV",#N/A,FALSE,"TAB15APP";"CURREXP",#N/A,FALSE,"TAB16APP";"PEF",#N/A,FALSE,"TAB17APP";"PEF_GDP",#N/A,FALSE,"TAB18APP";"PENSION_AVG",#N/A,FALSE,"TAB19APP";"BENEFIT_UNEMP",#N/A,FALSE,"TAB20APP"}</definedName>
    <definedName name="яя" localSheetId="3" hidden="1">{#N/A,#N/A,FALSE,"DOC";"TB_28",#N/A,FALSE,"FITB_28";"TB_91",#N/A,FALSE,"FITB_91";"TB_182",#N/A,FALSE,"FITB_182";"TB_273",#N/A,FALSE,"FITB_273";"TB_364",#N/A,FALSE,"FITB_364 ";"SUMMARY",#N/A,FALSE,"Summary"}</definedName>
    <definedName name="яя" hidden="1">{#N/A,#N/A,FALSE,"DOC";"TB_28",#N/A,FALSE,"FITB_28";"TB_91",#N/A,FALSE,"FITB_91";"TB_182",#N/A,FALSE,"FITB_182";"TB_273",#N/A,FALSE,"FITB_273";"TB_364",#N/A,FALSE,"FITB_364 ";"SUMMARY",#N/A,FALSE,"Summary"}</definedName>
    <definedName name="яяя" localSheetId="3" hidden="1">{"TBILLS_ALL",#N/A,FALSE,"FITB_all"}</definedName>
    <definedName name="яяя" hidden="1">{"TBILLS_ALL",#N/A,FALSE,"FITB_all"}</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67" i="82" l="1"/>
  <c r="O167" i="82"/>
  <c r="P167" i="82"/>
  <c r="Q167" i="82"/>
  <c r="R167" i="82"/>
  <c r="S167" i="82"/>
  <c r="T167" i="82"/>
  <c r="U167" i="82"/>
  <c r="M167" i="82"/>
  <c r="H87" i="82" l="1"/>
  <c r="I87" i="82"/>
  <c r="J87" i="82"/>
  <c r="K87" i="82"/>
  <c r="G87" i="82"/>
  <c r="L89" i="82"/>
  <c r="M89" i="82" s="1"/>
  <c r="N89" i="82" s="1"/>
  <c r="O89" i="82" s="1"/>
  <c r="P89" i="82" s="1"/>
  <c r="Q89" i="82" s="1"/>
  <c r="R89" i="82" s="1"/>
  <c r="S89" i="82" s="1"/>
  <c r="T89" i="82" s="1"/>
  <c r="U89" i="82" s="1"/>
  <c r="L88" i="82"/>
  <c r="L87" i="82" l="1"/>
  <c r="M88" i="82"/>
  <c r="H36" i="82"/>
  <c r="I36" i="82"/>
  <c r="J36" i="82"/>
  <c r="K36" i="82"/>
  <c r="G36" i="82"/>
  <c r="H23" i="82"/>
  <c r="I23" i="82"/>
  <c r="J23" i="82"/>
  <c r="K23" i="82"/>
  <c r="G23" i="82"/>
  <c r="M87" i="82" l="1"/>
  <c r="N88" i="82"/>
  <c r="C402" i="83"/>
  <c r="C397" i="83" s="1"/>
  <c r="C402" i="84"/>
  <c r="C397" i="84" s="1"/>
  <c r="C402" i="87"/>
  <c r="C397" i="87" s="1"/>
  <c r="C402" i="88"/>
  <c r="C397" i="88" s="1"/>
  <c r="C402" i="89"/>
  <c r="C397" i="89" s="1"/>
  <c r="C402" i="58"/>
  <c r="C397" i="58" s="1"/>
  <c r="D163" i="3"/>
  <c r="D164" i="3"/>
  <c r="D165" i="3"/>
  <c r="D167" i="3"/>
  <c r="D168" i="3"/>
  <c r="C168" i="3"/>
  <c r="B168" i="3"/>
  <c r="C167" i="3"/>
  <c r="B167" i="3"/>
  <c r="E179" i="3"/>
  <c r="I71" i="58" s="1"/>
  <c r="D179" i="3"/>
  <c r="H71" i="83" s="1"/>
  <c r="C179" i="3"/>
  <c r="G71" i="84" s="1"/>
  <c r="B179" i="3"/>
  <c r="U164" i="3"/>
  <c r="U71" i="84" s="1"/>
  <c r="T164" i="3"/>
  <c r="T71" i="88" s="1"/>
  <c r="S164" i="3"/>
  <c r="S71" i="58" s="1"/>
  <c r="R164" i="3"/>
  <c r="R71" i="83" s="1"/>
  <c r="Q164" i="3"/>
  <c r="Q71" i="84" s="1"/>
  <c r="P164" i="3"/>
  <c r="P71" i="87" s="1"/>
  <c r="O164" i="3"/>
  <c r="O71" i="88" s="1"/>
  <c r="N164" i="3"/>
  <c r="N71" i="89" s="1"/>
  <c r="M164" i="3"/>
  <c r="M71" i="87" s="1"/>
  <c r="L164" i="3"/>
  <c r="L71" i="87" s="1"/>
  <c r="C164" i="3"/>
  <c r="C71" i="87" s="1"/>
  <c r="B164" i="3"/>
  <c r="B71" i="88" s="1"/>
  <c r="O88" i="82" l="1"/>
  <c r="N87" i="82"/>
  <c r="C71" i="89"/>
  <c r="I71" i="83"/>
  <c r="S71" i="88"/>
  <c r="S71" i="84"/>
  <c r="S71" i="83"/>
  <c r="N71" i="58"/>
  <c r="Q71" i="88"/>
  <c r="R71" i="87"/>
  <c r="B71" i="89"/>
  <c r="T71" i="87"/>
  <c r="L71" i="83"/>
  <c r="C71" i="88"/>
  <c r="U71" i="88"/>
  <c r="M71" i="84"/>
  <c r="L71" i="88"/>
  <c r="N71" i="84"/>
  <c r="T71" i="83"/>
  <c r="U71" i="87"/>
  <c r="N71" i="83"/>
  <c r="M71" i="88"/>
  <c r="R71" i="84"/>
  <c r="N71" i="88"/>
  <c r="N71" i="87"/>
  <c r="B71" i="58"/>
  <c r="P71" i="88"/>
  <c r="Q71" i="87"/>
  <c r="O71" i="89"/>
  <c r="G71" i="87"/>
  <c r="H71" i="84"/>
  <c r="C71" i="58"/>
  <c r="P71" i="58"/>
  <c r="G71" i="89"/>
  <c r="Q71" i="89"/>
  <c r="H71" i="88"/>
  <c r="R71" i="88"/>
  <c r="I71" i="87"/>
  <c r="S71" i="87"/>
  <c r="L71" i="84"/>
  <c r="T71" i="84"/>
  <c r="M71" i="83"/>
  <c r="U71" i="83"/>
  <c r="B59" i="90"/>
  <c r="O71" i="58"/>
  <c r="P71" i="89"/>
  <c r="G71" i="88"/>
  <c r="H71" i="87"/>
  <c r="I71" i="84"/>
  <c r="G71" i="58"/>
  <c r="Q71" i="58"/>
  <c r="H71" i="89"/>
  <c r="R71" i="89"/>
  <c r="I71" i="88"/>
  <c r="H71" i="58"/>
  <c r="R71" i="58"/>
  <c r="I71" i="89"/>
  <c r="S71" i="89"/>
  <c r="B71" i="83"/>
  <c r="O71" i="83"/>
  <c r="L71" i="89"/>
  <c r="T71" i="89"/>
  <c r="B71" i="84"/>
  <c r="O71" i="84"/>
  <c r="C71" i="83"/>
  <c r="P71" i="83"/>
  <c r="L71" i="58"/>
  <c r="T71" i="58"/>
  <c r="M71" i="89"/>
  <c r="U71" i="89"/>
  <c r="B71" i="87"/>
  <c r="O71" i="87"/>
  <c r="C71" i="84"/>
  <c r="P71" i="84"/>
  <c r="G71" i="83"/>
  <c r="Q71" i="83"/>
  <c r="M71" i="58"/>
  <c r="U71" i="58"/>
  <c r="U167" i="3"/>
  <c r="T167" i="3"/>
  <c r="S167" i="3"/>
  <c r="R167" i="3"/>
  <c r="Q167" i="3"/>
  <c r="P167" i="3"/>
  <c r="O167" i="3"/>
  <c r="N167" i="3"/>
  <c r="M167" i="3"/>
  <c r="L167" i="3"/>
  <c r="O87" i="82" l="1"/>
  <c r="P88" i="82"/>
  <c r="T1" i="91"/>
  <c r="U1" i="91" s="1"/>
  <c r="V1" i="91" s="1"/>
  <c r="L215" i="91"/>
  <c r="L216" i="91" s="1"/>
  <c r="L197" i="91"/>
  <c r="L198" i="91" s="1"/>
  <c r="L180" i="91"/>
  <c r="L162" i="91"/>
  <c r="L143" i="91"/>
  <c r="L125" i="91"/>
  <c r="L103" i="91"/>
  <c r="L104" i="91" s="1"/>
  <c r="L86" i="91"/>
  <c r="L67" i="91"/>
  <c r="L52" i="91"/>
  <c r="L53" i="91" s="1"/>
  <c r="L49" i="91"/>
  <c r="L50" i="91" s="1"/>
  <c r="L29" i="91"/>
  <c r="Q88" i="82" l="1"/>
  <c r="P87" i="82"/>
  <c r="T141" i="91"/>
  <c r="T27" i="91"/>
  <c r="V276" i="91"/>
  <c r="V213" i="91"/>
  <c r="V293" i="91"/>
  <c r="V84" i="91"/>
  <c r="V101" i="91"/>
  <c r="V195" i="91"/>
  <c r="V160" i="91"/>
  <c r="V141" i="91"/>
  <c r="V178" i="91"/>
  <c r="U254" i="91"/>
  <c r="U276" i="91"/>
  <c r="U213" i="91"/>
  <c r="U195" i="91"/>
  <c r="U293" i="91"/>
  <c r="U235" i="91"/>
  <c r="U47" i="91"/>
  <c r="U84" i="91"/>
  <c r="U101" i="91"/>
  <c r="U160" i="91"/>
  <c r="U123" i="91"/>
  <c r="U141" i="91"/>
  <c r="W1" i="91"/>
  <c r="U5" i="91"/>
  <c r="L68" i="91"/>
  <c r="U178" i="91"/>
  <c r="V5" i="91"/>
  <c r="U27" i="91"/>
  <c r="U65" i="91"/>
  <c r="T101" i="91"/>
  <c r="V235" i="91"/>
  <c r="V65" i="91"/>
  <c r="V123" i="91"/>
  <c r="V27" i="91"/>
  <c r="T254" i="91"/>
  <c r="T276" i="91"/>
  <c r="T213" i="91"/>
  <c r="T178" i="91"/>
  <c r="T195" i="91"/>
  <c r="T293" i="91"/>
  <c r="T65" i="91"/>
  <c r="T5" i="91"/>
  <c r="S1" i="91"/>
  <c r="T235" i="91"/>
  <c r="T47" i="91"/>
  <c r="T84" i="91"/>
  <c r="T160" i="91"/>
  <c r="T123" i="91"/>
  <c r="L30" i="91"/>
  <c r="V47" i="91"/>
  <c r="V254" i="91"/>
  <c r="L87" i="91"/>
  <c r="L217" i="91"/>
  <c r="R88" i="82" l="1"/>
  <c r="Q87" i="82"/>
  <c r="L31" i="91"/>
  <c r="S293" i="91"/>
  <c r="S235" i="91"/>
  <c r="S254" i="91"/>
  <c r="S276" i="91"/>
  <c r="S213" i="91"/>
  <c r="S178" i="91"/>
  <c r="S141" i="91"/>
  <c r="S27" i="91"/>
  <c r="S65" i="91"/>
  <c r="S84" i="91"/>
  <c r="S195" i="91"/>
  <c r="S101" i="91"/>
  <c r="S160" i="91"/>
  <c r="S47" i="91"/>
  <c r="R1" i="91"/>
  <c r="S123" i="91"/>
  <c r="S5" i="91"/>
  <c r="L218" i="91"/>
  <c r="W276" i="91"/>
  <c r="W213" i="91"/>
  <c r="W293" i="91"/>
  <c r="W235" i="91"/>
  <c r="W101" i="91"/>
  <c r="W195" i="91"/>
  <c r="W160" i="91"/>
  <c r="W123" i="91"/>
  <c r="X1" i="91"/>
  <c r="W141" i="91"/>
  <c r="W178" i="91"/>
  <c r="W65" i="91"/>
  <c r="W254" i="91"/>
  <c r="W5" i="91"/>
  <c r="W27" i="91"/>
  <c r="W84" i="91"/>
  <c r="W47" i="91"/>
  <c r="S88" i="82" l="1"/>
  <c r="R87" i="82"/>
  <c r="X293" i="91"/>
  <c r="X235" i="91"/>
  <c r="X213" i="91"/>
  <c r="X101" i="91"/>
  <c r="X195" i="91"/>
  <c r="X160" i="91"/>
  <c r="X276" i="91"/>
  <c r="X123" i="91"/>
  <c r="X141" i="91"/>
  <c r="X27" i="91"/>
  <c r="X178" i="91"/>
  <c r="X254" i="91"/>
  <c r="X47" i="91"/>
  <c r="X65" i="91"/>
  <c r="X5" i="91"/>
  <c r="X84" i="91"/>
  <c r="Y1" i="91"/>
  <c r="R293" i="91"/>
  <c r="R235" i="91"/>
  <c r="R254" i="91"/>
  <c r="R160" i="91"/>
  <c r="R178" i="91"/>
  <c r="R123" i="91"/>
  <c r="R213" i="91"/>
  <c r="R141" i="91"/>
  <c r="R276" i="91"/>
  <c r="R47" i="91"/>
  <c r="R195" i="91"/>
  <c r="Q1" i="91"/>
  <c r="R27" i="91"/>
  <c r="R5" i="91"/>
  <c r="R101" i="91"/>
  <c r="R84" i="91"/>
  <c r="R65" i="91"/>
  <c r="T88" i="82" l="1"/>
  <c r="S87" i="82"/>
  <c r="Q276" i="91"/>
  <c r="Q293" i="91"/>
  <c r="Q235" i="91"/>
  <c r="Q254" i="91"/>
  <c r="Q178" i="91"/>
  <c r="Q123" i="91"/>
  <c r="Q213" i="91"/>
  <c r="Q141" i="91"/>
  <c r="Q65" i="91"/>
  <c r="Q5" i="91"/>
  <c r="P1" i="91"/>
  <c r="Q84" i="91"/>
  <c r="Q195" i="91"/>
  <c r="Q47" i="91"/>
  <c r="Q160" i="91"/>
  <c r="Q101" i="91"/>
  <c r="Q27" i="91"/>
  <c r="Y276" i="91"/>
  <c r="Y293" i="91"/>
  <c r="Y235" i="91"/>
  <c r="Y254" i="91"/>
  <c r="Y195" i="91"/>
  <c r="Y160" i="91"/>
  <c r="Y123" i="91"/>
  <c r="Y141" i="91"/>
  <c r="Y178" i="91"/>
  <c r="Y65" i="91"/>
  <c r="Y5" i="91"/>
  <c r="Y84" i="91"/>
  <c r="Y27" i="91"/>
  <c r="Y101" i="91"/>
  <c r="Y47" i="91"/>
  <c r="Z1" i="91"/>
  <c r="Y213" i="91"/>
  <c r="U88" i="82" l="1"/>
  <c r="U87" i="82" s="1"/>
  <c r="T87" i="82"/>
  <c r="Z293" i="91"/>
  <c r="Z235" i="91"/>
  <c r="Z254" i="91"/>
  <c r="Z160" i="91"/>
  <c r="Z123" i="91"/>
  <c r="AA1" i="91"/>
  <c r="Z276" i="91"/>
  <c r="Z141" i="91"/>
  <c r="Z178" i="91"/>
  <c r="Z65" i="91"/>
  <c r="Z47" i="91"/>
  <c r="Z213" i="91"/>
  <c r="Z5" i="91"/>
  <c r="Z195" i="91"/>
  <c r="Z101" i="91"/>
  <c r="Z84" i="91"/>
  <c r="Z27" i="91"/>
  <c r="P293" i="91"/>
  <c r="P235" i="91"/>
  <c r="P254" i="91"/>
  <c r="P160" i="91"/>
  <c r="P101" i="91"/>
  <c r="P178" i="91"/>
  <c r="P123" i="91"/>
  <c r="P213" i="91"/>
  <c r="P141" i="91"/>
  <c r="P27" i="91"/>
  <c r="P276" i="91"/>
  <c r="P84" i="91"/>
  <c r="P47" i="91"/>
  <c r="O1" i="91"/>
  <c r="P65" i="91"/>
  <c r="P195" i="91"/>
  <c r="P5" i="91"/>
  <c r="AA293" i="91" l="1"/>
  <c r="AA235" i="91"/>
  <c r="AA254" i="91"/>
  <c r="AA276" i="91"/>
  <c r="AA213" i="91"/>
  <c r="AA178" i="91"/>
  <c r="AA141" i="91"/>
  <c r="AA27" i="91"/>
  <c r="AA65" i="91"/>
  <c r="AA84" i="91"/>
  <c r="AA101" i="91"/>
  <c r="AA195" i="91"/>
  <c r="AA123" i="91"/>
  <c r="AB1" i="91"/>
  <c r="AA160" i="91"/>
  <c r="AA47" i="91"/>
  <c r="AA5" i="91"/>
  <c r="O276" i="91"/>
  <c r="O213" i="91"/>
  <c r="O293" i="91"/>
  <c r="O235" i="91"/>
  <c r="O195" i="91"/>
  <c r="O254" i="91"/>
  <c r="O160" i="91"/>
  <c r="O101" i="91"/>
  <c r="O178" i="91"/>
  <c r="O123" i="91"/>
  <c r="O141" i="91"/>
  <c r="O65" i="91"/>
  <c r="O5" i="91"/>
  <c r="O84" i="91"/>
  <c r="O47" i="91"/>
  <c r="O27" i="91"/>
  <c r="AB254" i="91" l="1"/>
  <c r="AB276" i="91"/>
  <c r="AB213" i="91"/>
  <c r="AB178" i="91"/>
  <c r="AB195" i="91"/>
  <c r="AB65" i="91"/>
  <c r="AB5" i="91"/>
  <c r="AB47" i="91"/>
  <c r="AB84" i="91"/>
  <c r="AB235" i="91"/>
  <c r="AB160" i="91"/>
  <c r="AB123" i="91"/>
  <c r="AB141" i="91"/>
  <c r="AB101" i="91"/>
  <c r="AB27" i="91"/>
  <c r="AC1" i="91"/>
  <c r="AB293" i="91"/>
  <c r="AC254" i="91" l="1"/>
  <c r="AC276" i="91"/>
  <c r="AC213" i="91"/>
  <c r="AC195" i="91"/>
  <c r="AC293" i="91"/>
  <c r="AC47" i="91"/>
  <c r="AC178" i="91"/>
  <c r="AC84" i="91"/>
  <c r="AC101" i="91"/>
  <c r="AC235" i="91"/>
  <c r="AC160" i="91"/>
  <c r="AC123" i="91"/>
  <c r="AC141" i="91"/>
  <c r="AC65" i="91"/>
  <c r="AC27" i="91"/>
  <c r="AC5" i="91"/>
  <c r="E180" i="3" l="1"/>
  <c r="E178" i="3"/>
  <c r="E176" i="3"/>
  <c r="E175" i="3"/>
  <c r="E174" i="3"/>
  <c r="E173" i="3"/>
  <c r="E172" i="3"/>
  <c r="D180" i="3" l="1"/>
  <c r="D178" i="3"/>
  <c r="D176" i="3"/>
  <c r="D175" i="3"/>
  <c r="D174" i="3"/>
  <c r="D173" i="3"/>
  <c r="D172" i="3"/>
  <c r="Y277" i="22" l="1"/>
  <c r="Y276" i="22"/>
  <c r="Y275" i="22"/>
  <c r="Y274" i="22"/>
  <c r="Y273" i="22"/>
  <c r="Y272" i="22"/>
  <c r="Y260" i="22"/>
  <c r="Y259" i="22"/>
  <c r="Y258" i="22"/>
  <c r="Y257" i="22"/>
  <c r="Y256" i="22"/>
  <c r="Y255" i="22"/>
  <c r="Y238" i="22"/>
  <c r="Y237" i="22"/>
  <c r="Y236" i="22"/>
  <c r="Y235" i="22"/>
  <c r="Y234" i="22"/>
  <c r="Y233" i="22"/>
  <c r="Y219" i="22"/>
  <c r="Y218" i="22"/>
  <c r="Y217" i="22"/>
  <c r="Y216" i="22"/>
  <c r="Y215" i="22"/>
  <c r="Y214" i="22"/>
  <c r="A658" i="84" l="1"/>
  <c r="A657" i="84"/>
  <c r="A656" i="84"/>
  <c r="A655" i="84"/>
  <c r="A654" i="84"/>
  <c r="A653" i="84"/>
  <c r="A652" i="84"/>
  <c r="A651" i="84"/>
  <c r="A650" i="84"/>
  <c r="A649" i="84"/>
  <c r="A648" i="84"/>
  <c r="A647" i="84"/>
  <c r="A646" i="84"/>
  <c r="A645" i="84"/>
  <c r="A644" i="84"/>
  <c r="A643" i="84"/>
  <c r="A642" i="84"/>
  <c r="A641" i="84"/>
  <c r="A640" i="84"/>
  <c r="A639" i="84"/>
  <c r="A638" i="84"/>
  <c r="A637" i="84"/>
  <c r="A636" i="84"/>
  <c r="A635" i="84"/>
  <c r="A634" i="84"/>
  <c r="A633" i="84"/>
  <c r="A632" i="84"/>
  <c r="A631" i="84"/>
  <c r="A630" i="84"/>
  <c r="A629" i="84"/>
  <c r="A628" i="84"/>
  <c r="A627" i="84"/>
  <c r="A626" i="84"/>
  <c r="A625" i="84"/>
  <c r="A624" i="84"/>
  <c r="A623" i="84"/>
  <c r="A622" i="84"/>
  <c r="A621" i="84"/>
  <c r="A620" i="84"/>
  <c r="A619" i="84"/>
  <c r="A618" i="84"/>
  <c r="A617" i="84"/>
  <c r="A616" i="84"/>
  <c r="A615" i="84"/>
  <c r="A614" i="84"/>
  <c r="A613" i="84"/>
  <c r="A612" i="84"/>
  <c r="A611" i="84"/>
  <c r="A610" i="84"/>
  <c r="A609" i="84"/>
  <c r="A608" i="84"/>
  <c r="A607" i="84"/>
  <c r="A606" i="84"/>
  <c r="A605" i="84"/>
  <c r="A604" i="84"/>
  <c r="A603" i="84"/>
  <c r="A602" i="84"/>
  <c r="A601" i="84"/>
  <c r="A600" i="84"/>
  <c r="A599" i="84"/>
  <c r="A598" i="84"/>
  <c r="A597" i="84"/>
  <c r="A596" i="84"/>
  <c r="A595" i="84"/>
  <c r="A594" i="84"/>
  <c r="A593" i="84"/>
  <c r="A592" i="84"/>
  <c r="A591" i="84"/>
  <c r="A590" i="84"/>
  <c r="A589" i="84"/>
  <c r="A588" i="84"/>
  <c r="A587" i="84"/>
  <c r="A586" i="84"/>
  <c r="A585" i="84"/>
  <c r="A584" i="84"/>
  <c r="A583" i="84"/>
  <c r="A582" i="84"/>
  <c r="A581" i="84"/>
  <c r="A580" i="84"/>
  <c r="A579" i="84"/>
  <c r="A578" i="84"/>
  <c r="A577" i="84"/>
  <c r="A576" i="84"/>
  <c r="A575" i="84"/>
  <c r="A574" i="84"/>
  <c r="A573" i="84"/>
  <c r="A572" i="84"/>
  <c r="A571" i="84"/>
  <c r="A570" i="84"/>
  <c r="A569" i="84"/>
  <c r="A568" i="84"/>
  <c r="A567" i="84"/>
  <c r="A566" i="84"/>
  <c r="A565" i="84"/>
  <c r="A564" i="84"/>
  <c r="A563" i="84"/>
  <c r="A562" i="84"/>
  <c r="A561" i="84"/>
  <c r="A560" i="84"/>
  <c r="A559" i="84"/>
  <c r="A558" i="84"/>
  <c r="A557" i="84"/>
  <c r="A556" i="84"/>
  <c r="A555" i="84"/>
  <c r="A554" i="84"/>
  <c r="A553" i="84"/>
  <c r="A552" i="84"/>
  <c r="A551" i="84"/>
  <c r="A550" i="84"/>
  <c r="A549" i="84"/>
  <c r="A548" i="84"/>
  <c r="A547" i="84"/>
  <c r="A546" i="84"/>
  <c r="A545" i="84"/>
  <c r="A544" i="84"/>
  <c r="A543" i="84"/>
  <c r="A542" i="84"/>
  <c r="A541" i="84"/>
  <c r="A540" i="84"/>
  <c r="A539" i="84"/>
  <c r="A658" i="87"/>
  <c r="A657" i="87"/>
  <c r="A656" i="87"/>
  <c r="A655" i="87"/>
  <c r="A654" i="87"/>
  <c r="A653" i="87"/>
  <c r="A652" i="87"/>
  <c r="A651" i="87"/>
  <c r="A650" i="87"/>
  <c r="A649" i="87"/>
  <c r="A648" i="87"/>
  <c r="A647" i="87"/>
  <c r="A646" i="87"/>
  <c r="A645" i="87"/>
  <c r="A644" i="87"/>
  <c r="A643" i="87"/>
  <c r="A642" i="87"/>
  <c r="A641" i="87"/>
  <c r="A640" i="87"/>
  <c r="A639" i="87"/>
  <c r="A638" i="87"/>
  <c r="A637" i="87"/>
  <c r="A636" i="87"/>
  <c r="A635" i="87"/>
  <c r="A634" i="87"/>
  <c r="A633" i="87"/>
  <c r="A632" i="87"/>
  <c r="A631" i="87"/>
  <c r="A630" i="87"/>
  <c r="A629" i="87"/>
  <c r="A628" i="87"/>
  <c r="A627" i="87"/>
  <c r="A626" i="87"/>
  <c r="A625" i="87"/>
  <c r="A624" i="87"/>
  <c r="A623" i="87"/>
  <c r="A622" i="87"/>
  <c r="A621" i="87"/>
  <c r="A620" i="87"/>
  <c r="A619" i="87"/>
  <c r="A618" i="87"/>
  <c r="A617" i="87"/>
  <c r="A616" i="87"/>
  <c r="A615" i="87"/>
  <c r="A614" i="87"/>
  <c r="A613" i="87"/>
  <c r="A612" i="87"/>
  <c r="A611" i="87"/>
  <c r="A610" i="87"/>
  <c r="A609" i="87"/>
  <c r="A608" i="87"/>
  <c r="A607" i="87"/>
  <c r="A606" i="87"/>
  <c r="A605" i="87"/>
  <c r="A604" i="87"/>
  <c r="A603" i="87"/>
  <c r="A602" i="87"/>
  <c r="A601" i="87"/>
  <c r="A600" i="87"/>
  <c r="A599" i="87"/>
  <c r="A598" i="87"/>
  <c r="A597" i="87"/>
  <c r="A596" i="87"/>
  <c r="A595" i="87"/>
  <c r="A594" i="87"/>
  <c r="A593" i="87"/>
  <c r="A592" i="87"/>
  <c r="A591" i="87"/>
  <c r="A590" i="87"/>
  <c r="A589" i="87"/>
  <c r="A588" i="87"/>
  <c r="A587" i="87"/>
  <c r="A586" i="87"/>
  <c r="A585" i="87"/>
  <c r="A584" i="87"/>
  <c r="A583" i="87"/>
  <c r="A582" i="87"/>
  <c r="A581" i="87"/>
  <c r="A580" i="87"/>
  <c r="A579" i="87"/>
  <c r="A578" i="87"/>
  <c r="A577" i="87"/>
  <c r="A576" i="87"/>
  <c r="A575" i="87"/>
  <c r="A574" i="87"/>
  <c r="A573" i="87"/>
  <c r="A572" i="87"/>
  <c r="A571" i="87"/>
  <c r="A570" i="87"/>
  <c r="A569" i="87"/>
  <c r="A568" i="87"/>
  <c r="A567" i="87"/>
  <c r="A566" i="87"/>
  <c r="A565" i="87"/>
  <c r="A564" i="87"/>
  <c r="A563" i="87"/>
  <c r="A562" i="87"/>
  <c r="A561" i="87"/>
  <c r="A560" i="87"/>
  <c r="A559" i="87"/>
  <c r="A558" i="87"/>
  <c r="A557" i="87"/>
  <c r="A556" i="87"/>
  <c r="A555" i="87"/>
  <c r="A554" i="87"/>
  <c r="A553" i="87"/>
  <c r="A552" i="87"/>
  <c r="A551" i="87"/>
  <c r="A550" i="87"/>
  <c r="A549" i="87"/>
  <c r="A548" i="87"/>
  <c r="A547" i="87"/>
  <c r="A546" i="87"/>
  <c r="A545" i="87"/>
  <c r="A544" i="87"/>
  <c r="A543" i="87"/>
  <c r="A542" i="87"/>
  <c r="A541" i="87"/>
  <c r="A540" i="87"/>
  <c r="A539" i="87"/>
  <c r="A658" i="88"/>
  <c r="A657" i="88"/>
  <c r="A656" i="88"/>
  <c r="A655" i="88"/>
  <c r="A654" i="88"/>
  <c r="A653" i="88"/>
  <c r="A652" i="88"/>
  <c r="A651" i="88"/>
  <c r="A650" i="88"/>
  <c r="A649" i="88"/>
  <c r="A648" i="88"/>
  <c r="A647" i="88"/>
  <c r="A646" i="88"/>
  <c r="A645" i="88"/>
  <c r="A644" i="88"/>
  <c r="A643" i="88"/>
  <c r="A642" i="88"/>
  <c r="A641" i="88"/>
  <c r="A640" i="88"/>
  <c r="A639" i="88"/>
  <c r="A638" i="88"/>
  <c r="A637" i="88"/>
  <c r="A636" i="88"/>
  <c r="A635" i="88"/>
  <c r="A634" i="88"/>
  <c r="A633" i="88"/>
  <c r="A632" i="88"/>
  <c r="A631" i="88"/>
  <c r="A630" i="88"/>
  <c r="A629" i="88"/>
  <c r="A628" i="88"/>
  <c r="A627" i="88"/>
  <c r="A626" i="88"/>
  <c r="A625" i="88"/>
  <c r="A624" i="88"/>
  <c r="A623" i="88"/>
  <c r="A622" i="88"/>
  <c r="A621" i="88"/>
  <c r="A620" i="88"/>
  <c r="A619" i="88"/>
  <c r="A618" i="88"/>
  <c r="A617" i="88"/>
  <c r="A616" i="88"/>
  <c r="A615" i="88"/>
  <c r="A614" i="88"/>
  <c r="A613" i="88"/>
  <c r="A612" i="88"/>
  <c r="A611" i="88"/>
  <c r="A610" i="88"/>
  <c r="A609" i="88"/>
  <c r="A608" i="88"/>
  <c r="A607" i="88"/>
  <c r="A606" i="88"/>
  <c r="A605" i="88"/>
  <c r="A604" i="88"/>
  <c r="A603" i="88"/>
  <c r="A602" i="88"/>
  <c r="A601" i="88"/>
  <c r="A600" i="88"/>
  <c r="A599" i="88"/>
  <c r="A598" i="88"/>
  <c r="A597" i="88"/>
  <c r="A596" i="88"/>
  <c r="A595" i="88"/>
  <c r="A594" i="88"/>
  <c r="A593" i="88"/>
  <c r="A592" i="88"/>
  <c r="A591" i="88"/>
  <c r="A590" i="88"/>
  <c r="A589" i="88"/>
  <c r="A588" i="88"/>
  <c r="A587" i="88"/>
  <c r="A586" i="88"/>
  <c r="A585" i="88"/>
  <c r="A584" i="88"/>
  <c r="A583" i="88"/>
  <c r="A582" i="88"/>
  <c r="A581" i="88"/>
  <c r="A580" i="88"/>
  <c r="A579" i="88"/>
  <c r="A578" i="88"/>
  <c r="A577" i="88"/>
  <c r="A576" i="88"/>
  <c r="A575" i="88"/>
  <c r="A574" i="88"/>
  <c r="A573" i="88"/>
  <c r="A572" i="88"/>
  <c r="A571" i="88"/>
  <c r="A570" i="88"/>
  <c r="A569" i="88"/>
  <c r="A568" i="88"/>
  <c r="A567" i="88"/>
  <c r="A566" i="88"/>
  <c r="A565" i="88"/>
  <c r="A564" i="88"/>
  <c r="A563" i="88"/>
  <c r="A562" i="88"/>
  <c r="A561" i="88"/>
  <c r="A560" i="88"/>
  <c r="A559" i="88"/>
  <c r="A558" i="88"/>
  <c r="A557" i="88"/>
  <c r="A556" i="88"/>
  <c r="A555" i="88"/>
  <c r="A554" i="88"/>
  <c r="A553" i="88"/>
  <c r="A552" i="88"/>
  <c r="A551" i="88"/>
  <c r="A550" i="88"/>
  <c r="A549" i="88"/>
  <c r="A548" i="88"/>
  <c r="A547" i="88"/>
  <c r="A546" i="88"/>
  <c r="A545" i="88"/>
  <c r="A544" i="88"/>
  <c r="A543" i="88"/>
  <c r="A542" i="88"/>
  <c r="A541" i="88"/>
  <c r="A540" i="88"/>
  <c r="A539" i="88"/>
  <c r="A658" i="89"/>
  <c r="A657" i="89"/>
  <c r="A656" i="89"/>
  <c r="A655" i="89"/>
  <c r="A654" i="89"/>
  <c r="A653" i="89"/>
  <c r="A652" i="89"/>
  <c r="A651" i="89"/>
  <c r="A650" i="89"/>
  <c r="A649" i="89"/>
  <c r="A648" i="89"/>
  <c r="A647" i="89"/>
  <c r="A646" i="89"/>
  <c r="A645" i="89"/>
  <c r="A644" i="89"/>
  <c r="A643" i="89"/>
  <c r="A642" i="89"/>
  <c r="A641" i="89"/>
  <c r="A640" i="89"/>
  <c r="A639" i="89"/>
  <c r="A638" i="89"/>
  <c r="A637" i="89"/>
  <c r="A636" i="89"/>
  <c r="A635" i="89"/>
  <c r="A634" i="89"/>
  <c r="A633" i="89"/>
  <c r="A632" i="89"/>
  <c r="A631" i="89"/>
  <c r="A630" i="89"/>
  <c r="A629" i="89"/>
  <c r="A628" i="89"/>
  <c r="A627" i="89"/>
  <c r="A626" i="89"/>
  <c r="A625" i="89"/>
  <c r="A624" i="89"/>
  <c r="A623" i="89"/>
  <c r="A622" i="89"/>
  <c r="A621" i="89"/>
  <c r="A620" i="89"/>
  <c r="A619" i="89"/>
  <c r="A618" i="89"/>
  <c r="A617" i="89"/>
  <c r="A616" i="89"/>
  <c r="A615" i="89"/>
  <c r="A614" i="89"/>
  <c r="A613" i="89"/>
  <c r="A612" i="89"/>
  <c r="A611" i="89"/>
  <c r="A610" i="89"/>
  <c r="A609" i="89"/>
  <c r="A608" i="89"/>
  <c r="A607" i="89"/>
  <c r="A606" i="89"/>
  <c r="A605" i="89"/>
  <c r="A604" i="89"/>
  <c r="A603" i="89"/>
  <c r="A602" i="89"/>
  <c r="A601" i="89"/>
  <c r="A600" i="89"/>
  <c r="A599" i="89"/>
  <c r="A598" i="89"/>
  <c r="A597" i="89"/>
  <c r="A596" i="89"/>
  <c r="A595" i="89"/>
  <c r="A594" i="89"/>
  <c r="A593" i="89"/>
  <c r="A592" i="89"/>
  <c r="A591" i="89"/>
  <c r="A590" i="89"/>
  <c r="A589" i="89"/>
  <c r="A588" i="89"/>
  <c r="A587" i="89"/>
  <c r="A586" i="89"/>
  <c r="A585" i="89"/>
  <c r="A584" i="89"/>
  <c r="A583" i="89"/>
  <c r="A582" i="89"/>
  <c r="A581" i="89"/>
  <c r="A580" i="89"/>
  <c r="A579" i="89"/>
  <c r="A578" i="89"/>
  <c r="A577" i="89"/>
  <c r="A576" i="89"/>
  <c r="A575" i="89"/>
  <c r="A574" i="89"/>
  <c r="A573" i="89"/>
  <c r="A572" i="89"/>
  <c r="A571" i="89"/>
  <c r="A570" i="89"/>
  <c r="A569" i="89"/>
  <c r="A568" i="89"/>
  <c r="A567" i="89"/>
  <c r="A566" i="89"/>
  <c r="A565" i="89"/>
  <c r="A564" i="89"/>
  <c r="A563" i="89"/>
  <c r="A562" i="89"/>
  <c r="A561" i="89"/>
  <c r="A560" i="89"/>
  <c r="A559" i="89"/>
  <c r="A558" i="89"/>
  <c r="A557" i="89"/>
  <c r="A556" i="89"/>
  <c r="A555" i="89"/>
  <c r="A554" i="89"/>
  <c r="A553" i="89"/>
  <c r="A552" i="89"/>
  <c r="A551" i="89"/>
  <c r="A550" i="89"/>
  <c r="A549" i="89"/>
  <c r="A548" i="89"/>
  <c r="A547" i="89"/>
  <c r="A546" i="89"/>
  <c r="A545" i="89"/>
  <c r="A544" i="89"/>
  <c r="A543" i="89"/>
  <c r="A542" i="89"/>
  <c r="A541" i="89"/>
  <c r="A540" i="89"/>
  <c r="A539" i="89"/>
  <c r="A658" i="83"/>
  <c r="A657" i="83"/>
  <c r="A656" i="83"/>
  <c r="A655" i="83"/>
  <c r="A654" i="83"/>
  <c r="A653" i="83"/>
  <c r="A652" i="83"/>
  <c r="A651" i="83"/>
  <c r="A650" i="83"/>
  <c r="A649" i="83"/>
  <c r="A648" i="83"/>
  <c r="A647" i="83"/>
  <c r="A646" i="83"/>
  <c r="A645" i="83"/>
  <c r="A644" i="83"/>
  <c r="A643" i="83"/>
  <c r="A642" i="83"/>
  <c r="A641" i="83"/>
  <c r="A640" i="83"/>
  <c r="A639" i="83"/>
  <c r="A638" i="83"/>
  <c r="A637" i="83"/>
  <c r="A636" i="83"/>
  <c r="A635" i="83"/>
  <c r="A634" i="83"/>
  <c r="A633" i="83"/>
  <c r="A632" i="83"/>
  <c r="A631" i="83"/>
  <c r="A630" i="83"/>
  <c r="A629" i="83"/>
  <c r="A628" i="83"/>
  <c r="A627" i="83"/>
  <c r="A626" i="83"/>
  <c r="A625" i="83"/>
  <c r="A624" i="83"/>
  <c r="A623" i="83"/>
  <c r="A622" i="83"/>
  <c r="A621" i="83"/>
  <c r="A620" i="83"/>
  <c r="A619" i="83"/>
  <c r="A618" i="83"/>
  <c r="A617" i="83"/>
  <c r="A616" i="83"/>
  <c r="A615" i="83"/>
  <c r="A614" i="83"/>
  <c r="A613" i="83"/>
  <c r="A612" i="83"/>
  <c r="A611" i="83"/>
  <c r="A610" i="83"/>
  <c r="A609" i="83"/>
  <c r="A608" i="83"/>
  <c r="A607" i="83"/>
  <c r="A606" i="83"/>
  <c r="A605" i="83"/>
  <c r="A604" i="83"/>
  <c r="A603" i="83"/>
  <c r="A602" i="83"/>
  <c r="A601" i="83"/>
  <c r="A600" i="83"/>
  <c r="A599" i="83"/>
  <c r="A598" i="83"/>
  <c r="A597" i="83"/>
  <c r="A596" i="83"/>
  <c r="A595" i="83"/>
  <c r="A594" i="83"/>
  <c r="A593" i="83"/>
  <c r="A592" i="83"/>
  <c r="A591" i="83"/>
  <c r="A590" i="83"/>
  <c r="A589" i="83"/>
  <c r="A588" i="83"/>
  <c r="A587" i="83"/>
  <c r="A586" i="83"/>
  <c r="A585" i="83"/>
  <c r="A584" i="83"/>
  <c r="A583" i="83"/>
  <c r="A582" i="83"/>
  <c r="A581" i="83"/>
  <c r="A580" i="83"/>
  <c r="A579" i="83"/>
  <c r="A578" i="83"/>
  <c r="A577" i="83"/>
  <c r="A576" i="83"/>
  <c r="A575" i="83"/>
  <c r="A574" i="83"/>
  <c r="A573" i="83"/>
  <c r="A572" i="83"/>
  <c r="A571" i="83"/>
  <c r="A570" i="83"/>
  <c r="A569" i="83"/>
  <c r="A568" i="83"/>
  <c r="A567" i="83"/>
  <c r="A566" i="83"/>
  <c r="A565" i="83"/>
  <c r="A564" i="83"/>
  <c r="A563" i="83"/>
  <c r="A562" i="83"/>
  <c r="A561" i="83"/>
  <c r="A560" i="83"/>
  <c r="A559" i="83"/>
  <c r="A558" i="83"/>
  <c r="A557" i="83"/>
  <c r="A556" i="83"/>
  <c r="A555" i="83"/>
  <c r="A554" i="83"/>
  <c r="A553" i="83"/>
  <c r="A552" i="83"/>
  <c r="A551" i="83"/>
  <c r="A550" i="83"/>
  <c r="A549" i="83"/>
  <c r="A548" i="83"/>
  <c r="A547" i="83"/>
  <c r="A546" i="83"/>
  <c r="A545" i="83"/>
  <c r="A544" i="83"/>
  <c r="A543" i="83"/>
  <c r="A542" i="83"/>
  <c r="A541" i="83"/>
  <c r="A540" i="83"/>
  <c r="A539" i="83"/>
  <c r="Y176" i="22"/>
  <c r="Y175" i="22"/>
  <c r="Y174" i="22"/>
  <c r="W175" i="22"/>
  <c r="W176" i="22" s="1"/>
  <c r="W193" i="22"/>
  <c r="W194" i="22" s="1"/>
  <c r="W195" i="22" s="1"/>
  <c r="W196" i="22" s="1"/>
  <c r="Y157" i="22"/>
  <c r="Y271" i="22" s="1"/>
  <c r="Y139" i="22"/>
  <c r="Y254" i="22" s="1"/>
  <c r="Y120" i="22"/>
  <c r="Y232" i="22" s="1"/>
  <c r="W158" i="22"/>
  <c r="W140" i="22"/>
  <c r="W121" i="22"/>
  <c r="Y102" i="22"/>
  <c r="Y213" i="22" s="1"/>
  <c r="W103" i="22"/>
  <c r="W81" i="22"/>
  <c r="W82" i="22" s="1"/>
  <c r="W64" i="22"/>
  <c r="W65" i="22" s="1"/>
  <c r="A538" i="84"/>
  <c r="A538" i="87"/>
  <c r="A538" i="88"/>
  <c r="A538" i="89"/>
  <c r="A538" i="83"/>
  <c r="W45" i="22"/>
  <c r="W46" i="22" s="1"/>
  <c r="W30" i="22" l="1"/>
  <c r="W31" i="22" s="1"/>
  <c r="W27" i="22"/>
  <c r="W28" i="22" s="1"/>
  <c r="W7" i="22"/>
  <c r="W8" i="22" s="1"/>
  <c r="W9" i="22" s="1"/>
  <c r="AE1" i="22" l="1"/>
  <c r="Y192" i="22"/>
  <c r="Y193" i="22"/>
  <c r="Y194" i="22"/>
  <c r="Y195" i="22"/>
  <c r="Y196" i="22"/>
  <c r="D574" i="58"/>
  <c r="C574" i="58"/>
  <c r="D574" i="83"/>
  <c r="C574" i="83"/>
  <c r="D574" i="87"/>
  <c r="C574" i="87"/>
  <c r="D574" i="88"/>
  <c r="C574" i="88"/>
  <c r="D574" i="89"/>
  <c r="C574" i="89"/>
  <c r="D574" i="84"/>
  <c r="C574" i="84"/>
  <c r="G646" i="83"/>
  <c r="G645" i="83" s="1"/>
  <c r="H644" i="83"/>
  <c r="H646" i="83" s="1"/>
  <c r="H645" i="83" s="1"/>
  <c r="G646" i="84"/>
  <c r="G645" i="84" s="1"/>
  <c r="H644" i="84"/>
  <c r="I644" i="84" s="1"/>
  <c r="G646" i="87"/>
  <c r="G645" i="87" s="1"/>
  <c r="H644" i="87"/>
  <c r="I644" i="87" s="1"/>
  <c r="J644" i="87" s="1"/>
  <c r="K644" i="87" s="1"/>
  <c r="G646" i="88"/>
  <c r="G645" i="88" s="1"/>
  <c r="H644" i="88"/>
  <c r="H646" i="88" s="1"/>
  <c r="H645" i="88" s="1"/>
  <c r="G646" i="89"/>
  <c r="G645" i="89" s="1"/>
  <c r="H644" i="89"/>
  <c r="I644" i="89" s="1"/>
  <c r="J644" i="89" s="1"/>
  <c r="G646" i="58"/>
  <c r="H644" i="58"/>
  <c r="H646" i="58" l="1"/>
  <c r="G645" i="58"/>
  <c r="AE79" i="22"/>
  <c r="AE213" i="22"/>
  <c r="AE119" i="22"/>
  <c r="AE232" i="22"/>
  <c r="AE101" i="22"/>
  <c r="AE62" i="22"/>
  <c r="AF1" i="22"/>
  <c r="AE43" i="22"/>
  <c r="AE173" i="22"/>
  <c r="AE25" i="22"/>
  <c r="AE191" i="22"/>
  <c r="AD1" i="22"/>
  <c r="AE5" i="22"/>
  <c r="AE156" i="22"/>
  <c r="AE271" i="22"/>
  <c r="AE138" i="22"/>
  <c r="AE254" i="22"/>
  <c r="I644" i="88"/>
  <c r="I646" i="88" s="1"/>
  <c r="I645" i="88" s="1"/>
  <c r="H646" i="89"/>
  <c r="H645" i="89" s="1"/>
  <c r="H646" i="87"/>
  <c r="H645" i="87" s="1"/>
  <c r="I646" i="87"/>
  <c r="I645" i="87" s="1"/>
  <c r="J646" i="87"/>
  <c r="J645" i="87" s="1"/>
  <c r="I644" i="83"/>
  <c r="I644" i="58"/>
  <c r="K644" i="89"/>
  <c r="J646" i="89"/>
  <c r="J645" i="89" s="1"/>
  <c r="J644" i="84"/>
  <c r="I646" i="84"/>
  <c r="I645" i="84" s="1"/>
  <c r="L644" i="87"/>
  <c r="K646" i="87"/>
  <c r="K645" i="87" s="1"/>
  <c r="I646" i="89"/>
  <c r="I645" i="89" s="1"/>
  <c r="H646" i="84"/>
  <c r="H645" i="84" s="1"/>
  <c r="H645" i="58" l="1"/>
  <c r="AF271" i="22"/>
  <c r="AF156" i="22"/>
  <c r="AF5" i="22"/>
  <c r="AF191" i="22"/>
  <c r="AF25" i="22"/>
  <c r="AF173" i="22"/>
  <c r="AF43" i="22"/>
  <c r="AG1" i="22"/>
  <c r="AF101" i="22"/>
  <c r="AF62" i="22"/>
  <c r="AF213" i="22"/>
  <c r="AF79" i="22"/>
  <c r="AF232" i="22"/>
  <c r="AF119" i="22"/>
  <c r="AF254" i="22"/>
  <c r="AF138" i="22"/>
  <c r="AD232" i="22"/>
  <c r="AD119" i="22"/>
  <c r="AD62" i="22"/>
  <c r="AD254" i="22"/>
  <c r="AD138" i="22"/>
  <c r="AD271" i="22"/>
  <c r="AD156" i="22"/>
  <c r="AD5" i="22"/>
  <c r="AD191" i="22"/>
  <c r="AD25" i="22"/>
  <c r="AD173" i="22"/>
  <c r="AD43" i="22"/>
  <c r="AD79" i="22"/>
  <c r="AD213" i="22"/>
  <c r="AD101" i="22"/>
  <c r="AC1" i="22"/>
  <c r="J644" i="88"/>
  <c r="J646" i="88" s="1"/>
  <c r="J645" i="88" s="1"/>
  <c r="M644" i="87"/>
  <c r="L646" i="87"/>
  <c r="L645" i="87" s="1"/>
  <c r="J644" i="58"/>
  <c r="I646" i="58"/>
  <c r="I646" i="83"/>
  <c r="I645" i="83" s="1"/>
  <c r="J644" i="83"/>
  <c r="J646" i="84"/>
  <c r="J645" i="84" s="1"/>
  <c r="K644" i="84"/>
  <c r="K646" i="89"/>
  <c r="K645" i="89" s="1"/>
  <c r="L644" i="89"/>
  <c r="G658" i="89"/>
  <c r="G657" i="89" s="1"/>
  <c r="H656" i="89"/>
  <c r="I656" i="89" s="1"/>
  <c r="G654" i="89"/>
  <c r="G653" i="89" s="1"/>
  <c r="H652" i="89"/>
  <c r="H654" i="89" s="1"/>
  <c r="H653" i="89" s="1"/>
  <c r="G650" i="89"/>
  <c r="G649" i="89" s="1"/>
  <c r="H648" i="89"/>
  <c r="H650" i="89" s="1"/>
  <c r="H649" i="89" s="1"/>
  <c r="G642" i="89"/>
  <c r="G641" i="89" s="1"/>
  <c r="H640" i="89"/>
  <c r="H642" i="89" s="1"/>
  <c r="H641" i="89" s="1"/>
  <c r="G638" i="89"/>
  <c r="G637" i="89" s="1"/>
  <c r="H636" i="89"/>
  <c r="G634" i="89"/>
  <c r="G633" i="89" s="1"/>
  <c r="H632" i="89"/>
  <c r="H634" i="89" s="1"/>
  <c r="H633" i="89" s="1"/>
  <c r="D577" i="89"/>
  <c r="C577" i="89"/>
  <c r="D576" i="89"/>
  <c r="C576" i="89"/>
  <c r="D575" i="89"/>
  <c r="C575" i="89"/>
  <c r="D573" i="89"/>
  <c r="C573" i="89"/>
  <c r="D572" i="89"/>
  <c r="C572" i="89"/>
  <c r="D571" i="89"/>
  <c r="C571" i="89"/>
  <c r="D570" i="89"/>
  <c r="C570" i="89"/>
  <c r="D569" i="89"/>
  <c r="C569" i="89"/>
  <c r="D568" i="89"/>
  <c r="C568" i="89"/>
  <c r="D567" i="89"/>
  <c r="C567" i="89"/>
  <c r="D566" i="89"/>
  <c r="C566" i="89"/>
  <c r="D565" i="89"/>
  <c r="C565" i="89"/>
  <c r="D564" i="89"/>
  <c r="C564" i="89"/>
  <c r="D563" i="89"/>
  <c r="C563" i="89"/>
  <c r="D562" i="89"/>
  <c r="C562" i="89"/>
  <c r="D561" i="89"/>
  <c r="C561" i="89"/>
  <c r="D560" i="89"/>
  <c r="C560" i="89"/>
  <c r="D559" i="89"/>
  <c r="C559" i="89"/>
  <c r="D558" i="89"/>
  <c r="C558" i="89"/>
  <c r="D557" i="89"/>
  <c r="C557" i="89"/>
  <c r="D556" i="89"/>
  <c r="C556" i="89"/>
  <c r="D555" i="89"/>
  <c r="C555" i="89"/>
  <c r="D554" i="89"/>
  <c r="C554" i="89"/>
  <c r="D553" i="89"/>
  <c r="C553" i="89"/>
  <c r="D552" i="89"/>
  <c r="C552" i="89"/>
  <c r="D551" i="89"/>
  <c r="C551" i="89"/>
  <c r="D550" i="89"/>
  <c r="C550" i="89"/>
  <c r="D549" i="89"/>
  <c r="C549" i="89"/>
  <c r="D548" i="89"/>
  <c r="C548" i="89"/>
  <c r="D547" i="89"/>
  <c r="C547" i="89"/>
  <c r="D546" i="89"/>
  <c r="C546" i="89"/>
  <c r="D545" i="89"/>
  <c r="C545" i="89"/>
  <c r="D544" i="89"/>
  <c r="C544" i="89"/>
  <c r="D543" i="89"/>
  <c r="C543" i="89"/>
  <c r="D542" i="89"/>
  <c r="C542" i="89"/>
  <c r="D541" i="89"/>
  <c r="C541" i="89"/>
  <c r="D540" i="89"/>
  <c r="C540" i="89"/>
  <c r="D539" i="89"/>
  <c r="C539" i="89"/>
  <c r="D538" i="89"/>
  <c r="C538" i="89"/>
  <c r="D527" i="89"/>
  <c r="D528" i="89" s="1"/>
  <c r="D526" i="89"/>
  <c r="C527" i="89" s="1"/>
  <c r="D525" i="89"/>
  <c r="D524" i="89"/>
  <c r="D523" i="89"/>
  <c r="B521" i="89"/>
  <c r="D510" i="89"/>
  <c r="C511" i="89" s="1"/>
  <c r="D509" i="89"/>
  <c r="C510" i="89" s="1"/>
  <c r="D508" i="89"/>
  <c r="D507" i="89"/>
  <c r="D506" i="89"/>
  <c r="B504" i="89"/>
  <c r="D493" i="89"/>
  <c r="D492" i="89"/>
  <c r="C493" i="89" s="1"/>
  <c r="D491" i="89"/>
  <c r="D490" i="89"/>
  <c r="D489" i="89"/>
  <c r="B487" i="89"/>
  <c r="D476" i="89"/>
  <c r="C477" i="89" s="1"/>
  <c r="D475" i="89"/>
  <c r="C476" i="89" s="1"/>
  <c r="D474" i="89"/>
  <c r="D473" i="89"/>
  <c r="D472" i="89"/>
  <c r="B470" i="89"/>
  <c r="D459" i="89"/>
  <c r="D460" i="89" s="1"/>
  <c r="D458" i="89"/>
  <c r="C459" i="89" s="1"/>
  <c r="D457" i="89"/>
  <c r="D456" i="89"/>
  <c r="D455" i="89"/>
  <c r="B453" i="89"/>
  <c r="D442" i="89"/>
  <c r="C443" i="89" s="1"/>
  <c r="D441" i="89"/>
  <c r="C442" i="89" s="1"/>
  <c r="D440" i="89"/>
  <c r="D439" i="89"/>
  <c r="D438" i="89"/>
  <c r="B436" i="89"/>
  <c r="D425" i="89"/>
  <c r="D424" i="89"/>
  <c r="C425" i="89" s="1"/>
  <c r="D423" i="89"/>
  <c r="D422" i="89"/>
  <c r="D421" i="89"/>
  <c r="B419" i="89"/>
  <c r="D408" i="89"/>
  <c r="D407" i="89"/>
  <c r="C408" i="89" s="1"/>
  <c r="D406" i="89"/>
  <c r="D405" i="89"/>
  <c r="D404" i="89"/>
  <c r="B402" i="89"/>
  <c r="C385" i="89"/>
  <c r="D389" i="89" s="1"/>
  <c r="B385" i="89"/>
  <c r="C368" i="89"/>
  <c r="D370" i="89" s="1"/>
  <c r="B368" i="89"/>
  <c r="C351" i="89"/>
  <c r="D354" i="89" s="1"/>
  <c r="B351" i="89"/>
  <c r="C334" i="89"/>
  <c r="D336" i="89" s="1"/>
  <c r="B334" i="89"/>
  <c r="C317" i="89"/>
  <c r="D320" i="89" s="1"/>
  <c r="B317" i="89"/>
  <c r="C300" i="89"/>
  <c r="D304" i="89" s="1"/>
  <c r="B300" i="89"/>
  <c r="C283" i="89"/>
  <c r="D287" i="89" s="1"/>
  <c r="B283" i="89"/>
  <c r="B274" i="89"/>
  <c r="D273" i="89"/>
  <c r="C273" i="89" s="1"/>
  <c r="D272" i="89"/>
  <c r="C272" i="89" s="1"/>
  <c r="D271" i="89"/>
  <c r="B271" i="89" s="1"/>
  <c r="D270" i="89"/>
  <c r="B270" i="89" s="1"/>
  <c r="D269" i="89"/>
  <c r="C269" i="89" s="1"/>
  <c r="B266" i="89"/>
  <c r="D265" i="89"/>
  <c r="B265" i="89" s="1"/>
  <c r="D264" i="89"/>
  <c r="D263" i="89"/>
  <c r="D262" i="89"/>
  <c r="C262" i="89" s="1"/>
  <c r="D261" i="89"/>
  <c r="C261" i="89" s="1"/>
  <c r="B258" i="89"/>
  <c r="D257" i="89"/>
  <c r="D256" i="89"/>
  <c r="D255" i="89"/>
  <c r="C255" i="89" s="1"/>
  <c r="D254" i="89"/>
  <c r="C254" i="89" s="1"/>
  <c r="D253" i="89"/>
  <c r="B249" i="89"/>
  <c r="D248" i="89"/>
  <c r="D247" i="89"/>
  <c r="C247" i="89" s="1"/>
  <c r="D246" i="89"/>
  <c r="C246" i="89" s="1"/>
  <c r="D245" i="89"/>
  <c r="D244" i="89"/>
  <c r="B244" i="89" s="1"/>
  <c r="M241" i="89"/>
  <c r="N241" i="89" s="1"/>
  <c r="D236" i="89"/>
  <c r="D237" i="89" s="1"/>
  <c r="D232" i="89"/>
  <c r="D233" i="89" s="1"/>
  <c r="L231" i="89"/>
  <c r="M231" i="89" s="1"/>
  <c r="C231" i="89"/>
  <c r="D228" i="89"/>
  <c r="D229" i="89" s="1"/>
  <c r="D224" i="89"/>
  <c r="C224" i="89" s="1"/>
  <c r="L223" i="89"/>
  <c r="C223" i="89"/>
  <c r="D220" i="89"/>
  <c r="D221" i="89" s="1"/>
  <c r="D216" i="89"/>
  <c r="C216" i="89" s="1"/>
  <c r="L215" i="89"/>
  <c r="M215" i="89" s="1"/>
  <c r="N215" i="89" s="1"/>
  <c r="O215" i="89" s="1"/>
  <c r="C215" i="89"/>
  <c r="D212" i="89"/>
  <c r="D213" i="89" s="1"/>
  <c r="D208" i="89"/>
  <c r="D209" i="89" s="1"/>
  <c r="L207" i="89"/>
  <c r="M207" i="89" s="1"/>
  <c r="N207" i="89" s="1"/>
  <c r="C207" i="89"/>
  <c r="D204" i="89"/>
  <c r="D205" i="89" s="1"/>
  <c r="D200" i="89"/>
  <c r="D201" i="89" s="1"/>
  <c r="C201" i="89" s="1"/>
  <c r="L199" i="89"/>
  <c r="C199" i="89"/>
  <c r="D196" i="89"/>
  <c r="D197" i="89" s="1"/>
  <c r="D192" i="89"/>
  <c r="L191" i="89"/>
  <c r="M191" i="89" s="1"/>
  <c r="N191" i="89" s="1"/>
  <c r="C191" i="89"/>
  <c r="D188" i="89"/>
  <c r="D189" i="89" s="1"/>
  <c r="D184" i="89"/>
  <c r="D185" i="89" s="1"/>
  <c r="L183" i="89"/>
  <c r="C183" i="89"/>
  <c r="D180" i="89"/>
  <c r="D181" i="89" s="1"/>
  <c r="D176" i="89"/>
  <c r="C176" i="89" s="1"/>
  <c r="L175" i="89"/>
  <c r="C175" i="89"/>
  <c r="D172" i="89"/>
  <c r="D173" i="89" s="1"/>
  <c r="D168" i="89"/>
  <c r="C168" i="89" s="1"/>
  <c r="C167" i="89"/>
  <c r="D164" i="89"/>
  <c r="D165" i="89" s="1"/>
  <c r="D160" i="89"/>
  <c r="D161" i="89" s="1"/>
  <c r="D162" i="89" s="1"/>
  <c r="C159" i="89"/>
  <c r="B155" i="89"/>
  <c r="D154" i="89"/>
  <c r="N154" i="89" s="1"/>
  <c r="D153" i="89"/>
  <c r="Q153" i="89" s="1"/>
  <c r="D152" i="89"/>
  <c r="R152" i="89" s="1"/>
  <c r="D151" i="89"/>
  <c r="D150" i="89"/>
  <c r="B147" i="89"/>
  <c r="D146" i="89"/>
  <c r="C146" i="89" s="1"/>
  <c r="D145" i="89"/>
  <c r="D144" i="89"/>
  <c r="C144" i="89" s="1"/>
  <c r="D143" i="89"/>
  <c r="D142" i="89"/>
  <c r="C142" i="89" s="1"/>
  <c r="B139" i="89"/>
  <c r="D138" i="89"/>
  <c r="C138" i="89" s="1"/>
  <c r="D137" i="89"/>
  <c r="D136" i="89"/>
  <c r="D135" i="89"/>
  <c r="B135" i="89" s="1"/>
  <c r="D134" i="89"/>
  <c r="D126" i="89"/>
  <c r="C126" i="89"/>
  <c r="D123" i="89"/>
  <c r="C123" i="89"/>
  <c r="D122" i="89"/>
  <c r="C122" i="89"/>
  <c r="D121" i="89"/>
  <c r="C121" i="89"/>
  <c r="D120" i="89"/>
  <c r="C120" i="89"/>
  <c r="D119" i="89"/>
  <c r="C119" i="89"/>
  <c r="D118" i="89"/>
  <c r="C118" i="89"/>
  <c r="D117" i="89"/>
  <c r="C117" i="89"/>
  <c r="D116" i="89"/>
  <c r="C116" i="89"/>
  <c r="D115" i="89"/>
  <c r="C115" i="89"/>
  <c r="D114" i="89"/>
  <c r="C114" i="89"/>
  <c r="D113" i="89"/>
  <c r="C113" i="89"/>
  <c r="D112" i="89"/>
  <c r="C112" i="89"/>
  <c r="D111" i="89"/>
  <c r="C111" i="89"/>
  <c r="D110" i="89"/>
  <c r="C110" i="89"/>
  <c r="D109" i="89"/>
  <c r="C109" i="89"/>
  <c r="D108" i="89"/>
  <c r="C108" i="89"/>
  <c r="D107" i="89"/>
  <c r="C107" i="89"/>
  <c r="D101" i="89"/>
  <c r="C101" i="89"/>
  <c r="D100" i="89"/>
  <c r="C100" i="89"/>
  <c r="D99" i="89"/>
  <c r="C99" i="89"/>
  <c r="D98" i="89"/>
  <c r="C98" i="89"/>
  <c r="D97" i="89"/>
  <c r="C97" i="89"/>
  <c r="D96" i="89"/>
  <c r="C96" i="89"/>
  <c r="D95" i="89"/>
  <c r="C95" i="89"/>
  <c r="D94" i="89"/>
  <c r="C94" i="89"/>
  <c r="D93" i="89"/>
  <c r="C93" i="89"/>
  <c r="D92" i="89"/>
  <c r="C92" i="89"/>
  <c r="D91" i="89"/>
  <c r="C91" i="89"/>
  <c r="D90" i="89"/>
  <c r="C90" i="89"/>
  <c r="D89" i="89"/>
  <c r="C89" i="89"/>
  <c r="C85" i="89"/>
  <c r="C84" i="89"/>
  <c r="C83" i="89"/>
  <c r="C82" i="89"/>
  <c r="C81" i="89"/>
  <c r="I72" i="89"/>
  <c r="H72" i="89"/>
  <c r="I70" i="89"/>
  <c r="C365" i="89" s="1"/>
  <c r="H70" i="89"/>
  <c r="C364" i="89" s="1"/>
  <c r="I68" i="89"/>
  <c r="C348" i="89" s="1"/>
  <c r="H68" i="89"/>
  <c r="C347" i="89" s="1"/>
  <c r="I67" i="89"/>
  <c r="C331" i="89" s="1"/>
  <c r="H67" i="89"/>
  <c r="C330" i="89" s="1"/>
  <c r="I66" i="89"/>
  <c r="C314" i="89" s="1"/>
  <c r="H66" i="89"/>
  <c r="C313" i="89" s="1"/>
  <c r="I65" i="89"/>
  <c r="C297" i="89" s="1"/>
  <c r="H65" i="89"/>
  <c r="C296" i="89" s="1"/>
  <c r="I64" i="89"/>
  <c r="C280" i="89" s="1"/>
  <c r="H64" i="89"/>
  <c r="C279" i="89" s="1"/>
  <c r="B60" i="89"/>
  <c r="D57" i="89"/>
  <c r="C57" i="89"/>
  <c r="D56" i="89"/>
  <c r="C56" i="89"/>
  <c r="D55" i="89"/>
  <c r="C55" i="89"/>
  <c r="D54" i="89"/>
  <c r="C54" i="89"/>
  <c r="D53" i="89"/>
  <c r="C53" i="89"/>
  <c r="D52" i="89"/>
  <c r="C52" i="89"/>
  <c r="D51" i="89"/>
  <c r="C51" i="89"/>
  <c r="D50" i="89"/>
  <c r="C50" i="89"/>
  <c r="D49" i="89"/>
  <c r="C49" i="89"/>
  <c r="G658" i="88"/>
  <c r="G657" i="88" s="1"/>
  <c r="H656" i="88"/>
  <c r="I656" i="88" s="1"/>
  <c r="J656" i="88" s="1"/>
  <c r="J658" i="88" s="1"/>
  <c r="J657" i="88" s="1"/>
  <c r="G654" i="88"/>
  <c r="G653" i="88" s="1"/>
  <c r="H652" i="88"/>
  <c r="G650" i="88"/>
  <c r="G649" i="88" s="1"/>
  <c r="H648" i="88"/>
  <c r="H650" i="88" s="1"/>
  <c r="H649" i="88" s="1"/>
  <c r="G642" i="88"/>
  <c r="G641" i="88" s="1"/>
  <c r="H640" i="88"/>
  <c r="H642" i="88" s="1"/>
  <c r="H641" i="88" s="1"/>
  <c r="G638" i="88"/>
  <c r="G637" i="88" s="1"/>
  <c r="H636" i="88"/>
  <c r="I636" i="88" s="1"/>
  <c r="G634" i="88"/>
  <c r="G633" i="88" s="1"/>
  <c r="H632" i="88"/>
  <c r="H634" i="88" s="1"/>
  <c r="H633" i="88" s="1"/>
  <c r="D577" i="88"/>
  <c r="C577" i="88"/>
  <c r="D576" i="88"/>
  <c r="C576" i="88"/>
  <c r="D575" i="88"/>
  <c r="C575" i="88"/>
  <c r="D573" i="88"/>
  <c r="C573" i="88"/>
  <c r="D572" i="88"/>
  <c r="C572" i="88"/>
  <c r="D571" i="88"/>
  <c r="C571" i="88"/>
  <c r="D570" i="88"/>
  <c r="C570" i="88"/>
  <c r="D569" i="88"/>
  <c r="C569" i="88"/>
  <c r="D568" i="88"/>
  <c r="C568" i="88"/>
  <c r="D567" i="88"/>
  <c r="C567" i="88"/>
  <c r="D566" i="88"/>
  <c r="C566" i="88"/>
  <c r="D565" i="88"/>
  <c r="C565" i="88"/>
  <c r="D564" i="88"/>
  <c r="C564" i="88"/>
  <c r="D563" i="88"/>
  <c r="C563" i="88"/>
  <c r="D562" i="88"/>
  <c r="C562" i="88"/>
  <c r="D561" i="88"/>
  <c r="C561" i="88"/>
  <c r="D560" i="88"/>
  <c r="C560" i="88"/>
  <c r="D559" i="88"/>
  <c r="C559" i="88"/>
  <c r="D558" i="88"/>
  <c r="C558" i="88"/>
  <c r="D557" i="88"/>
  <c r="C557" i="88"/>
  <c r="D556" i="88"/>
  <c r="C556" i="88"/>
  <c r="D555" i="88"/>
  <c r="C555" i="88"/>
  <c r="D554" i="88"/>
  <c r="C554" i="88"/>
  <c r="D553" i="88"/>
  <c r="C553" i="88"/>
  <c r="D552" i="88"/>
  <c r="C552" i="88"/>
  <c r="D551" i="88"/>
  <c r="C551" i="88"/>
  <c r="D550" i="88"/>
  <c r="C550" i="88"/>
  <c r="D549" i="88"/>
  <c r="C549" i="88"/>
  <c r="D548" i="88"/>
  <c r="C548" i="88"/>
  <c r="D547" i="88"/>
  <c r="C547" i="88"/>
  <c r="D546" i="88"/>
  <c r="C546" i="88"/>
  <c r="D545" i="88"/>
  <c r="C545" i="88"/>
  <c r="D544" i="88"/>
  <c r="C544" i="88"/>
  <c r="D543" i="88"/>
  <c r="C543" i="88"/>
  <c r="D542" i="88"/>
  <c r="C542" i="88"/>
  <c r="D541" i="88"/>
  <c r="C541" i="88"/>
  <c r="D540" i="88"/>
  <c r="C540" i="88"/>
  <c r="D539" i="88"/>
  <c r="C539" i="88"/>
  <c r="D538" i="88"/>
  <c r="C538" i="88"/>
  <c r="D527" i="88"/>
  <c r="D528" i="88" s="1"/>
  <c r="D526" i="88"/>
  <c r="C527" i="88" s="1"/>
  <c r="D525" i="88"/>
  <c r="D524" i="88"/>
  <c r="D523" i="88"/>
  <c r="B521" i="88"/>
  <c r="D510" i="88"/>
  <c r="D511" i="88" s="1"/>
  <c r="D509" i="88"/>
  <c r="C510" i="88" s="1"/>
  <c r="D508" i="88"/>
  <c r="D507" i="88"/>
  <c r="D506" i="88"/>
  <c r="B504" i="88"/>
  <c r="D493" i="88"/>
  <c r="D494" i="88" s="1"/>
  <c r="D492" i="88"/>
  <c r="C493" i="88" s="1"/>
  <c r="D491" i="88"/>
  <c r="D490" i="88"/>
  <c r="D489" i="88"/>
  <c r="B487" i="88"/>
  <c r="D476" i="88"/>
  <c r="D475" i="88"/>
  <c r="C476" i="88" s="1"/>
  <c r="D474" i="88"/>
  <c r="D473" i="88"/>
  <c r="D472" i="88"/>
  <c r="B470" i="88"/>
  <c r="D459" i="88"/>
  <c r="D460" i="88" s="1"/>
  <c r="D461" i="88" s="1"/>
  <c r="D458" i="88"/>
  <c r="C459" i="88" s="1"/>
  <c r="D457" i="88"/>
  <c r="D456" i="88"/>
  <c r="D455" i="88"/>
  <c r="B453" i="88"/>
  <c r="D442" i="88"/>
  <c r="C443" i="88" s="1"/>
  <c r="D441" i="88"/>
  <c r="C442" i="88" s="1"/>
  <c r="D440" i="88"/>
  <c r="D439" i="88"/>
  <c r="D438" i="88"/>
  <c r="B436" i="88"/>
  <c r="D425" i="88"/>
  <c r="D426" i="88" s="1"/>
  <c r="D427" i="88" s="1"/>
  <c r="D424" i="88"/>
  <c r="C425" i="88" s="1"/>
  <c r="D423" i="88"/>
  <c r="D422" i="88"/>
  <c r="D421" i="88"/>
  <c r="B419" i="88"/>
  <c r="D408" i="88"/>
  <c r="C409" i="88" s="1"/>
  <c r="D407" i="88"/>
  <c r="C408" i="88" s="1"/>
  <c r="D406" i="88"/>
  <c r="D405" i="88"/>
  <c r="D404" i="88"/>
  <c r="B402" i="88"/>
  <c r="C385" i="88"/>
  <c r="D390" i="88" s="1"/>
  <c r="C391" i="88" s="1"/>
  <c r="B385" i="88"/>
  <c r="C368" i="88"/>
  <c r="D371" i="88" s="1"/>
  <c r="B368" i="88"/>
  <c r="C351" i="88"/>
  <c r="D353" i="88" s="1"/>
  <c r="B351" i="88"/>
  <c r="C334" i="88"/>
  <c r="D338" i="88" s="1"/>
  <c r="B334" i="88"/>
  <c r="C317" i="88"/>
  <c r="D319" i="88" s="1"/>
  <c r="B317" i="88"/>
  <c r="C300" i="88"/>
  <c r="D304" i="88" s="1"/>
  <c r="B300" i="88"/>
  <c r="C283" i="88"/>
  <c r="B283" i="88"/>
  <c r="B274" i="88"/>
  <c r="D273" i="88"/>
  <c r="C273" i="88" s="1"/>
  <c r="D272" i="88"/>
  <c r="B272" i="88" s="1"/>
  <c r="D271" i="88"/>
  <c r="C271" i="88" s="1"/>
  <c r="D270" i="88"/>
  <c r="B270" i="88" s="1"/>
  <c r="D269" i="88"/>
  <c r="B269" i="88" s="1"/>
  <c r="B266" i="88"/>
  <c r="D265" i="88"/>
  <c r="B265" i="88" s="1"/>
  <c r="D264" i="88"/>
  <c r="B264" i="88" s="1"/>
  <c r="D263" i="88"/>
  <c r="D262" i="88"/>
  <c r="C262" i="88" s="1"/>
  <c r="D261" i="88"/>
  <c r="B258" i="88"/>
  <c r="D257" i="88"/>
  <c r="C257" i="88" s="1"/>
  <c r="D256" i="88"/>
  <c r="C256" i="88" s="1"/>
  <c r="D255" i="88"/>
  <c r="D254" i="88"/>
  <c r="C254" i="88" s="1"/>
  <c r="D253" i="88"/>
  <c r="C253" i="88" s="1"/>
  <c r="B249" i="88"/>
  <c r="D248" i="88"/>
  <c r="B248" i="88" s="1"/>
  <c r="D247" i="88"/>
  <c r="B247" i="88" s="1"/>
  <c r="D246" i="88"/>
  <c r="C246" i="88" s="1"/>
  <c r="D245" i="88"/>
  <c r="C245" i="88" s="1"/>
  <c r="D244" i="88"/>
  <c r="M241" i="88"/>
  <c r="D236" i="88"/>
  <c r="D237" i="88" s="1"/>
  <c r="D232" i="88"/>
  <c r="D233" i="88" s="1"/>
  <c r="L231" i="88"/>
  <c r="C231" i="88"/>
  <c r="D228" i="88"/>
  <c r="D229" i="88" s="1"/>
  <c r="D224" i="88"/>
  <c r="C224" i="88" s="1"/>
  <c r="L223" i="88"/>
  <c r="M223" i="88" s="1"/>
  <c r="N223" i="88" s="1"/>
  <c r="O223" i="88" s="1"/>
  <c r="C223" i="88"/>
  <c r="D220" i="88"/>
  <c r="D221" i="88" s="1"/>
  <c r="D216" i="88"/>
  <c r="D217" i="88" s="1"/>
  <c r="L215" i="88"/>
  <c r="M215" i="88" s="1"/>
  <c r="N215" i="88" s="1"/>
  <c r="C215" i="88"/>
  <c r="D212" i="88"/>
  <c r="D213" i="88" s="1"/>
  <c r="D208" i="88"/>
  <c r="D209" i="88" s="1"/>
  <c r="C209" i="88" s="1"/>
  <c r="L207" i="88"/>
  <c r="C207" i="88"/>
  <c r="D204" i="88"/>
  <c r="D205" i="88" s="1"/>
  <c r="D200" i="88"/>
  <c r="C200" i="88" s="1"/>
  <c r="L199" i="88"/>
  <c r="M199" i="88" s="1"/>
  <c r="N199" i="88" s="1"/>
  <c r="C199" i="88"/>
  <c r="D196" i="88"/>
  <c r="D197" i="88" s="1"/>
  <c r="D192" i="88"/>
  <c r="C192" i="88" s="1"/>
  <c r="L191" i="88"/>
  <c r="M191" i="88" s="1"/>
  <c r="C191" i="88"/>
  <c r="D188" i="88"/>
  <c r="D189" i="88" s="1"/>
  <c r="D184" i="88"/>
  <c r="C184" i="88" s="1"/>
  <c r="L183" i="88"/>
  <c r="M183" i="88" s="1"/>
  <c r="N183" i="88" s="1"/>
  <c r="O183" i="88" s="1"/>
  <c r="P183" i="88" s="1"/>
  <c r="C183" i="88"/>
  <c r="D180" i="88"/>
  <c r="D181" i="88" s="1"/>
  <c r="D176" i="88"/>
  <c r="L175" i="88"/>
  <c r="M175" i="88" s="1"/>
  <c r="N175" i="88" s="1"/>
  <c r="O175" i="88" s="1"/>
  <c r="P175" i="88" s="1"/>
  <c r="C175" i="88"/>
  <c r="D172" i="88"/>
  <c r="D173" i="88" s="1"/>
  <c r="D168" i="88"/>
  <c r="D169" i="88" s="1"/>
  <c r="C167" i="88"/>
  <c r="D164" i="88"/>
  <c r="D165" i="88" s="1"/>
  <c r="D160" i="88"/>
  <c r="C160" i="88" s="1"/>
  <c r="C159" i="88"/>
  <c r="B155" i="88"/>
  <c r="D154" i="88"/>
  <c r="G154" i="88" s="1"/>
  <c r="D153" i="88"/>
  <c r="N153" i="88" s="1"/>
  <c r="D152" i="88"/>
  <c r="P152" i="88" s="1"/>
  <c r="D151" i="88"/>
  <c r="D150" i="88"/>
  <c r="B147" i="88"/>
  <c r="D146" i="88"/>
  <c r="B146" i="88" s="1"/>
  <c r="D145" i="88"/>
  <c r="C145" i="88" s="1"/>
  <c r="D144" i="88"/>
  <c r="C144" i="88" s="1"/>
  <c r="D143" i="88"/>
  <c r="D142" i="88"/>
  <c r="C142" i="88" s="1"/>
  <c r="B139" i="88"/>
  <c r="D138" i="88"/>
  <c r="D137" i="88"/>
  <c r="C137" i="88" s="1"/>
  <c r="D136" i="88"/>
  <c r="D135" i="88"/>
  <c r="D134" i="88"/>
  <c r="C134" i="88" s="1"/>
  <c r="D126" i="88"/>
  <c r="C126" i="88"/>
  <c r="D123" i="88"/>
  <c r="C123" i="88"/>
  <c r="D122" i="88"/>
  <c r="C122" i="88"/>
  <c r="D121" i="88"/>
  <c r="C121" i="88"/>
  <c r="D120" i="88"/>
  <c r="C120" i="88"/>
  <c r="D119" i="88"/>
  <c r="C119" i="88"/>
  <c r="D118" i="88"/>
  <c r="C118" i="88"/>
  <c r="D117" i="88"/>
  <c r="C117" i="88"/>
  <c r="D116" i="88"/>
  <c r="C116" i="88"/>
  <c r="D115" i="88"/>
  <c r="C115" i="88"/>
  <c r="D114" i="88"/>
  <c r="C114" i="88"/>
  <c r="D113" i="88"/>
  <c r="C113" i="88"/>
  <c r="D112" i="88"/>
  <c r="C112" i="88"/>
  <c r="D111" i="88"/>
  <c r="C111" i="88"/>
  <c r="D110" i="88"/>
  <c r="C110" i="88"/>
  <c r="D109" i="88"/>
  <c r="C109" i="88"/>
  <c r="D108" i="88"/>
  <c r="C108" i="88"/>
  <c r="D107" i="88"/>
  <c r="C107" i="88"/>
  <c r="D101" i="88"/>
  <c r="C101" i="88"/>
  <c r="D100" i="88"/>
  <c r="C100" i="88"/>
  <c r="D99" i="88"/>
  <c r="C99" i="88"/>
  <c r="D98" i="88"/>
  <c r="C98" i="88"/>
  <c r="D97" i="88"/>
  <c r="C97" i="88"/>
  <c r="D96" i="88"/>
  <c r="C96" i="88"/>
  <c r="D95" i="88"/>
  <c r="C95" i="88"/>
  <c r="D94" i="88"/>
  <c r="C94" i="88"/>
  <c r="D93" i="88"/>
  <c r="C93" i="88"/>
  <c r="D92" i="88"/>
  <c r="C92" i="88"/>
  <c r="D91" i="88"/>
  <c r="C91" i="88"/>
  <c r="D90" i="88"/>
  <c r="C90" i="88"/>
  <c r="D89" i="88"/>
  <c r="C89" i="88"/>
  <c r="C85" i="88"/>
  <c r="C84" i="88"/>
  <c r="C83" i="88"/>
  <c r="C82" i="88"/>
  <c r="C81" i="88"/>
  <c r="I72" i="88"/>
  <c r="H72" i="88"/>
  <c r="I70" i="88"/>
  <c r="C365" i="88" s="1"/>
  <c r="H70" i="88"/>
  <c r="C364" i="88" s="1"/>
  <c r="I68" i="88"/>
  <c r="C348" i="88" s="1"/>
  <c r="H68" i="88"/>
  <c r="C347" i="88" s="1"/>
  <c r="I67" i="88"/>
  <c r="C331" i="88" s="1"/>
  <c r="H67" i="88"/>
  <c r="C330" i="88" s="1"/>
  <c r="I66" i="88"/>
  <c r="C314" i="88" s="1"/>
  <c r="H66" i="88"/>
  <c r="C313" i="88" s="1"/>
  <c r="I65" i="88"/>
  <c r="C297" i="88" s="1"/>
  <c r="H65" i="88"/>
  <c r="C296" i="88" s="1"/>
  <c r="I64" i="88"/>
  <c r="C280" i="88" s="1"/>
  <c r="H64" i="88"/>
  <c r="C279" i="88" s="1"/>
  <c r="B60" i="88"/>
  <c r="D57" i="88"/>
  <c r="C57" i="88"/>
  <c r="D56" i="88"/>
  <c r="C56" i="88"/>
  <c r="D55" i="88"/>
  <c r="C55" i="88"/>
  <c r="D54" i="88"/>
  <c r="C54" i="88"/>
  <c r="D53" i="88"/>
  <c r="C53" i="88"/>
  <c r="D52" i="88"/>
  <c r="C52" i="88"/>
  <c r="D51" i="88"/>
  <c r="C51" i="88"/>
  <c r="D50" i="88"/>
  <c r="C50" i="88"/>
  <c r="D49" i="88"/>
  <c r="C49" i="88"/>
  <c r="G658" i="87"/>
  <c r="G657" i="87" s="1"/>
  <c r="H656" i="87"/>
  <c r="I656" i="87" s="1"/>
  <c r="G654" i="87"/>
  <c r="G653" i="87" s="1"/>
  <c r="H652" i="87"/>
  <c r="I652" i="87" s="1"/>
  <c r="J652" i="87" s="1"/>
  <c r="G650" i="87"/>
  <c r="G649" i="87" s="1"/>
  <c r="H648" i="87"/>
  <c r="H650" i="87" s="1"/>
  <c r="H649" i="87" s="1"/>
  <c r="G642" i="87"/>
  <c r="G641" i="87" s="1"/>
  <c r="H640" i="87"/>
  <c r="I640" i="87" s="1"/>
  <c r="G638" i="87"/>
  <c r="G637" i="87" s="1"/>
  <c r="H636" i="87"/>
  <c r="G634" i="87"/>
  <c r="G633" i="87" s="1"/>
  <c r="H632" i="87"/>
  <c r="I632" i="87" s="1"/>
  <c r="I634" i="87" s="1"/>
  <c r="I633" i="87" s="1"/>
  <c r="D577" i="87"/>
  <c r="C577" i="87"/>
  <c r="D576" i="87"/>
  <c r="C576" i="87"/>
  <c r="D575" i="87"/>
  <c r="C575" i="87"/>
  <c r="D573" i="87"/>
  <c r="C573" i="87"/>
  <c r="D572" i="87"/>
  <c r="C572" i="87"/>
  <c r="D571" i="87"/>
  <c r="C571" i="87"/>
  <c r="D570" i="87"/>
  <c r="C570" i="87"/>
  <c r="D569" i="87"/>
  <c r="C569" i="87"/>
  <c r="D568" i="87"/>
  <c r="C568" i="87"/>
  <c r="D567" i="87"/>
  <c r="C567" i="87"/>
  <c r="D566" i="87"/>
  <c r="C566" i="87"/>
  <c r="D565" i="87"/>
  <c r="C565" i="87"/>
  <c r="D564" i="87"/>
  <c r="C564" i="87"/>
  <c r="D563" i="87"/>
  <c r="C563" i="87"/>
  <c r="D562" i="87"/>
  <c r="C562" i="87"/>
  <c r="D561" i="87"/>
  <c r="C561" i="87"/>
  <c r="D560" i="87"/>
  <c r="C560" i="87"/>
  <c r="D559" i="87"/>
  <c r="C559" i="87"/>
  <c r="D558" i="87"/>
  <c r="C558" i="87"/>
  <c r="D557" i="87"/>
  <c r="C557" i="87"/>
  <c r="D556" i="87"/>
  <c r="C556" i="87"/>
  <c r="D555" i="87"/>
  <c r="C555" i="87"/>
  <c r="D554" i="87"/>
  <c r="C554" i="87"/>
  <c r="D553" i="87"/>
  <c r="C553" i="87"/>
  <c r="D552" i="87"/>
  <c r="C552" i="87"/>
  <c r="D551" i="87"/>
  <c r="C551" i="87"/>
  <c r="D550" i="87"/>
  <c r="C550" i="87"/>
  <c r="D549" i="87"/>
  <c r="C549" i="87"/>
  <c r="D548" i="87"/>
  <c r="C548" i="87"/>
  <c r="D547" i="87"/>
  <c r="C547" i="87"/>
  <c r="D546" i="87"/>
  <c r="C546" i="87"/>
  <c r="D545" i="87"/>
  <c r="C545" i="87"/>
  <c r="D544" i="87"/>
  <c r="C544" i="87"/>
  <c r="D543" i="87"/>
  <c r="C543" i="87"/>
  <c r="D542" i="87"/>
  <c r="C542" i="87"/>
  <c r="D541" i="87"/>
  <c r="C541" i="87"/>
  <c r="D540" i="87"/>
  <c r="C540" i="87"/>
  <c r="D539" i="87"/>
  <c r="C539" i="87"/>
  <c r="D538" i="87"/>
  <c r="C538" i="87"/>
  <c r="D527" i="87"/>
  <c r="D526" i="87"/>
  <c r="C527" i="87" s="1"/>
  <c r="D525" i="87"/>
  <c r="D524" i="87"/>
  <c r="D523" i="87"/>
  <c r="B521" i="87"/>
  <c r="D510" i="87"/>
  <c r="D509" i="87"/>
  <c r="C510" i="87" s="1"/>
  <c r="D508" i="87"/>
  <c r="D507" i="87"/>
  <c r="D506" i="87"/>
  <c r="B504" i="87"/>
  <c r="D493" i="87"/>
  <c r="D492" i="87"/>
  <c r="C493" i="87" s="1"/>
  <c r="D491" i="87"/>
  <c r="D490" i="87"/>
  <c r="D489" i="87"/>
  <c r="B487" i="87"/>
  <c r="D476" i="87"/>
  <c r="C477" i="87" s="1"/>
  <c r="D475" i="87"/>
  <c r="C476" i="87" s="1"/>
  <c r="D474" i="87"/>
  <c r="D473" i="87"/>
  <c r="D472" i="87"/>
  <c r="B470" i="87"/>
  <c r="D459" i="87"/>
  <c r="D458" i="87"/>
  <c r="C459" i="87" s="1"/>
  <c r="D457" i="87"/>
  <c r="D456" i="87"/>
  <c r="D455" i="87"/>
  <c r="B453" i="87"/>
  <c r="D442" i="87"/>
  <c r="D441" i="87"/>
  <c r="C442" i="87" s="1"/>
  <c r="D440" i="87"/>
  <c r="D439" i="87"/>
  <c r="D438" i="87"/>
  <c r="B436" i="87"/>
  <c r="D425" i="87"/>
  <c r="D424" i="87"/>
  <c r="C425" i="87" s="1"/>
  <c r="D423" i="87"/>
  <c r="D422" i="87"/>
  <c r="D421" i="87"/>
  <c r="B419" i="87"/>
  <c r="D408" i="87"/>
  <c r="D407" i="87"/>
  <c r="C408" i="87" s="1"/>
  <c r="D406" i="87"/>
  <c r="D405" i="87"/>
  <c r="D404" i="87"/>
  <c r="B402" i="87"/>
  <c r="C385" i="87"/>
  <c r="D388" i="87" s="1"/>
  <c r="B385" i="87"/>
  <c r="C368" i="87"/>
  <c r="B368" i="87"/>
  <c r="C351" i="87"/>
  <c r="B351" i="87"/>
  <c r="C334" i="87"/>
  <c r="C329" i="87" s="1"/>
  <c r="D340" i="87" s="1"/>
  <c r="D341" i="87" s="1"/>
  <c r="B334" i="87"/>
  <c r="C317" i="87"/>
  <c r="D321" i="87" s="1"/>
  <c r="B317" i="87"/>
  <c r="C300" i="87"/>
  <c r="D305" i="87" s="1"/>
  <c r="C306" i="87" s="1"/>
  <c r="B300" i="87"/>
  <c r="C283" i="87"/>
  <c r="D286" i="87" s="1"/>
  <c r="B283" i="87"/>
  <c r="B274" i="87"/>
  <c r="D273" i="87"/>
  <c r="B273" i="87" s="1"/>
  <c r="D272" i="87"/>
  <c r="D271" i="87"/>
  <c r="B271" i="87" s="1"/>
  <c r="D270" i="87"/>
  <c r="C270" i="87" s="1"/>
  <c r="D269" i="87"/>
  <c r="B266" i="87"/>
  <c r="D265" i="87"/>
  <c r="D264" i="87"/>
  <c r="C264" i="87" s="1"/>
  <c r="D263" i="87"/>
  <c r="C263" i="87" s="1"/>
  <c r="D262" i="87"/>
  <c r="C262" i="87" s="1"/>
  <c r="D261" i="87"/>
  <c r="B261" i="87" s="1"/>
  <c r="B258" i="87"/>
  <c r="D257" i="87"/>
  <c r="B257" i="87" s="1"/>
  <c r="D256" i="87"/>
  <c r="C256" i="87" s="1"/>
  <c r="D255" i="87"/>
  <c r="B255" i="87" s="1"/>
  <c r="D254" i="87"/>
  <c r="C254" i="87" s="1"/>
  <c r="D253" i="87"/>
  <c r="B253" i="87" s="1"/>
  <c r="B249" i="87"/>
  <c r="D248" i="87"/>
  <c r="B248" i="87" s="1"/>
  <c r="D247" i="87"/>
  <c r="C247" i="87" s="1"/>
  <c r="D246" i="87"/>
  <c r="D245" i="87"/>
  <c r="C245" i="87" s="1"/>
  <c r="D244" i="87"/>
  <c r="B244" i="87" s="1"/>
  <c r="M241" i="87"/>
  <c r="N241" i="87" s="1"/>
  <c r="D236" i="87"/>
  <c r="D237" i="87" s="1"/>
  <c r="D232" i="87"/>
  <c r="D233" i="87" s="1"/>
  <c r="L231" i="87"/>
  <c r="C231" i="87"/>
  <c r="D228" i="87"/>
  <c r="D229" i="87" s="1"/>
  <c r="D224" i="87"/>
  <c r="D225" i="87" s="1"/>
  <c r="C225" i="87" s="1"/>
  <c r="L223" i="87"/>
  <c r="M223" i="87" s="1"/>
  <c r="C223" i="87"/>
  <c r="D220" i="87"/>
  <c r="D221" i="87" s="1"/>
  <c r="D216" i="87"/>
  <c r="C216" i="87" s="1"/>
  <c r="L215" i="87"/>
  <c r="M215" i="87" s="1"/>
  <c r="N215" i="87" s="1"/>
  <c r="O215" i="87" s="1"/>
  <c r="C215" i="87"/>
  <c r="D212" i="87"/>
  <c r="D213" i="87" s="1"/>
  <c r="D208" i="87"/>
  <c r="D209" i="87" s="1"/>
  <c r="L207" i="87"/>
  <c r="M207" i="87" s="1"/>
  <c r="C207" i="87"/>
  <c r="D204" i="87"/>
  <c r="D205" i="87" s="1"/>
  <c r="D200" i="87"/>
  <c r="C200" i="87" s="1"/>
  <c r="L199" i="87"/>
  <c r="M199" i="87" s="1"/>
  <c r="N199" i="87" s="1"/>
  <c r="O199" i="87" s="1"/>
  <c r="C199" i="87"/>
  <c r="D196" i="87"/>
  <c r="D197" i="87" s="1"/>
  <c r="D192" i="87"/>
  <c r="C192" i="87" s="1"/>
  <c r="L191" i="87"/>
  <c r="C191" i="87"/>
  <c r="D188" i="87"/>
  <c r="D189" i="87" s="1"/>
  <c r="D184" i="87"/>
  <c r="C184" i="87" s="1"/>
  <c r="L183" i="87"/>
  <c r="M183" i="87" s="1"/>
  <c r="C183" i="87"/>
  <c r="D180" i="87"/>
  <c r="D181" i="87" s="1"/>
  <c r="D176" i="87"/>
  <c r="D177" i="87" s="1"/>
  <c r="L175" i="87"/>
  <c r="M175" i="87" s="1"/>
  <c r="C175" i="87"/>
  <c r="D172" i="87"/>
  <c r="D173" i="87" s="1"/>
  <c r="D168" i="87"/>
  <c r="C168" i="87" s="1"/>
  <c r="C167" i="87"/>
  <c r="D164" i="87"/>
  <c r="D165" i="87" s="1"/>
  <c r="D160" i="87"/>
  <c r="C160" i="87" s="1"/>
  <c r="C159" i="87"/>
  <c r="B155" i="87"/>
  <c r="D154" i="87"/>
  <c r="T154" i="87" s="1"/>
  <c r="D153" i="87"/>
  <c r="G153" i="87" s="1"/>
  <c r="D152" i="87"/>
  <c r="N152" i="87" s="1"/>
  <c r="D151" i="87"/>
  <c r="B151" i="87" s="1"/>
  <c r="D150" i="87"/>
  <c r="C150" i="87" s="1"/>
  <c r="B147" i="87"/>
  <c r="D146" i="87"/>
  <c r="D145" i="87"/>
  <c r="D144" i="87"/>
  <c r="B144" i="87" s="1"/>
  <c r="D143" i="87"/>
  <c r="B143" i="87" s="1"/>
  <c r="D142" i="87"/>
  <c r="C142" i="87" s="1"/>
  <c r="B139" i="87"/>
  <c r="D138" i="87"/>
  <c r="D137" i="87"/>
  <c r="B137" i="87" s="1"/>
  <c r="D136" i="87"/>
  <c r="C136" i="87" s="1"/>
  <c r="D135" i="87"/>
  <c r="D134" i="87"/>
  <c r="D126" i="87"/>
  <c r="C126" i="87"/>
  <c r="D123" i="87"/>
  <c r="C123" i="87"/>
  <c r="D122" i="87"/>
  <c r="C122" i="87"/>
  <c r="D121" i="87"/>
  <c r="C121" i="87"/>
  <c r="D120" i="87"/>
  <c r="C120" i="87"/>
  <c r="D119" i="87"/>
  <c r="C119" i="87"/>
  <c r="D118" i="87"/>
  <c r="C118" i="87"/>
  <c r="D117" i="87"/>
  <c r="C117" i="87"/>
  <c r="D116" i="87"/>
  <c r="C116" i="87"/>
  <c r="D115" i="87"/>
  <c r="C115" i="87"/>
  <c r="D114" i="87"/>
  <c r="C114" i="87"/>
  <c r="D113" i="87"/>
  <c r="C113" i="87"/>
  <c r="D112" i="87"/>
  <c r="C112" i="87"/>
  <c r="D111" i="87"/>
  <c r="C111" i="87"/>
  <c r="D110" i="87"/>
  <c r="C110" i="87"/>
  <c r="D109" i="87"/>
  <c r="C109" i="87"/>
  <c r="D108" i="87"/>
  <c r="C108" i="87"/>
  <c r="D107" i="87"/>
  <c r="C107" i="87"/>
  <c r="D101" i="87"/>
  <c r="C101" i="87"/>
  <c r="D100" i="87"/>
  <c r="C100" i="87"/>
  <c r="D99" i="87"/>
  <c r="C99" i="87"/>
  <c r="D98" i="87"/>
  <c r="C98" i="87"/>
  <c r="D97" i="87"/>
  <c r="C97" i="87"/>
  <c r="D96" i="87"/>
  <c r="C96" i="87"/>
  <c r="D95" i="87"/>
  <c r="C95" i="87"/>
  <c r="D94" i="87"/>
  <c r="C94" i="87"/>
  <c r="D93" i="87"/>
  <c r="C93" i="87"/>
  <c r="D92" i="87"/>
  <c r="C92" i="87"/>
  <c r="D91" i="87"/>
  <c r="C91" i="87"/>
  <c r="D90" i="87"/>
  <c r="C90" i="87"/>
  <c r="D89" i="87"/>
  <c r="C89" i="87"/>
  <c r="C85" i="87"/>
  <c r="C84" i="87"/>
  <c r="C83" i="87"/>
  <c r="C82" i="87"/>
  <c r="C81" i="87"/>
  <c r="I72" i="87"/>
  <c r="H72" i="87"/>
  <c r="I70" i="87"/>
  <c r="C365" i="87" s="1"/>
  <c r="H70" i="87"/>
  <c r="C364" i="87" s="1"/>
  <c r="I68" i="87"/>
  <c r="C348" i="87" s="1"/>
  <c r="H68" i="87"/>
  <c r="C347" i="87" s="1"/>
  <c r="I67" i="87"/>
  <c r="C331" i="87" s="1"/>
  <c r="H67" i="87"/>
  <c r="C330" i="87" s="1"/>
  <c r="I66" i="87"/>
  <c r="C314" i="87" s="1"/>
  <c r="H66" i="87"/>
  <c r="C313" i="87" s="1"/>
  <c r="I65" i="87"/>
  <c r="C297" i="87" s="1"/>
  <c r="H65" i="87"/>
  <c r="C296" i="87" s="1"/>
  <c r="I64" i="87"/>
  <c r="C280" i="87" s="1"/>
  <c r="H64" i="87"/>
  <c r="C279" i="87" s="1"/>
  <c r="B60" i="87"/>
  <c r="D57" i="87"/>
  <c r="C57" i="87"/>
  <c r="D56" i="87"/>
  <c r="C56" i="87"/>
  <c r="D55" i="87"/>
  <c r="C55" i="87"/>
  <c r="D54" i="87"/>
  <c r="C54" i="87"/>
  <c r="D53" i="87"/>
  <c r="C53" i="87"/>
  <c r="D52" i="87"/>
  <c r="C52" i="87"/>
  <c r="D51" i="87"/>
  <c r="C51" i="87"/>
  <c r="D50" i="87"/>
  <c r="C50" i="87"/>
  <c r="D49" i="87"/>
  <c r="C49" i="87"/>
  <c r="E37" i="84"/>
  <c r="E36" i="84"/>
  <c r="E32" i="84"/>
  <c r="E22" i="83"/>
  <c r="E15" i="83"/>
  <c r="C382" i="87" l="1"/>
  <c r="C399" i="87"/>
  <c r="C381" i="89"/>
  <c r="C398" i="89"/>
  <c r="K644" i="88"/>
  <c r="C381" i="87"/>
  <c r="C398" i="87"/>
  <c r="C382" i="89"/>
  <c r="C399" i="89"/>
  <c r="C381" i="88"/>
  <c r="C398" i="88"/>
  <c r="I645" i="58"/>
  <c r="C382" i="88"/>
  <c r="C399" i="88"/>
  <c r="AH1" i="22"/>
  <c r="AG191" i="22"/>
  <c r="AG25" i="22"/>
  <c r="AG173" i="22"/>
  <c r="AG43" i="22"/>
  <c r="AG62" i="22"/>
  <c r="AG79" i="22"/>
  <c r="AG232" i="22"/>
  <c r="AG119" i="22"/>
  <c r="AG213" i="22"/>
  <c r="AG101" i="22"/>
  <c r="AG254" i="22"/>
  <c r="AG138" i="22"/>
  <c r="AG271" i="22"/>
  <c r="AG156" i="22"/>
  <c r="AG5" i="22"/>
  <c r="AC213" i="22"/>
  <c r="AC101" i="22"/>
  <c r="AB1" i="22"/>
  <c r="AC232" i="22"/>
  <c r="AC119" i="22"/>
  <c r="AC254" i="22"/>
  <c r="AC138" i="22"/>
  <c r="AC43" i="22"/>
  <c r="AC271" i="22"/>
  <c r="AC156" i="22"/>
  <c r="AC5" i="22"/>
  <c r="AC173" i="22"/>
  <c r="AC191" i="22"/>
  <c r="AC25" i="22"/>
  <c r="AC62" i="22"/>
  <c r="AC79" i="22"/>
  <c r="B272" i="89"/>
  <c r="H654" i="87"/>
  <c r="H653" i="87" s="1"/>
  <c r="G153" i="88"/>
  <c r="B247" i="87"/>
  <c r="K153" i="89"/>
  <c r="I152" i="87"/>
  <c r="C146" i="88"/>
  <c r="P153" i="88"/>
  <c r="B152" i="89"/>
  <c r="B254" i="87"/>
  <c r="R138" i="88"/>
  <c r="C135" i="89"/>
  <c r="G152" i="89"/>
  <c r="R153" i="89"/>
  <c r="T153" i="89"/>
  <c r="I632" i="89"/>
  <c r="I634" i="89" s="1"/>
  <c r="I633" i="89" s="1"/>
  <c r="P154" i="89"/>
  <c r="B153" i="88"/>
  <c r="C216" i="88"/>
  <c r="L153" i="88"/>
  <c r="I648" i="88"/>
  <c r="J648" i="88" s="1"/>
  <c r="C184" i="89"/>
  <c r="B247" i="89"/>
  <c r="H153" i="88"/>
  <c r="B144" i="89"/>
  <c r="L152" i="89"/>
  <c r="B255" i="89"/>
  <c r="B144" i="88"/>
  <c r="S153" i="88"/>
  <c r="M152" i="89"/>
  <c r="R137" i="87"/>
  <c r="C494" i="88"/>
  <c r="K656" i="88"/>
  <c r="L656" i="88" s="1"/>
  <c r="O152" i="89"/>
  <c r="Q154" i="89"/>
  <c r="C160" i="89"/>
  <c r="N138" i="87"/>
  <c r="U152" i="89"/>
  <c r="B154" i="87"/>
  <c r="I658" i="88"/>
  <c r="I657" i="88" s="1"/>
  <c r="O138" i="89"/>
  <c r="I648" i="89"/>
  <c r="I650" i="89" s="1"/>
  <c r="I649" i="89" s="1"/>
  <c r="C462" i="88"/>
  <c r="D462" i="88"/>
  <c r="D463" i="88" s="1"/>
  <c r="C426" i="88"/>
  <c r="J154" i="87"/>
  <c r="T153" i="88"/>
  <c r="D409" i="88"/>
  <c r="D410" i="88" s="1"/>
  <c r="C411" i="88" s="1"/>
  <c r="Q137" i="89"/>
  <c r="C153" i="89"/>
  <c r="U153" i="89"/>
  <c r="S154" i="87"/>
  <c r="H137" i="89"/>
  <c r="D225" i="89"/>
  <c r="C225" i="89" s="1"/>
  <c r="B142" i="87"/>
  <c r="C176" i="87"/>
  <c r="B151" i="88"/>
  <c r="J152" i="89"/>
  <c r="H153" i="89"/>
  <c r="K154" i="89"/>
  <c r="C244" i="89"/>
  <c r="B269" i="89"/>
  <c r="D288" i="87"/>
  <c r="C289" i="87" s="1"/>
  <c r="I640" i="88"/>
  <c r="J640" i="88" s="1"/>
  <c r="J642" i="88" s="1"/>
  <c r="J641" i="88" s="1"/>
  <c r="L136" i="87"/>
  <c r="H152" i="87"/>
  <c r="G136" i="88"/>
  <c r="C151" i="88"/>
  <c r="I153" i="88"/>
  <c r="J153" i="89"/>
  <c r="B262" i="89"/>
  <c r="C143" i="87"/>
  <c r="T137" i="88"/>
  <c r="O153" i="88"/>
  <c r="N152" i="89"/>
  <c r="M153" i="89"/>
  <c r="D305" i="89"/>
  <c r="C306" i="89" s="1"/>
  <c r="K646" i="84"/>
  <c r="K645" i="84" s="1"/>
  <c r="L644" i="84"/>
  <c r="D285" i="87"/>
  <c r="L646" i="89"/>
  <c r="L645" i="89" s="1"/>
  <c r="M644" i="89"/>
  <c r="K644" i="58"/>
  <c r="J646" i="58"/>
  <c r="K644" i="83"/>
  <c r="J646" i="83"/>
  <c r="J645" i="83" s="1"/>
  <c r="C295" i="89"/>
  <c r="D306" i="89" s="1"/>
  <c r="D307" i="89" s="1"/>
  <c r="C308" i="89" s="1"/>
  <c r="L644" i="88"/>
  <c r="K646" i="88"/>
  <c r="K645" i="88" s="1"/>
  <c r="M646" i="87"/>
  <c r="M645" i="87" s="1"/>
  <c r="N644" i="87"/>
  <c r="D512" i="88"/>
  <c r="C512" i="88"/>
  <c r="B135" i="87"/>
  <c r="O152" i="87"/>
  <c r="K154" i="87"/>
  <c r="B263" i="87"/>
  <c r="B270" i="87"/>
  <c r="U137" i="88"/>
  <c r="B142" i="88"/>
  <c r="I152" i="88"/>
  <c r="D185" i="88"/>
  <c r="D201" i="88"/>
  <c r="B254" i="88"/>
  <c r="K658" i="88"/>
  <c r="K657" i="88" s="1"/>
  <c r="M137" i="89"/>
  <c r="U138" i="89"/>
  <c r="S154" i="89"/>
  <c r="D202" i="89"/>
  <c r="C202" i="89" s="1"/>
  <c r="D217" i="89"/>
  <c r="D218" i="89" s="1"/>
  <c r="C218" i="89" s="1"/>
  <c r="C460" i="89"/>
  <c r="C135" i="87"/>
  <c r="O137" i="87"/>
  <c r="B150" i="87"/>
  <c r="P152" i="87"/>
  <c r="L154" i="87"/>
  <c r="C278" i="87"/>
  <c r="D289" i="87" s="1"/>
  <c r="D290" i="87" s="1"/>
  <c r="I648" i="87"/>
  <c r="I654" i="87"/>
  <c r="I653" i="87" s="1"/>
  <c r="C138" i="88"/>
  <c r="J152" i="88"/>
  <c r="Q153" i="88"/>
  <c r="D193" i="88"/>
  <c r="L153" i="89"/>
  <c r="H154" i="89"/>
  <c r="D169" i="89"/>
  <c r="D170" i="89" s="1"/>
  <c r="C170" i="89" s="1"/>
  <c r="Q152" i="87"/>
  <c r="M154" i="87"/>
  <c r="B135" i="88"/>
  <c r="B137" i="88"/>
  <c r="K152" i="88"/>
  <c r="H638" i="88"/>
  <c r="H637" i="88" s="1"/>
  <c r="T137" i="89"/>
  <c r="B142" i="89"/>
  <c r="B146" i="89"/>
  <c r="I154" i="89"/>
  <c r="I652" i="89"/>
  <c r="U152" i="88"/>
  <c r="R154" i="87"/>
  <c r="D193" i="87"/>
  <c r="D194" i="87" s="1"/>
  <c r="C194" i="87" s="1"/>
  <c r="C224" i="87"/>
  <c r="C135" i="88"/>
  <c r="J138" i="88"/>
  <c r="M152" i="88"/>
  <c r="D225" i="88"/>
  <c r="C329" i="88"/>
  <c r="D340" i="88" s="1"/>
  <c r="B153" i="89"/>
  <c r="P153" i="89"/>
  <c r="J154" i="89"/>
  <c r="D371" i="89"/>
  <c r="I640" i="89"/>
  <c r="J640" i="89" s="1"/>
  <c r="K640" i="89" s="1"/>
  <c r="N137" i="88"/>
  <c r="K138" i="88"/>
  <c r="Q152" i="88"/>
  <c r="I136" i="89"/>
  <c r="N138" i="89"/>
  <c r="B136" i="87"/>
  <c r="G152" i="87"/>
  <c r="C154" i="87"/>
  <c r="U154" i="87"/>
  <c r="D161" i="87"/>
  <c r="C161" i="87" s="1"/>
  <c r="D217" i="87"/>
  <c r="D218" i="87" s="1"/>
  <c r="B262" i="87"/>
  <c r="D287" i="87"/>
  <c r="D336" i="87"/>
  <c r="L137" i="88"/>
  <c r="R152" i="88"/>
  <c r="K153" i="88"/>
  <c r="C208" i="88"/>
  <c r="B253" i="88"/>
  <c r="B271" i="88"/>
  <c r="C461" i="88"/>
  <c r="O137" i="89"/>
  <c r="K138" i="89"/>
  <c r="S153" i="89"/>
  <c r="D177" i="89"/>
  <c r="C265" i="89"/>
  <c r="D337" i="87"/>
  <c r="M137" i="88"/>
  <c r="S138" i="88"/>
  <c r="C152" i="88"/>
  <c r="S152" i="88"/>
  <c r="G137" i="89"/>
  <c r="L138" i="89"/>
  <c r="C208" i="89"/>
  <c r="C232" i="89"/>
  <c r="D337" i="89"/>
  <c r="C380" i="89"/>
  <c r="D391" i="89" s="1"/>
  <c r="C392" i="89" s="1"/>
  <c r="D302" i="89"/>
  <c r="D338" i="89"/>
  <c r="D387" i="89"/>
  <c r="D338" i="87"/>
  <c r="D286" i="89"/>
  <c r="D390" i="89"/>
  <c r="C391" i="89" s="1"/>
  <c r="C363" i="88"/>
  <c r="D374" i="88" s="1"/>
  <c r="D375" i="88" s="1"/>
  <c r="C329" i="89"/>
  <c r="D340" i="89" s="1"/>
  <c r="D341" i="89" s="1"/>
  <c r="D342" i="89" s="1"/>
  <c r="M343" i="88"/>
  <c r="D372" i="88"/>
  <c r="D302" i="88"/>
  <c r="D387" i="88"/>
  <c r="D303" i="88"/>
  <c r="D336" i="88"/>
  <c r="D370" i="88"/>
  <c r="D337" i="88"/>
  <c r="D320" i="88"/>
  <c r="D339" i="88"/>
  <c r="C340" i="88" s="1"/>
  <c r="D354" i="88"/>
  <c r="D373" i="88"/>
  <c r="C374" i="88" s="1"/>
  <c r="D322" i="88"/>
  <c r="C323" i="88" s="1"/>
  <c r="D356" i="88"/>
  <c r="C357" i="88" s="1"/>
  <c r="C380" i="88"/>
  <c r="D391" i="88" s="1"/>
  <c r="D392" i="88" s="1"/>
  <c r="M207" i="88"/>
  <c r="D218" i="88"/>
  <c r="C217" i="88"/>
  <c r="P223" i="88"/>
  <c r="N191" i="88"/>
  <c r="B261" i="88"/>
  <c r="C261" i="88"/>
  <c r="U136" i="88"/>
  <c r="M136" i="88"/>
  <c r="C136" i="88"/>
  <c r="T136" i="88"/>
  <c r="L136" i="88"/>
  <c r="B136" i="88"/>
  <c r="S136" i="88"/>
  <c r="K136" i="88"/>
  <c r="R136" i="88"/>
  <c r="J136" i="88"/>
  <c r="Q136" i="88"/>
  <c r="I136" i="88"/>
  <c r="P136" i="88"/>
  <c r="H136" i="88"/>
  <c r="U154" i="88"/>
  <c r="M154" i="88"/>
  <c r="C154" i="88"/>
  <c r="T154" i="88"/>
  <c r="L154" i="88"/>
  <c r="B154" i="88"/>
  <c r="S154" i="88"/>
  <c r="K154" i="88"/>
  <c r="R154" i="88"/>
  <c r="J154" i="88"/>
  <c r="Q154" i="88"/>
  <c r="I154" i="88"/>
  <c r="P154" i="88"/>
  <c r="H154" i="88"/>
  <c r="M231" i="88"/>
  <c r="D285" i="88"/>
  <c r="C278" i="88"/>
  <c r="D289" i="88" s="1"/>
  <c r="D288" i="88"/>
  <c r="C289" i="88" s="1"/>
  <c r="D287" i="88"/>
  <c r="D286" i="88"/>
  <c r="Q138" i="88"/>
  <c r="I138" i="88"/>
  <c r="S137" i="88"/>
  <c r="K137" i="88"/>
  <c r="R137" i="88"/>
  <c r="J137" i="88"/>
  <c r="Q137" i="88"/>
  <c r="I137" i="88"/>
  <c r="P137" i="88"/>
  <c r="H137" i="88"/>
  <c r="U138" i="88"/>
  <c r="M138" i="88"/>
  <c r="O137" i="88"/>
  <c r="G137" i="88"/>
  <c r="D161" i="88"/>
  <c r="Q175" i="88"/>
  <c r="B257" i="88"/>
  <c r="B273" i="88"/>
  <c r="N136" i="88"/>
  <c r="C150" i="88"/>
  <c r="B150" i="88"/>
  <c r="N154" i="88"/>
  <c r="C176" i="88"/>
  <c r="D177" i="88"/>
  <c r="Q183" i="88"/>
  <c r="C225" i="88"/>
  <c r="D226" i="88"/>
  <c r="B246" i="88"/>
  <c r="C143" i="88"/>
  <c r="B143" i="88"/>
  <c r="O136" i="88"/>
  <c r="O154" i="88"/>
  <c r="O199" i="88"/>
  <c r="D210" i="88"/>
  <c r="D234" i="88"/>
  <c r="C233" i="88"/>
  <c r="P138" i="88"/>
  <c r="D170" i="88"/>
  <c r="C169" i="88"/>
  <c r="O215" i="88"/>
  <c r="B134" i="88"/>
  <c r="B138" i="88"/>
  <c r="L138" i="88"/>
  <c r="T138" i="88"/>
  <c r="B145" i="88"/>
  <c r="B152" i="88"/>
  <c r="L152" i="88"/>
  <c r="T152" i="88"/>
  <c r="J153" i="88"/>
  <c r="R153" i="88"/>
  <c r="C168" i="88"/>
  <c r="C232" i="88"/>
  <c r="B245" i="88"/>
  <c r="C248" i="88"/>
  <c r="B256" i="88"/>
  <c r="B262" i="88"/>
  <c r="C264" i="88"/>
  <c r="C269" i="88"/>
  <c r="C295" i="88"/>
  <c r="D306" i="88" s="1"/>
  <c r="C513" i="88"/>
  <c r="D513" i="88"/>
  <c r="D529" i="88"/>
  <c r="C529" i="88"/>
  <c r="D428" i="88"/>
  <c r="C428" i="88"/>
  <c r="N138" i="88"/>
  <c r="N152" i="88"/>
  <c r="M360" i="88"/>
  <c r="M326" i="88"/>
  <c r="M292" i="88"/>
  <c r="M309" i="88"/>
  <c r="G138" i="88"/>
  <c r="O138" i="88"/>
  <c r="G152" i="88"/>
  <c r="O152" i="88"/>
  <c r="C153" i="88"/>
  <c r="M153" i="88"/>
  <c r="U153" i="88"/>
  <c r="N241" i="88"/>
  <c r="B244" i="88"/>
  <c r="C247" i="88"/>
  <c r="B255" i="88"/>
  <c r="B263" i="88"/>
  <c r="C265" i="88"/>
  <c r="C270" i="88"/>
  <c r="C272" i="88"/>
  <c r="C427" i="88"/>
  <c r="H138" i="88"/>
  <c r="H152" i="88"/>
  <c r="C244" i="88"/>
  <c r="C255" i="88"/>
  <c r="C263" i="88"/>
  <c r="D495" i="88"/>
  <c r="C495" i="88"/>
  <c r="D305" i="88"/>
  <c r="C306" i="88" s="1"/>
  <c r="D443" i="88"/>
  <c r="D389" i="88"/>
  <c r="M183" i="89"/>
  <c r="D321" i="88"/>
  <c r="D355" i="88"/>
  <c r="D388" i="88"/>
  <c r="C312" i="88"/>
  <c r="D323" i="88" s="1"/>
  <c r="C346" i="88"/>
  <c r="D357" i="88" s="1"/>
  <c r="I638" i="88"/>
  <c r="I637" i="88" s="1"/>
  <c r="J636" i="88"/>
  <c r="D477" i="88"/>
  <c r="C477" i="88"/>
  <c r="L658" i="88"/>
  <c r="L657" i="88" s="1"/>
  <c r="M656" i="88"/>
  <c r="C511" i="88"/>
  <c r="C528" i="88"/>
  <c r="U136" i="89"/>
  <c r="M136" i="89"/>
  <c r="C136" i="89"/>
  <c r="T136" i="89"/>
  <c r="L136" i="89"/>
  <c r="B136" i="89"/>
  <c r="N136" i="89"/>
  <c r="K136" i="89"/>
  <c r="J136" i="89"/>
  <c r="R136" i="89"/>
  <c r="H136" i="89"/>
  <c r="Q136" i="89"/>
  <c r="G136" i="89"/>
  <c r="S136" i="89"/>
  <c r="P136" i="89"/>
  <c r="O136" i="89"/>
  <c r="C460" i="88"/>
  <c r="C145" i="89"/>
  <c r="B145" i="89"/>
  <c r="H654" i="88"/>
  <c r="H653" i="88" s="1"/>
  <c r="I652" i="88"/>
  <c r="C134" i="89"/>
  <c r="B134" i="89"/>
  <c r="I632" i="88"/>
  <c r="H658" i="88"/>
  <c r="H657" i="88" s="1"/>
  <c r="N231" i="89"/>
  <c r="O207" i="89"/>
  <c r="B257" i="89"/>
  <c r="C257" i="89"/>
  <c r="C143" i="89"/>
  <c r="B143" i="89"/>
  <c r="B253" i="89"/>
  <c r="C253" i="89"/>
  <c r="C162" i="89"/>
  <c r="C192" i="89"/>
  <c r="T138" i="89"/>
  <c r="J138" i="89"/>
  <c r="S138" i="89"/>
  <c r="G138" i="89"/>
  <c r="D193" i="89"/>
  <c r="I137" i="89"/>
  <c r="U137" i="89"/>
  <c r="M138" i="89"/>
  <c r="C152" i="89"/>
  <c r="O154" i="89"/>
  <c r="G154" i="89"/>
  <c r="U154" i="89"/>
  <c r="M154" i="89"/>
  <c r="C154" i="89"/>
  <c r="T154" i="89"/>
  <c r="L154" i="89"/>
  <c r="B154" i="89"/>
  <c r="R154" i="89"/>
  <c r="B246" i="89"/>
  <c r="B254" i="89"/>
  <c r="L137" i="89"/>
  <c r="B138" i="89"/>
  <c r="S152" i="89"/>
  <c r="K152" i="89"/>
  <c r="Q152" i="89"/>
  <c r="I152" i="89"/>
  <c r="P152" i="89"/>
  <c r="H152" i="89"/>
  <c r="T152" i="89"/>
  <c r="C150" i="89"/>
  <c r="B150" i="89"/>
  <c r="D234" i="89"/>
  <c r="C233" i="89"/>
  <c r="B137" i="89"/>
  <c r="N137" i="89"/>
  <c r="Q138" i="89"/>
  <c r="I138" i="89"/>
  <c r="P138" i="89"/>
  <c r="H138" i="89"/>
  <c r="R138" i="89"/>
  <c r="D210" i="89"/>
  <c r="C209" i="89"/>
  <c r="P215" i="89"/>
  <c r="C137" i="89"/>
  <c r="B151" i="89"/>
  <c r="O191" i="89"/>
  <c r="M223" i="89"/>
  <c r="C245" i="89"/>
  <c r="B245" i="89"/>
  <c r="S137" i="89"/>
  <c r="K137" i="89"/>
  <c r="R137" i="89"/>
  <c r="J137" i="89"/>
  <c r="P137" i="89"/>
  <c r="C151" i="89"/>
  <c r="C161" i="89"/>
  <c r="D186" i="89"/>
  <c r="C185" i="89"/>
  <c r="M199" i="89"/>
  <c r="B261" i="89"/>
  <c r="C270" i="89"/>
  <c r="N153" i="89"/>
  <c r="M175" i="89"/>
  <c r="C200" i="89"/>
  <c r="M343" i="89"/>
  <c r="M326" i="89"/>
  <c r="M292" i="89"/>
  <c r="M360" i="89"/>
  <c r="B248" i="89"/>
  <c r="D321" i="89"/>
  <c r="G153" i="89"/>
  <c r="O153" i="89"/>
  <c r="N360" i="89"/>
  <c r="N343" i="89"/>
  <c r="N326" i="89"/>
  <c r="N292" i="89"/>
  <c r="O241" i="89"/>
  <c r="C248" i="89"/>
  <c r="C263" i="89"/>
  <c r="B256" i="89"/>
  <c r="B263" i="89"/>
  <c r="C264" i="89"/>
  <c r="B264" i="89"/>
  <c r="M309" i="89"/>
  <c r="I153" i="89"/>
  <c r="C256" i="89"/>
  <c r="D285" i="89"/>
  <c r="C278" i="89"/>
  <c r="D289" i="89" s="1"/>
  <c r="D288" i="89"/>
  <c r="C289" i="89" s="1"/>
  <c r="N309" i="89"/>
  <c r="D319" i="89"/>
  <c r="C312" i="89"/>
  <c r="D323" i="89" s="1"/>
  <c r="D322" i="89"/>
  <c r="C323" i="89" s="1"/>
  <c r="D339" i="89"/>
  <c r="C340" i="89" s="1"/>
  <c r="D353" i="89"/>
  <c r="D356" i="89"/>
  <c r="C357" i="89" s="1"/>
  <c r="D409" i="89"/>
  <c r="C409" i="89"/>
  <c r="C271" i="89"/>
  <c r="D303" i="89"/>
  <c r="B273" i="89"/>
  <c r="D355" i="89"/>
  <c r="C346" i="89"/>
  <c r="D357" i="89" s="1"/>
  <c r="D372" i="89"/>
  <c r="D373" i="89"/>
  <c r="C374" i="89" s="1"/>
  <c r="D388" i="89"/>
  <c r="C363" i="89"/>
  <c r="D374" i="89" s="1"/>
  <c r="D461" i="89"/>
  <c r="C461" i="89"/>
  <c r="C426" i="89"/>
  <c r="D443" i="89"/>
  <c r="D529" i="89"/>
  <c r="C529" i="89"/>
  <c r="D426" i="89"/>
  <c r="D494" i="89"/>
  <c r="C494" i="89"/>
  <c r="D477" i="89"/>
  <c r="D511" i="89"/>
  <c r="C528" i="89"/>
  <c r="J656" i="89"/>
  <c r="I658" i="89"/>
  <c r="I657" i="89" s="1"/>
  <c r="H638" i="89"/>
  <c r="H637" i="89" s="1"/>
  <c r="I636" i="89"/>
  <c r="H658" i="89"/>
  <c r="H657" i="89" s="1"/>
  <c r="P215" i="87"/>
  <c r="N207" i="87"/>
  <c r="M136" i="87"/>
  <c r="H137" i="87"/>
  <c r="S137" i="87"/>
  <c r="O138" i="87"/>
  <c r="D178" i="87"/>
  <c r="C177" i="87"/>
  <c r="D185" i="87"/>
  <c r="D226" i="87"/>
  <c r="M231" i="87"/>
  <c r="T153" i="87"/>
  <c r="L153" i="87"/>
  <c r="B153" i="87"/>
  <c r="S153" i="87"/>
  <c r="K153" i="87"/>
  <c r="R153" i="87"/>
  <c r="J153" i="87"/>
  <c r="Q153" i="87"/>
  <c r="I153" i="87"/>
  <c r="P153" i="87"/>
  <c r="H153" i="87"/>
  <c r="N136" i="87"/>
  <c r="I137" i="87"/>
  <c r="T137" i="87"/>
  <c r="P138" i="87"/>
  <c r="M153" i="87"/>
  <c r="C248" i="87"/>
  <c r="R136" i="87"/>
  <c r="J137" i="87"/>
  <c r="U138" i="87"/>
  <c r="M138" i="87"/>
  <c r="C138" i="87"/>
  <c r="T138" i="87"/>
  <c r="L138" i="87"/>
  <c r="B138" i="87"/>
  <c r="S138" i="87"/>
  <c r="K138" i="87"/>
  <c r="Q138" i="87"/>
  <c r="C145" i="87"/>
  <c r="B145" i="87"/>
  <c r="N153" i="87"/>
  <c r="M360" i="87"/>
  <c r="M326" i="87"/>
  <c r="M343" i="87"/>
  <c r="M292" i="87"/>
  <c r="M309" i="87"/>
  <c r="S136" i="87"/>
  <c r="K137" i="87"/>
  <c r="G138" i="87"/>
  <c r="R138" i="87"/>
  <c r="O153" i="87"/>
  <c r="N343" i="87"/>
  <c r="N309" i="87"/>
  <c r="N326" i="87"/>
  <c r="O241" i="87"/>
  <c r="N292" i="87"/>
  <c r="N360" i="87"/>
  <c r="C134" i="87"/>
  <c r="B134" i="87"/>
  <c r="Q136" i="87"/>
  <c r="I136" i="87"/>
  <c r="P136" i="87"/>
  <c r="H136" i="87"/>
  <c r="O136" i="87"/>
  <c r="G136" i="87"/>
  <c r="T136" i="87"/>
  <c r="L137" i="87"/>
  <c r="H138" i="87"/>
  <c r="B146" i="87"/>
  <c r="U153" i="87"/>
  <c r="D169" i="87"/>
  <c r="N175" i="87"/>
  <c r="N183" i="87"/>
  <c r="D234" i="87"/>
  <c r="C233" i="87"/>
  <c r="J136" i="87"/>
  <c r="U136" i="87"/>
  <c r="P137" i="87"/>
  <c r="I138" i="87"/>
  <c r="C146" i="87"/>
  <c r="C208" i="87"/>
  <c r="C217" i="87"/>
  <c r="C244" i="87"/>
  <c r="K136" i="87"/>
  <c r="Q137" i="87"/>
  <c r="J138" i="87"/>
  <c r="C153" i="87"/>
  <c r="C193" i="87"/>
  <c r="D210" i="87"/>
  <c r="C209" i="87"/>
  <c r="C218" i="87"/>
  <c r="C261" i="87"/>
  <c r="J152" i="87"/>
  <c r="R152" i="87"/>
  <c r="N154" i="87"/>
  <c r="C232" i="87"/>
  <c r="B245" i="87"/>
  <c r="B246" i="87"/>
  <c r="C253" i="87"/>
  <c r="C137" i="87"/>
  <c r="M137" i="87"/>
  <c r="U137" i="87"/>
  <c r="C144" i="87"/>
  <c r="C151" i="87"/>
  <c r="K152" i="87"/>
  <c r="S152" i="87"/>
  <c r="G154" i="87"/>
  <c r="O154" i="87"/>
  <c r="C246" i="87"/>
  <c r="C257" i="87"/>
  <c r="N137" i="87"/>
  <c r="B152" i="87"/>
  <c r="L152" i="87"/>
  <c r="T152" i="87"/>
  <c r="H154" i="87"/>
  <c r="P154" i="87"/>
  <c r="C265" i="87"/>
  <c r="B265" i="87"/>
  <c r="G137" i="87"/>
  <c r="C152" i="87"/>
  <c r="M152" i="87"/>
  <c r="U152" i="87"/>
  <c r="I154" i="87"/>
  <c r="Q154" i="87"/>
  <c r="M191" i="87"/>
  <c r="P199" i="87"/>
  <c r="D201" i="87"/>
  <c r="N223" i="87"/>
  <c r="C255" i="87"/>
  <c r="D342" i="87"/>
  <c r="C342" i="87"/>
  <c r="C273" i="87"/>
  <c r="D302" i="87"/>
  <c r="D303" i="87"/>
  <c r="D304" i="87"/>
  <c r="D371" i="87"/>
  <c r="C363" i="87"/>
  <c r="D374" i="87" s="1"/>
  <c r="D373" i="87"/>
  <c r="C374" i="87" s="1"/>
  <c r="D372" i="87"/>
  <c r="D443" i="87"/>
  <c r="C443" i="87"/>
  <c r="B256" i="87"/>
  <c r="B272" i="87"/>
  <c r="C341" i="87"/>
  <c r="D353" i="87"/>
  <c r="C346" i="87"/>
  <c r="D357" i="87" s="1"/>
  <c r="D356" i="87"/>
  <c r="C357" i="87" s="1"/>
  <c r="D354" i="87"/>
  <c r="B269" i="87"/>
  <c r="C272" i="87"/>
  <c r="D370" i="87"/>
  <c r="C269" i="87"/>
  <c r="C295" i="87"/>
  <c r="D306" i="87" s="1"/>
  <c r="D355" i="87"/>
  <c r="B264" i="87"/>
  <c r="C271" i="87"/>
  <c r="D319" i="87"/>
  <c r="C312" i="87"/>
  <c r="D323" i="87" s="1"/>
  <c r="D322" i="87"/>
  <c r="C323" i="87" s="1"/>
  <c r="D320" i="87"/>
  <c r="D339" i="87"/>
  <c r="C340" i="87" s="1"/>
  <c r="D409" i="87"/>
  <c r="C409" i="87"/>
  <c r="D511" i="87"/>
  <c r="C511" i="87"/>
  <c r="D389" i="87"/>
  <c r="D426" i="87"/>
  <c r="C426" i="87"/>
  <c r="D390" i="87"/>
  <c r="C391" i="87" s="1"/>
  <c r="C460" i="87"/>
  <c r="C380" i="87"/>
  <c r="D391" i="87" s="1"/>
  <c r="D387" i="87"/>
  <c r="D460" i="87"/>
  <c r="D477" i="87"/>
  <c r="D494" i="87"/>
  <c r="C494" i="87"/>
  <c r="C528" i="87"/>
  <c r="D528" i="87"/>
  <c r="J656" i="87"/>
  <c r="I658" i="87"/>
  <c r="I657" i="87" s="1"/>
  <c r="K652" i="87"/>
  <c r="J654" i="87"/>
  <c r="J653" i="87" s="1"/>
  <c r="J632" i="87"/>
  <c r="H638" i="87"/>
  <c r="H637" i="87" s="1"/>
  <c r="I636" i="87"/>
  <c r="J640" i="87"/>
  <c r="I642" i="87"/>
  <c r="I641" i="87" s="1"/>
  <c r="H642" i="87"/>
  <c r="H641" i="87" s="1"/>
  <c r="H658" i="87"/>
  <c r="H657" i="87" s="1"/>
  <c r="H634" i="87"/>
  <c r="H633" i="87" s="1"/>
  <c r="E16" i="83"/>
  <c r="G658" i="83"/>
  <c r="G657" i="83" s="1"/>
  <c r="H656" i="83"/>
  <c r="I656" i="83" s="1"/>
  <c r="J656" i="83" s="1"/>
  <c r="G658" i="84"/>
  <c r="G657" i="84" s="1"/>
  <c r="H656" i="84"/>
  <c r="I656" i="84" s="1"/>
  <c r="G658" i="58"/>
  <c r="H656" i="58"/>
  <c r="D565" i="83"/>
  <c r="C565" i="83"/>
  <c r="D565" i="84"/>
  <c r="C565" i="84"/>
  <c r="D565" i="58"/>
  <c r="C565" i="58"/>
  <c r="C385" i="83"/>
  <c r="C380" i="83" s="1"/>
  <c r="C385" i="84"/>
  <c r="C380" i="84" s="1"/>
  <c r="C385" i="58"/>
  <c r="C380" i="58" s="1"/>
  <c r="C368" i="83"/>
  <c r="C363" i="83" s="1"/>
  <c r="C368" i="84"/>
  <c r="C363" i="84" s="1"/>
  <c r="C368" i="58"/>
  <c r="C363" i="58" s="1"/>
  <c r="C351" i="83"/>
  <c r="C346" i="83" s="1"/>
  <c r="C351" i="84"/>
  <c r="C346" i="84" s="1"/>
  <c r="C351" i="58"/>
  <c r="C346" i="58" s="1"/>
  <c r="C334" i="83"/>
  <c r="C329" i="83" s="1"/>
  <c r="C334" i="84"/>
  <c r="C329" i="84" s="1"/>
  <c r="C334" i="58"/>
  <c r="C329" i="58" s="1"/>
  <c r="C317" i="83"/>
  <c r="C312" i="83" s="1"/>
  <c r="C317" i="84"/>
  <c r="C312" i="84" s="1"/>
  <c r="C317" i="58"/>
  <c r="C312" i="58" s="1"/>
  <c r="C300" i="83"/>
  <c r="C295" i="83" s="1"/>
  <c r="C300" i="84"/>
  <c r="C295" i="84" s="1"/>
  <c r="C300" i="58"/>
  <c r="C295" i="58" s="1"/>
  <c r="C283" i="83"/>
  <c r="C283" i="84"/>
  <c r="C283" i="58"/>
  <c r="J632" i="89" l="1"/>
  <c r="K640" i="88"/>
  <c r="D226" i="89"/>
  <c r="C226" i="89" s="1"/>
  <c r="H658" i="58"/>
  <c r="J645" i="58"/>
  <c r="G657" i="58"/>
  <c r="C342" i="89"/>
  <c r="C341" i="89"/>
  <c r="C341" i="88"/>
  <c r="D341" i="88"/>
  <c r="D342" i="88" s="1"/>
  <c r="D343" i="88" s="1"/>
  <c r="D344" i="88" s="1"/>
  <c r="AA1" i="22"/>
  <c r="AB79" i="22"/>
  <c r="AB25" i="22"/>
  <c r="AB213" i="22"/>
  <c r="AB101" i="22"/>
  <c r="AB232" i="22"/>
  <c r="AB119" i="22"/>
  <c r="AB254" i="22"/>
  <c r="AB138" i="22"/>
  <c r="AB191" i="22"/>
  <c r="AB271" i="22"/>
  <c r="AB156" i="22"/>
  <c r="AB5" i="22"/>
  <c r="AB173" i="22"/>
  <c r="AB43" i="22"/>
  <c r="AB62" i="22"/>
  <c r="AI1" i="22"/>
  <c r="AH173" i="22"/>
  <c r="AH43" i="22"/>
  <c r="AH254" i="22"/>
  <c r="AH62" i="22"/>
  <c r="AH79" i="22"/>
  <c r="AH213" i="22"/>
  <c r="AH101" i="22"/>
  <c r="AH138" i="22"/>
  <c r="AH232" i="22"/>
  <c r="AH119" i="22"/>
  <c r="AH271" i="22"/>
  <c r="AH156" i="22"/>
  <c r="AH5" i="22"/>
  <c r="AH191" i="22"/>
  <c r="AH25" i="22"/>
  <c r="I650" i="88"/>
  <c r="I649" i="88" s="1"/>
  <c r="D162" i="87"/>
  <c r="C162" i="87" s="1"/>
  <c r="I642" i="89"/>
  <c r="I641" i="89" s="1"/>
  <c r="J642" i="89"/>
  <c r="J641" i="89" s="1"/>
  <c r="C169" i="89"/>
  <c r="C410" i="88"/>
  <c r="D411" i="88"/>
  <c r="C412" i="88" s="1"/>
  <c r="C463" i="88"/>
  <c r="I642" i="88"/>
  <c r="I641" i="88" s="1"/>
  <c r="R146" i="88"/>
  <c r="J146" i="88"/>
  <c r="J648" i="89"/>
  <c r="J650" i="89" s="1"/>
  <c r="J649" i="89" s="1"/>
  <c r="M145" i="89"/>
  <c r="H145" i="88"/>
  <c r="N145" i="88"/>
  <c r="T145" i="88"/>
  <c r="N144" i="88"/>
  <c r="O145" i="88"/>
  <c r="H658" i="83"/>
  <c r="H657" i="83" s="1"/>
  <c r="Q146" i="87"/>
  <c r="C375" i="88"/>
  <c r="G145" i="88"/>
  <c r="H658" i="84"/>
  <c r="H657" i="84" s="1"/>
  <c r="Q144" i="89"/>
  <c r="L145" i="88"/>
  <c r="P145" i="88"/>
  <c r="D308" i="89"/>
  <c r="C309" i="89" s="1"/>
  <c r="D392" i="89"/>
  <c r="D393" i="89" s="1"/>
  <c r="C307" i="89"/>
  <c r="N646" i="87"/>
  <c r="N645" i="87" s="1"/>
  <c r="O644" i="87"/>
  <c r="L644" i="83"/>
  <c r="K646" i="83"/>
  <c r="K645" i="83" s="1"/>
  <c r="L644" i="58"/>
  <c r="K646" i="58"/>
  <c r="L646" i="84"/>
  <c r="L645" i="84" s="1"/>
  <c r="M644" i="84"/>
  <c r="M644" i="88"/>
  <c r="L646" i="88"/>
  <c r="L645" i="88" s="1"/>
  <c r="M646" i="89"/>
  <c r="M645" i="89" s="1"/>
  <c r="N644" i="89"/>
  <c r="G144" i="89"/>
  <c r="L146" i="89"/>
  <c r="D194" i="88"/>
  <c r="C193" i="88"/>
  <c r="D202" i="88"/>
  <c r="C201" i="88"/>
  <c r="G146" i="89"/>
  <c r="R146" i="89"/>
  <c r="O145" i="89"/>
  <c r="C185" i="88"/>
  <c r="D186" i="88"/>
  <c r="S145" i="87"/>
  <c r="N146" i="89"/>
  <c r="U144" i="89"/>
  <c r="P144" i="89"/>
  <c r="G145" i="89"/>
  <c r="I145" i="89"/>
  <c r="I144" i="89"/>
  <c r="J144" i="89"/>
  <c r="L145" i="89"/>
  <c r="Q145" i="89"/>
  <c r="I656" i="58"/>
  <c r="I146" i="89"/>
  <c r="R144" i="89"/>
  <c r="J145" i="89"/>
  <c r="C290" i="87"/>
  <c r="Q146" i="89"/>
  <c r="O146" i="89"/>
  <c r="K144" i="89"/>
  <c r="U145" i="89"/>
  <c r="J652" i="89"/>
  <c r="I654" i="89"/>
  <c r="I653" i="89" s="1"/>
  <c r="K146" i="87"/>
  <c r="M144" i="87"/>
  <c r="M146" i="89"/>
  <c r="C217" i="89"/>
  <c r="S144" i="89"/>
  <c r="C177" i="89"/>
  <c r="D178" i="89"/>
  <c r="I650" i="87"/>
  <c r="I649" i="87" s="1"/>
  <c r="J648" i="87"/>
  <c r="J634" i="89"/>
  <c r="J633" i="89" s="1"/>
  <c r="K632" i="89"/>
  <c r="C392" i="88"/>
  <c r="C344" i="88"/>
  <c r="J636" i="89"/>
  <c r="I638" i="89"/>
  <c r="I637" i="89" s="1"/>
  <c r="C410" i="89"/>
  <c r="D410" i="89"/>
  <c r="Q223" i="88"/>
  <c r="D530" i="89"/>
  <c r="C530" i="89"/>
  <c r="D462" i="89"/>
  <c r="C462" i="89"/>
  <c r="D194" i="89"/>
  <c r="T146" i="89"/>
  <c r="H146" i="89"/>
  <c r="M144" i="89"/>
  <c r="S146" i="89"/>
  <c r="L144" i="89"/>
  <c r="P146" i="89"/>
  <c r="C193" i="89"/>
  <c r="O144" i="89"/>
  <c r="N144" i="89"/>
  <c r="H144" i="89"/>
  <c r="U146" i="89"/>
  <c r="K146" i="89"/>
  <c r="J146" i="89"/>
  <c r="T144" i="89"/>
  <c r="I634" i="88"/>
  <c r="I633" i="88" s="1"/>
  <c r="J632" i="88"/>
  <c r="I654" i="88"/>
  <c r="I653" i="88" s="1"/>
  <c r="J652" i="88"/>
  <c r="R145" i="89"/>
  <c r="N145" i="89"/>
  <c r="J650" i="88"/>
  <c r="J649" i="88" s="1"/>
  <c r="K648" i="88"/>
  <c r="C514" i="88"/>
  <c r="D514" i="88"/>
  <c r="D178" i="88"/>
  <c r="C177" i="88"/>
  <c r="R175" i="88"/>
  <c r="D290" i="88"/>
  <c r="C290" i="88"/>
  <c r="D324" i="88"/>
  <c r="C324" i="88"/>
  <c r="N231" i="88"/>
  <c r="C495" i="89"/>
  <c r="D495" i="89"/>
  <c r="N199" i="89"/>
  <c r="Q215" i="89"/>
  <c r="P207" i="89"/>
  <c r="S145" i="89"/>
  <c r="D376" i="88"/>
  <c r="C376" i="88"/>
  <c r="N360" i="88"/>
  <c r="N326" i="88"/>
  <c r="N343" i="88"/>
  <c r="O241" i="88"/>
  <c r="N309" i="88"/>
  <c r="N292" i="88"/>
  <c r="C429" i="88"/>
  <c r="D429" i="88"/>
  <c r="C226" i="88"/>
  <c r="C218" i="88"/>
  <c r="C444" i="88"/>
  <c r="D444" i="88"/>
  <c r="R183" i="88"/>
  <c r="J638" i="88"/>
  <c r="J637" i="88" s="1"/>
  <c r="K636" i="88"/>
  <c r="C170" i="88"/>
  <c r="N146" i="88"/>
  <c r="C393" i="88"/>
  <c r="D393" i="88"/>
  <c r="O191" i="88"/>
  <c r="N207" i="88"/>
  <c r="D324" i="89"/>
  <c r="C324" i="89"/>
  <c r="J658" i="89"/>
  <c r="J657" i="89" s="1"/>
  <c r="K656" i="89"/>
  <c r="N175" i="89"/>
  <c r="K642" i="89"/>
  <c r="K641" i="89" s="1"/>
  <c r="L640" i="89"/>
  <c r="D444" i="89"/>
  <c r="C444" i="89"/>
  <c r="D375" i="89"/>
  <c r="C375" i="89"/>
  <c r="C358" i="89"/>
  <c r="D358" i="89"/>
  <c r="N223" i="89"/>
  <c r="C210" i="89"/>
  <c r="T145" i="89"/>
  <c r="H145" i="89"/>
  <c r="M658" i="88"/>
  <c r="M657" i="88" s="1"/>
  <c r="N656" i="88"/>
  <c r="N183" i="89"/>
  <c r="P215" i="88"/>
  <c r="C234" i="88"/>
  <c r="D290" i="89"/>
  <c r="C290" i="89"/>
  <c r="O343" i="89"/>
  <c r="O326" i="89"/>
  <c r="O292" i="89"/>
  <c r="O360" i="89"/>
  <c r="P241" i="89"/>
  <c r="O309" i="89"/>
  <c r="D478" i="88"/>
  <c r="C478" i="88"/>
  <c r="D496" i="88"/>
  <c r="C496" i="88"/>
  <c r="D530" i="88"/>
  <c r="C530" i="88"/>
  <c r="P199" i="88"/>
  <c r="C234" i="89"/>
  <c r="D478" i="89"/>
  <c r="C478" i="89"/>
  <c r="C186" i="89"/>
  <c r="D343" i="89"/>
  <c r="C343" i="89"/>
  <c r="K145" i="89"/>
  <c r="P145" i="89"/>
  <c r="K642" i="88"/>
  <c r="K641" i="88" s="1"/>
  <c r="L640" i="88"/>
  <c r="D307" i="88"/>
  <c r="C307" i="88"/>
  <c r="D512" i="89"/>
  <c r="C512" i="89"/>
  <c r="D427" i="89"/>
  <c r="C427" i="89"/>
  <c r="P191" i="89"/>
  <c r="O231" i="89"/>
  <c r="D358" i="88"/>
  <c r="C358" i="88"/>
  <c r="C210" i="88"/>
  <c r="O146" i="88"/>
  <c r="G146" i="88"/>
  <c r="Q145" i="88"/>
  <c r="I145" i="88"/>
  <c r="S144" i="88"/>
  <c r="K144" i="88"/>
  <c r="R144" i="88"/>
  <c r="J144" i="88"/>
  <c r="U146" i="88"/>
  <c r="M146" i="88"/>
  <c r="Q144" i="88"/>
  <c r="I144" i="88"/>
  <c r="T146" i="88"/>
  <c r="L146" i="88"/>
  <c r="P144" i="88"/>
  <c r="H144" i="88"/>
  <c r="D162" i="88"/>
  <c r="S146" i="88"/>
  <c r="K146" i="88"/>
  <c r="U145" i="88"/>
  <c r="M145" i="88"/>
  <c r="O144" i="88"/>
  <c r="G144" i="88"/>
  <c r="Q146" i="88"/>
  <c r="R145" i="88"/>
  <c r="L144" i="88"/>
  <c r="P146" i="88"/>
  <c r="K145" i="88"/>
  <c r="I146" i="88"/>
  <c r="J145" i="88"/>
  <c r="C161" i="88"/>
  <c r="H146" i="88"/>
  <c r="S145" i="88"/>
  <c r="U144" i="88"/>
  <c r="M144" i="88"/>
  <c r="T144" i="88"/>
  <c r="C461" i="87"/>
  <c r="D461" i="87"/>
  <c r="C226" i="87"/>
  <c r="Q215" i="87"/>
  <c r="J634" i="87"/>
  <c r="J633" i="87" s="1"/>
  <c r="K632" i="87"/>
  <c r="D444" i="87"/>
  <c r="C444" i="87"/>
  <c r="S146" i="87"/>
  <c r="C234" i="87"/>
  <c r="O146" i="87"/>
  <c r="O144" i="87"/>
  <c r="D358" i="87"/>
  <c r="C358" i="87"/>
  <c r="O326" i="87"/>
  <c r="O292" i="87"/>
  <c r="O360" i="87"/>
  <c r="O343" i="87"/>
  <c r="O309" i="87"/>
  <c r="P241" i="87"/>
  <c r="C307" i="87"/>
  <c r="D307" i="87"/>
  <c r="O183" i="87"/>
  <c r="L145" i="87"/>
  <c r="H146" i="87"/>
  <c r="C324" i="87"/>
  <c r="D324" i="87"/>
  <c r="C291" i="87"/>
  <c r="D291" i="87"/>
  <c r="C210" i="87"/>
  <c r="T146" i="87"/>
  <c r="O175" i="87"/>
  <c r="H145" i="87"/>
  <c r="T145" i="87"/>
  <c r="L146" i="87"/>
  <c r="C185" i="87"/>
  <c r="D186" i="87"/>
  <c r="I146" i="87"/>
  <c r="D427" i="87"/>
  <c r="C427" i="87"/>
  <c r="C375" i="87"/>
  <c r="D375" i="87"/>
  <c r="N191" i="87"/>
  <c r="J658" i="87"/>
  <c r="J657" i="87" s="1"/>
  <c r="K656" i="87"/>
  <c r="D478" i="87"/>
  <c r="C478" i="87"/>
  <c r="O223" i="87"/>
  <c r="J145" i="87"/>
  <c r="Q144" i="87"/>
  <c r="D170" i="87"/>
  <c r="I145" i="87"/>
  <c r="P144" i="87"/>
  <c r="G146" i="87"/>
  <c r="L144" i="87"/>
  <c r="U146" i="87"/>
  <c r="C169" i="87"/>
  <c r="N146" i="87"/>
  <c r="R145" i="87"/>
  <c r="G145" i="87"/>
  <c r="K144" i="87"/>
  <c r="J144" i="87"/>
  <c r="N145" i="87"/>
  <c r="P145" i="87"/>
  <c r="T144" i="87"/>
  <c r="I144" i="87"/>
  <c r="R144" i="87"/>
  <c r="O145" i="87"/>
  <c r="S144" i="87"/>
  <c r="H144" i="87"/>
  <c r="M146" i="87"/>
  <c r="M145" i="87"/>
  <c r="C178" i="87"/>
  <c r="O207" i="87"/>
  <c r="C495" i="87"/>
  <c r="D495" i="87"/>
  <c r="D392" i="87"/>
  <c r="C392" i="87"/>
  <c r="K640" i="87"/>
  <c r="J642" i="87"/>
  <c r="J641" i="87" s="1"/>
  <c r="D529" i="87"/>
  <c r="C529" i="87"/>
  <c r="D343" i="87"/>
  <c r="C343" i="87"/>
  <c r="C201" i="87"/>
  <c r="D202" i="87"/>
  <c r="N144" i="87"/>
  <c r="J146" i="87"/>
  <c r="Q145" i="87"/>
  <c r="U145" i="87"/>
  <c r="N231" i="87"/>
  <c r="P146" i="87"/>
  <c r="L652" i="87"/>
  <c r="K654" i="87"/>
  <c r="K653" i="87" s="1"/>
  <c r="J636" i="87"/>
  <c r="I638" i="87"/>
  <c r="I637" i="87" s="1"/>
  <c r="D512" i="87"/>
  <c r="C512" i="87"/>
  <c r="C410" i="87"/>
  <c r="D410" i="87"/>
  <c r="Q199" i="87"/>
  <c r="G144" i="87"/>
  <c r="U144" i="87"/>
  <c r="R146" i="87"/>
  <c r="K145" i="87"/>
  <c r="E17" i="83"/>
  <c r="J658" i="83"/>
  <c r="J657" i="83" s="1"/>
  <c r="K656" i="83"/>
  <c r="J656" i="84"/>
  <c r="I658" i="84"/>
  <c r="I657" i="84" s="1"/>
  <c r="I658" i="83"/>
  <c r="I657" i="83" s="1"/>
  <c r="D161" i="3"/>
  <c r="D160" i="3"/>
  <c r="D159" i="3"/>
  <c r="D158" i="3"/>
  <c r="D157" i="3"/>
  <c r="B162" i="3"/>
  <c r="B156" i="3"/>
  <c r="U115" i="3"/>
  <c r="T115" i="3"/>
  <c r="S115" i="3"/>
  <c r="R115" i="3"/>
  <c r="Q115" i="3"/>
  <c r="P115" i="3"/>
  <c r="O115" i="3"/>
  <c r="N115" i="3"/>
  <c r="M115" i="3"/>
  <c r="L115" i="3"/>
  <c r="K115" i="3"/>
  <c r="J115" i="3"/>
  <c r="I115" i="3"/>
  <c r="H115" i="3"/>
  <c r="G115" i="3"/>
  <c r="U114" i="3"/>
  <c r="T114" i="3"/>
  <c r="S114" i="3"/>
  <c r="R114" i="3"/>
  <c r="Q114" i="3"/>
  <c r="P114" i="3"/>
  <c r="O114" i="3"/>
  <c r="N114" i="3"/>
  <c r="M114" i="3"/>
  <c r="L114" i="3"/>
  <c r="K114" i="3"/>
  <c r="J114" i="3"/>
  <c r="I114" i="3"/>
  <c r="H114" i="3"/>
  <c r="G114" i="3"/>
  <c r="U113" i="3"/>
  <c r="T113" i="3"/>
  <c r="S113" i="3"/>
  <c r="R113" i="3"/>
  <c r="Q113" i="3"/>
  <c r="P113" i="3"/>
  <c r="O113" i="3"/>
  <c r="N113" i="3"/>
  <c r="M113" i="3"/>
  <c r="L113" i="3"/>
  <c r="K113" i="3"/>
  <c r="J113" i="3"/>
  <c r="I113" i="3"/>
  <c r="H113" i="3"/>
  <c r="G113" i="3"/>
  <c r="U112" i="3"/>
  <c r="T112" i="3"/>
  <c r="S112" i="3"/>
  <c r="R112" i="3"/>
  <c r="Q112" i="3"/>
  <c r="P112" i="3"/>
  <c r="O112" i="3"/>
  <c r="N112" i="3"/>
  <c r="M112" i="3"/>
  <c r="L112" i="3"/>
  <c r="K112" i="3"/>
  <c r="J112" i="3"/>
  <c r="I112" i="3"/>
  <c r="H112" i="3"/>
  <c r="G112" i="3"/>
  <c r="U111" i="3"/>
  <c r="T111" i="3"/>
  <c r="S111" i="3"/>
  <c r="R111" i="3"/>
  <c r="Q111" i="3"/>
  <c r="P111" i="3"/>
  <c r="O111" i="3"/>
  <c r="N111" i="3"/>
  <c r="M111" i="3"/>
  <c r="L111" i="3"/>
  <c r="K111" i="3"/>
  <c r="J111" i="3"/>
  <c r="I111" i="3"/>
  <c r="H111" i="3"/>
  <c r="G111" i="3"/>
  <c r="U110" i="3"/>
  <c r="T110" i="3"/>
  <c r="S110" i="3"/>
  <c r="R110" i="3"/>
  <c r="Q110" i="3"/>
  <c r="P110" i="3"/>
  <c r="O110" i="3"/>
  <c r="N110" i="3"/>
  <c r="M110" i="3"/>
  <c r="L110" i="3"/>
  <c r="K110" i="3"/>
  <c r="J110" i="3"/>
  <c r="I110" i="3"/>
  <c r="H110" i="3"/>
  <c r="G110" i="3"/>
  <c r="U109" i="3"/>
  <c r="T109" i="3"/>
  <c r="S109" i="3"/>
  <c r="R109" i="3"/>
  <c r="Q109" i="3"/>
  <c r="P109" i="3"/>
  <c r="O109" i="3"/>
  <c r="N109" i="3"/>
  <c r="M109" i="3"/>
  <c r="L109" i="3"/>
  <c r="K109" i="3"/>
  <c r="J109" i="3"/>
  <c r="I109" i="3"/>
  <c r="H109" i="3"/>
  <c r="G109" i="3"/>
  <c r="U108" i="3"/>
  <c r="T108" i="3"/>
  <c r="S108" i="3"/>
  <c r="R108" i="3"/>
  <c r="Q108" i="3"/>
  <c r="P108" i="3"/>
  <c r="O108" i="3"/>
  <c r="N108" i="3"/>
  <c r="M108" i="3"/>
  <c r="L108" i="3"/>
  <c r="K108" i="3"/>
  <c r="J108" i="3"/>
  <c r="I108" i="3"/>
  <c r="H108" i="3"/>
  <c r="G108" i="3"/>
  <c r="U107" i="3"/>
  <c r="T107" i="3"/>
  <c r="S107" i="3"/>
  <c r="R107" i="3"/>
  <c r="Q107" i="3"/>
  <c r="P107" i="3"/>
  <c r="O107" i="3"/>
  <c r="N107" i="3"/>
  <c r="M107" i="3"/>
  <c r="L107" i="3"/>
  <c r="K107" i="3"/>
  <c r="J107" i="3"/>
  <c r="I107" i="3"/>
  <c r="H107" i="3"/>
  <c r="G107" i="3"/>
  <c r="U106" i="3"/>
  <c r="T106" i="3"/>
  <c r="S106" i="3"/>
  <c r="R106" i="3"/>
  <c r="Q106" i="3"/>
  <c r="P106" i="3"/>
  <c r="O106" i="3"/>
  <c r="N106" i="3"/>
  <c r="M106" i="3"/>
  <c r="L106" i="3"/>
  <c r="K106" i="3"/>
  <c r="J106" i="3"/>
  <c r="I106" i="3"/>
  <c r="H106" i="3"/>
  <c r="G106" i="3"/>
  <c r="U105" i="3"/>
  <c r="T105" i="3"/>
  <c r="S105" i="3"/>
  <c r="R105" i="3"/>
  <c r="Q105" i="3"/>
  <c r="P105" i="3"/>
  <c r="O105" i="3"/>
  <c r="N105" i="3"/>
  <c r="M105" i="3"/>
  <c r="L105" i="3"/>
  <c r="K105" i="3"/>
  <c r="J105" i="3"/>
  <c r="I105" i="3"/>
  <c r="H105" i="3"/>
  <c r="G105" i="3"/>
  <c r="U104" i="3"/>
  <c r="T104" i="3"/>
  <c r="S104" i="3"/>
  <c r="R104" i="3"/>
  <c r="Q104" i="3"/>
  <c r="P104" i="3"/>
  <c r="O104" i="3"/>
  <c r="N104" i="3"/>
  <c r="M104" i="3"/>
  <c r="L104" i="3"/>
  <c r="K104" i="3"/>
  <c r="J104" i="3"/>
  <c r="I104" i="3"/>
  <c r="H104" i="3"/>
  <c r="G104" i="3"/>
  <c r="U103" i="3"/>
  <c r="T103" i="3"/>
  <c r="S103" i="3"/>
  <c r="R103" i="3"/>
  <c r="Q103" i="3"/>
  <c r="P103" i="3"/>
  <c r="O103" i="3"/>
  <c r="N103" i="3"/>
  <c r="M103" i="3"/>
  <c r="L103" i="3"/>
  <c r="K103" i="3"/>
  <c r="J103" i="3"/>
  <c r="I103" i="3"/>
  <c r="H103" i="3"/>
  <c r="G103" i="3"/>
  <c r="U102" i="3"/>
  <c r="T102" i="3"/>
  <c r="S102" i="3"/>
  <c r="R102" i="3"/>
  <c r="Q102" i="3"/>
  <c r="P102" i="3"/>
  <c r="O102" i="3"/>
  <c r="N102" i="3"/>
  <c r="M102" i="3"/>
  <c r="L102" i="3"/>
  <c r="K102" i="3"/>
  <c r="J102" i="3"/>
  <c r="I102" i="3"/>
  <c r="H102" i="3"/>
  <c r="G102" i="3"/>
  <c r="U101" i="3"/>
  <c r="T101" i="3"/>
  <c r="S101" i="3"/>
  <c r="R101" i="3"/>
  <c r="Q101" i="3"/>
  <c r="P101" i="3"/>
  <c r="O101" i="3"/>
  <c r="N101" i="3"/>
  <c r="M101" i="3"/>
  <c r="L101" i="3"/>
  <c r="K101" i="3"/>
  <c r="J101" i="3"/>
  <c r="I101" i="3"/>
  <c r="H101" i="3"/>
  <c r="G101" i="3"/>
  <c r="U100" i="3"/>
  <c r="T100" i="3"/>
  <c r="S100" i="3"/>
  <c r="R100" i="3"/>
  <c r="Q100" i="3"/>
  <c r="Q99" i="3" s="1"/>
  <c r="P100" i="3"/>
  <c r="P99" i="3" s="1"/>
  <c r="O100" i="3"/>
  <c r="N100" i="3"/>
  <c r="M100" i="3"/>
  <c r="L100" i="3"/>
  <c r="K100" i="3"/>
  <c r="J100" i="3"/>
  <c r="I100" i="3"/>
  <c r="I99" i="3" s="1"/>
  <c r="H100" i="3"/>
  <c r="G100" i="3"/>
  <c r="U96" i="3"/>
  <c r="T96" i="3"/>
  <c r="S96" i="3"/>
  <c r="R96" i="3"/>
  <c r="Q96" i="3"/>
  <c r="P96" i="3"/>
  <c r="O96" i="3"/>
  <c r="N96" i="3"/>
  <c r="M96" i="3"/>
  <c r="L96" i="3"/>
  <c r="K96" i="3"/>
  <c r="J96" i="3"/>
  <c r="I96" i="3"/>
  <c r="H96" i="3"/>
  <c r="G96" i="3"/>
  <c r="U95" i="3"/>
  <c r="T95" i="3"/>
  <c r="S95" i="3"/>
  <c r="R95" i="3"/>
  <c r="Q95" i="3"/>
  <c r="P95" i="3"/>
  <c r="O95" i="3"/>
  <c r="N95" i="3"/>
  <c r="M95" i="3"/>
  <c r="L95" i="3"/>
  <c r="K95" i="3"/>
  <c r="J95" i="3"/>
  <c r="I95" i="3"/>
  <c r="H95" i="3"/>
  <c r="G95" i="3"/>
  <c r="U94" i="3"/>
  <c r="T94" i="3"/>
  <c r="S94" i="3"/>
  <c r="R94" i="3"/>
  <c r="Q94" i="3"/>
  <c r="P94" i="3"/>
  <c r="O94" i="3"/>
  <c r="N94" i="3"/>
  <c r="M94" i="3"/>
  <c r="L94" i="3"/>
  <c r="K94" i="3"/>
  <c r="J94" i="3"/>
  <c r="I94" i="3"/>
  <c r="H94" i="3"/>
  <c r="G94" i="3"/>
  <c r="U93" i="3"/>
  <c r="T93" i="3"/>
  <c r="S93" i="3"/>
  <c r="R93" i="3"/>
  <c r="Q93" i="3"/>
  <c r="P93" i="3"/>
  <c r="O93" i="3"/>
  <c r="N93" i="3"/>
  <c r="M93" i="3"/>
  <c r="L93" i="3"/>
  <c r="K93" i="3"/>
  <c r="J93" i="3"/>
  <c r="I93" i="3"/>
  <c r="H93" i="3"/>
  <c r="G93" i="3"/>
  <c r="U92" i="3"/>
  <c r="T92" i="3"/>
  <c r="S92" i="3"/>
  <c r="R92" i="3"/>
  <c r="Q92" i="3"/>
  <c r="P92" i="3"/>
  <c r="O92" i="3"/>
  <c r="N92" i="3"/>
  <c r="M92" i="3"/>
  <c r="L92" i="3"/>
  <c r="K92" i="3"/>
  <c r="J92" i="3"/>
  <c r="I92" i="3"/>
  <c r="H92" i="3"/>
  <c r="G92" i="3"/>
  <c r="U91" i="3"/>
  <c r="T91" i="3"/>
  <c r="S91" i="3"/>
  <c r="R91" i="3"/>
  <c r="Q91" i="3"/>
  <c r="P91" i="3"/>
  <c r="O91" i="3"/>
  <c r="N91" i="3"/>
  <c r="M91" i="3"/>
  <c r="L91" i="3"/>
  <c r="K91" i="3"/>
  <c r="J91" i="3"/>
  <c r="I91" i="3"/>
  <c r="H91" i="3"/>
  <c r="G91" i="3"/>
  <c r="U90" i="3"/>
  <c r="T90" i="3"/>
  <c r="S90" i="3"/>
  <c r="R90" i="3"/>
  <c r="Q90" i="3"/>
  <c r="P90" i="3"/>
  <c r="O90" i="3"/>
  <c r="N90" i="3"/>
  <c r="M90" i="3"/>
  <c r="L90" i="3"/>
  <c r="K90" i="3"/>
  <c r="J90" i="3"/>
  <c r="I90" i="3"/>
  <c r="H90" i="3"/>
  <c r="G90" i="3"/>
  <c r="U89" i="3"/>
  <c r="T89" i="3"/>
  <c r="S89" i="3"/>
  <c r="R89" i="3"/>
  <c r="Q89" i="3"/>
  <c r="P89" i="3"/>
  <c r="O89" i="3"/>
  <c r="N89" i="3"/>
  <c r="M89" i="3"/>
  <c r="L89" i="3"/>
  <c r="K89" i="3"/>
  <c r="J89" i="3"/>
  <c r="I89" i="3"/>
  <c r="H89" i="3"/>
  <c r="G89" i="3"/>
  <c r="U88" i="3"/>
  <c r="T88" i="3"/>
  <c r="S88" i="3"/>
  <c r="R88" i="3"/>
  <c r="Q88" i="3"/>
  <c r="P88" i="3"/>
  <c r="O88" i="3"/>
  <c r="N88" i="3"/>
  <c r="M88" i="3"/>
  <c r="L88" i="3"/>
  <c r="K88" i="3"/>
  <c r="J88" i="3"/>
  <c r="I88" i="3"/>
  <c r="H88" i="3"/>
  <c r="G88" i="3"/>
  <c r="U87" i="3"/>
  <c r="T87" i="3"/>
  <c r="S87" i="3"/>
  <c r="R87" i="3"/>
  <c r="Q87" i="3"/>
  <c r="P87" i="3"/>
  <c r="O87" i="3"/>
  <c r="N87" i="3"/>
  <c r="M87" i="3"/>
  <c r="L87" i="3"/>
  <c r="K87" i="3"/>
  <c r="J87" i="3"/>
  <c r="I87" i="3"/>
  <c r="H87" i="3"/>
  <c r="G87" i="3"/>
  <c r="U83" i="3"/>
  <c r="T83" i="3"/>
  <c r="S83" i="3"/>
  <c r="R83" i="3"/>
  <c r="Q83" i="3"/>
  <c r="P83" i="3"/>
  <c r="O83" i="3"/>
  <c r="N83" i="3"/>
  <c r="M83" i="3"/>
  <c r="L83" i="3"/>
  <c r="K83" i="3"/>
  <c r="J83" i="3"/>
  <c r="I83" i="3"/>
  <c r="H83" i="3"/>
  <c r="G83" i="3"/>
  <c r="U82" i="3"/>
  <c r="T82" i="3"/>
  <c r="S82" i="3"/>
  <c r="R82" i="3"/>
  <c r="Q82" i="3"/>
  <c r="P82" i="3"/>
  <c r="O82" i="3"/>
  <c r="N82" i="3"/>
  <c r="M82" i="3"/>
  <c r="L82" i="3"/>
  <c r="K82" i="3"/>
  <c r="J82" i="3"/>
  <c r="I82" i="3"/>
  <c r="H82" i="3"/>
  <c r="G82" i="3"/>
  <c r="U81" i="3"/>
  <c r="T81" i="3"/>
  <c r="S81" i="3"/>
  <c r="R81" i="3"/>
  <c r="Q81" i="3"/>
  <c r="P81" i="3"/>
  <c r="O81" i="3"/>
  <c r="N81" i="3"/>
  <c r="M81" i="3"/>
  <c r="L81" i="3"/>
  <c r="K81" i="3"/>
  <c r="J81" i="3"/>
  <c r="I81" i="3"/>
  <c r="H81" i="3"/>
  <c r="G81" i="3"/>
  <c r="U80" i="3"/>
  <c r="T80" i="3"/>
  <c r="S80" i="3"/>
  <c r="R80" i="3"/>
  <c r="Q80" i="3"/>
  <c r="P80" i="3"/>
  <c r="O80" i="3"/>
  <c r="N80" i="3"/>
  <c r="M80" i="3"/>
  <c r="L80" i="3"/>
  <c r="K80" i="3"/>
  <c r="J80" i="3"/>
  <c r="I80" i="3"/>
  <c r="H80" i="3"/>
  <c r="G80" i="3"/>
  <c r="U79" i="3"/>
  <c r="T79" i="3"/>
  <c r="S79" i="3"/>
  <c r="R79" i="3"/>
  <c r="Q79" i="3"/>
  <c r="P79" i="3"/>
  <c r="O79" i="3"/>
  <c r="N79" i="3"/>
  <c r="M79" i="3"/>
  <c r="L79" i="3"/>
  <c r="K79" i="3"/>
  <c r="J79" i="3"/>
  <c r="I79" i="3"/>
  <c r="H79" i="3"/>
  <c r="G79" i="3"/>
  <c r="U78" i="3"/>
  <c r="T78" i="3"/>
  <c r="S78" i="3"/>
  <c r="R78" i="3"/>
  <c r="Q78" i="3"/>
  <c r="P78" i="3"/>
  <c r="O78" i="3"/>
  <c r="N78" i="3"/>
  <c r="M78" i="3"/>
  <c r="L78" i="3"/>
  <c r="K78" i="3"/>
  <c r="J78" i="3"/>
  <c r="I78" i="3"/>
  <c r="H78" i="3"/>
  <c r="G78" i="3"/>
  <c r="U77" i="3"/>
  <c r="T77" i="3"/>
  <c r="S77" i="3"/>
  <c r="R77" i="3"/>
  <c r="Q77" i="3"/>
  <c r="P77" i="3"/>
  <c r="O77" i="3"/>
  <c r="N77" i="3"/>
  <c r="M77" i="3"/>
  <c r="L77" i="3"/>
  <c r="K77" i="3"/>
  <c r="J77" i="3"/>
  <c r="I77" i="3"/>
  <c r="H77" i="3"/>
  <c r="G77" i="3"/>
  <c r="U76" i="3"/>
  <c r="T76" i="3"/>
  <c r="S76" i="3"/>
  <c r="R76" i="3"/>
  <c r="Q76" i="3"/>
  <c r="P76" i="3"/>
  <c r="O76" i="3"/>
  <c r="N76" i="3"/>
  <c r="M76" i="3"/>
  <c r="L76" i="3"/>
  <c r="K76" i="3"/>
  <c r="J76" i="3"/>
  <c r="I76" i="3"/>
  <c r="H76" i="3"/>
  <c r="G76" i="3"/>
  <c r="U75" i="3"/>
  <c r="T75" i="3"/>
  <c r="S75" i="3"/>
  <c r="R75" i="3"/>
  <c r="Q75" i="3"/>
  <c r="P75" i="3"/>
  <c r="O75" i="3"/>
  <c r="N75" i="3"/>
  <c r="M75" i="3"/>
  <c r="L75" i="3"/>
  <c r="K75" i="3"/>
  <c r="J75" i="3"/>
  <c r="I75" i="3"/>
  <c r="H75" i="3"/>
  <c r="G75" i="3"/>
  <c r="U74" i="3"/>
  <c r="T74" i="3"/>
  <c r="S74" i="3"/>
  <c r="R74" i="3"/>
  <c r="Q74" i="3"/>
  <c r="P74" i="3"/>
  <c r="O74" i="3"/>
  <c r="N74" i="3"/>
  <c r="M74" i="3"/>
  <c r="L74" i="3"/>
  <c r="K74" i="3"/>
  <c r="J74" i="3"/>
  <c r="I74" i="3"/>
  <c r="H74" i="3"/>
  <c r="G74" i="3"/>
  <c r="U73" i="3"/>
  <c r="T73" i="3"/>
  <c r="S73" i="3"/>
  <c r="R73" i="3"/>
  <c r="Q73" i="3"/>
  <c r="P73" i="3"/>
  <c r="O73" i="3"/>
  <c r="N73" i="3"/>
  <c r="M73" i="3"/>
  <c r="L73" i="3"/>
  <c r="K73" i="3"/>
  <c r="J73" i="3"/>
  <c r="I73" i="3"/>
  <c r="H73" i="3"/>
  <c r="G73" i="3"/>
  <c r="U72" i="3"/>
  <c r="T72" i="3"/>
  <c r="S72" i="3"/>
  <c r="R72" i="3"/>
  <c r="Q72" i="3"/>
  <c r="P72" i="3"/>
  <c r="O72" i="3"/>
  <c r="N72" i="3"/>
  <c r="M72" i="3"/>
  <c r="L72" i="3"/>
  <c r="K72" i="3"/>
  <c r="J72" i="3"/>
  <c r="I72" i="3"/>
  <c r="H72" i="3"/>
  <c r="G72" i="3"/>
  <c r="U71" i="3"/>
  <c r="T71" i="3"/>
  <c r="S71" i="3"/>
  <c r="R71" i="3"/>
  <c r="Q71" i="3"/>
  <c r="P71" i="3"/>
  <c r="O71" i="3"/>
  <c r="N71" i="3"/>
  <c r="M71" i="3"/>
  <c r="L71" i="3"/>
  <c r="K71" i="3"/>
  <c r="J71" i="3"/>
  <c r="I71" i="3"/>
  <c r="H71" i="3"/>
  <c r="G71" i="3"/>
  <c r="U70" i="3"/>
  <c r="T70" i="3"/>
  <c r="S70" i="3"/>
  <c r="R70" i="3"/>
  <c r="Q70" i="3"/>
  <c r="P70" i="3"/>
  <c r="O70" i="3"/>
  <c r="N70" i="3"/>
  <c r="M70" i="3"/>
  <c r="L70" i="3"/>
  <c r="K70" i="3"/>
  <c r="J70" i="3"/>
  <c r="I70" i="3"/>
  <c r="H70" i="3"/>
  <c r="G70" i="3"/>
  <c r="U69" i="3"/>
  <c r="T69" i="3"/>
  <c r="S69" i="3"/>
  <c r="R69" i="3"/>
  <c r="Q69" i="3"/>
  <c r="P69" i="3"/>
  <c r="O69" i="3"/>
  <c r="N69" i="3"/>
  <c r="M69" i="3"/>
  <c r="L69" i="3"/>
  <c r="K69" i="3"/>
  <c r="J69" i="3"/>
  <c r="I69" i="3"/>
  <c r="H69" i="3"/>
  <c r="G69" i="3"/>
  <c r="U68" i="3"/>
  <c r="T68" i="3"/>
  <c r="S68" i="3"/>
  <c r="R68" i="3"/>
  <c r="R67" i="3" s="1"/>
  <c r="Q68" i="3"/>
  <c r="P68" i="3"/>
  <c r="O68" i="3"/>
  <c r="N68" i="3"/>
  <c r="M68" i="3"/>
  <c r="L68" i="3"/>
  <c r="K68" i="3"/>
  <c r="J68" i="3"/>
  <c r="I68" i="3"/>
  <c r="H68" i="3"/>
  <c r="G68" i="3"/>
  <c r="U64" i="3"/>
  <c r="T64" i="3"/>
  <c r="S64" i="3"/>
  <c r="R64" i="3"/>
  <c r="Q64" i="3"/>
  <c r="P64" i="3"/>
  <c r="O64" i="3"/>
  <c r="N64" i="3"/>
  <c r="M64" i="3"/>
  <c r="L64" i="3"/>
  <c r="K64" i="3"/>
  <c r="J64" i="3"/>
  <c r="I64" i="3"/>
  <c r="H64" i="3"/>
  <c r="G64" i="3"/>
  <c r="U63" i="3"/>
  <c r="T63" i="3"/>
  <c r="S63" i="3"/>
  <c r="R63" i="3"/>
  <c r="Q63" i="3"/>
  <c r="P63" i="3"/>
  <c r="O63" i="3"/>
  <c r="N63" i="3"/>
  <c r="M63" i="3"/>
  <c r="L63" i="3"/>
  <c r="K63" i="3"/>
  <c r="J63" i="3"/>
  <c r="I63" i="3"/>
  <c r="H63" i="3"/>
  <c r="G63" i="3"/>
  <c r="U62" i="3"/>
  <c r="T62" i="3"/>
  <c r="S62" i="3"/>
  <c r="R62" i="3"/>
  <c r="Q62" i="3"/>
  <c r="P62" i="3"/>
  <c r="O62" i="3"/>
  <c r="N62" i="3"/>
  <c r="M62" i="3"/>
  <c r="L62" i="3"/>
  <c r="K62" i="3"/>
  <c r="J62" i="3"/>
  <c r="I62" i="3"/>
  <c r="H62" i="3"/>
  <c r="G62" i="3"/>
  <c r="U61" i="3"/>
  <c r="T61" i="3"/>
  <c r="S61" i="3"/>
  <c r="R61" i="3"/>
  <c r="Q61" i="3"/>
  <c r="P61" i="3"/>
  <c r="O61" i="3"/>
  <c r="N61" i="3"/>
  <c r="M61" i="3"/>
  <c r="L61" i="3"/>
  <c r="K61" i="3"/>
  <c r="J61" i="3"/>
  <c r="I61" i="3"/>
  <c r="H61" i="3"/>
  <c r="G61" i="3"/>
  <c r="U60" i="3"/>
  <c r="T60" i="3"/>
  <c r="S60" i="3"/>
  <c r="R60" i="3"/>
  <c r="Q60" i="3"/>
  <c r="P60" i="3"/>
  <c r="O60" i="3"/>
  <c r="N60" i="3"/>
  <c r="M60" i="3"/>
  <c r="L60" i="3"/>
  <c r="K60" i="3"/>
  <c r="J60" i="3"/>
  <c r="I60" i="3"/>
  <c r="H60" i="3"/>
  <c r="G60" i="3"/>
  <c r="U59" i="3"/>
  <c r="T59" i="3"/>
  <c r="S59" i="3"/>
  <c r="R59" i="3"/>
  <c r="Q59" i="3"/>
  <c r="P59" i="3"/>
  <c r="O59" i="3"/>
  <c r="N59" i="3"/>
  <c r="M59" i="3"/>
  <c r="L59" i="3"/>
  <c r="K59" i="3"/>
  <c r="J59" i="3"/>
  <c r="I59" i="3"/>
  <c r="H59" i="3"/>
  <c r="G59" i="3"/>
  <c r="U58" i="3"/>
  <c r="T58" i="3"/>
  <c r="S58" i="3"/>
  <c r="R58" i="3"/>
  <c r="Q58" i="3"/>
  <c r="P58" i="3"/>
  <c r="O58" i="3"/>
  <c r="N58" i="3"/>
  <c r="M58" i="3"/>
  <c r="L58" i="3"/>
  <c r="K58" i="3"/>
  <c r="J58" i="3"/>
  <c r="I58" i="3"/>
  <c r="H58" i="3"/>
  <c r="G58" i="3"/>
  <c r="U57" i="3"/>
  <c r="T57" i="3"/>
  <c r="S57" i="3"/>
  <c r="R57" i="3"/>
  <c r="Q57" i="3"/>
  <c r="P57" i="3"/>
  <c r="O57" i="3"/>
  <c r="N57" i="3"/>
  <c r="M57" i="3"/>
  <c r="L57" i="3"/>
  <c r="K57" i="3"/>
  <c r="J57" i="3"/>
  <c r="I57" i="3"/>
  <c r="H57" i="3"/>
  <c r="G57" i="3"/>
  <c r="U56" i="3"/>
  <c r="T56" i="3"/>
  <c r="S56" i="3"/>
  <c r="R56" i="3"/>
  <c r="Q56" i="3"/>
  <c r="P56" i="3"/>
  <c r="O56" i="3"/>
  <c r="N56" i="3"/>
  <c r="M56" i="3"/>
  <c r="L56" i="3"/>
  <c r="K56" i="3"/>
  <c r="J56" i="3"/>
  <c r="I56" i="3"/>
  <c r="H56" i="3"/>
  <c r="U55" i="3"/>
  <c r="T55" i="3"/>
  <c r="S55" i="3"/>
  <c r="R55" i="3"/>
  <c r="Q55" i="3"/>
  <c r="P55" i="3"/>
  <c r="O55" i="3"/>
  <c r="N55" i="3"/>
  <c r="M55" i="3"/>
  <c r="L55" i="3"/>
  <c r="K55" i="3"/>
  <c r="J55" i="3"/>
  <c r="I55" i="3"/>
  <c r="H55" i="3"/>
  <c r="G55" i="3"/>
  <c r="D115" i="3"/>
  <c r="C115" i="3"/>
  <c r="B115" i="3"/>
  <c r="D114" i="3"/>
  <c r="C114" i="3"/>
  <c r="B114" i="3"/>
  <c r="D113" i="3"/>
  <c r="C113" i="3"/>
  <c r="B113" i="3"/>
  <c r="D112" i="3"/>
  <c r="C112" i="3"/>
  <c r="B112" i="3"/>
  <c r="D111" i="3"/>
  <c r="C111" i="3"/>
  <c r="B111" i="3"/>
  <c r="D110" i="3"/>
  <c r="C110" i="3"/>
  <c r="B110" i="3"/>
  <c r="D109" i="3"/>
  <c r="C109" i="3"/>
  <c r="B109" i="3"/>
  <c r="D108" i="3"/>
  <c r="C108" i="3"/>
  <c r="B108" i="3"/>
  <c r="D107" i="3"/>
  <c r="C107" i="3"/>
  <c r="B107" i="3"/>
  <c r="D106" i="3"/>
  <c r="C106" i="3"/>
  <c r="B106" i="3"/>
  <c r="D105" i="3"/>
  <c r="C105" i="3"/>
  <c r="B105" i="3"/>
  <c r="D104" i="3"/>
  <c r="C104" i="3"/>
  <c r="B104" i="3"/>
  <c r="D103" i="3"/>
  <c r="C103" i="3"/>
  <c r="B103" i="3"/>
  <c r="D102" i="3"/>
  <c r="C102" i="3"/>
  <c r="B102" i="3"/>
  <c r="C100" i="3"/>
  <c r="D100" i="3"/>
  <c r="D99" i="3"/>
  <c r="C99" i="3"/>
  <c r="B100" i="3"/>
  <c r="B99" i="3" s="1"/>
  <c r="D96" i="3"/>
  <c r="C96" i="3"/>
  <c r="B96" i="3"/>
  <c r="D95" i="3"/>
  <c r="C95" i="3"/>
  <c r="B95" i="3"/>
  <c r="D94" i="3"/>
  <c r="C94" i="3"/>
  <c r="B94" i="3"/>
  <c r="D93" i="3"/>
  <c r="C93" i="3"/>
  <c r="B93" i="3"/>
  <c r="D92" i="3"/>
  <c r="C92" i="3"/>
  <c r="B92" i="3"/>
  <c r="D91" i="3"/>
  <c r="C91" i="3"/>
  <c r="B91" i="3"/>
  <c r="D90" i="3"/>
  <c r="C90" i="3"/>
  <c r="B90" i="3"/>
  <c r="D89" i="3"/>
  <c r="C89" i="3"/>
  <c r="B89" i="3"/>
  <c r="D88" i="3"/>
  <c r="C88" i="3"/>
  <c r="B88" i="3"/>
  <c r="D87" i="3"/>
  <c r="C87" i="3"/>
  <c r="D86" i="3"/>
  <c r="C86" i="3"/>
  <c r="B87" i="3"/>
  <c r="B86" i="3" s="1"/>
  <c r="D83" i="3"/>
  <c r="C83" i="3"/>
  <c r="B83" i="3"/>
  <c r="D82" i="3"/>
  <c r="C82" i="3"/>
  <c r="B82" i="3"/>
  <c r="D81" i="3"/>
  <c r="C81" i="3"/>
  <c r="B81" i="3"/>
  <c r="D80" i="3"/>
  <c r="C80" i="3"/>
  <c r="B80" i="3"/>
  <c r="D79" i="3"/>
  <c r="C79" i="3"/>
  <c r="B79" i="3"/>
  <c r="D78" i="3"/>
  <c r="C78" i="3"/>
  <c r="B78" i="3"/>
  <c r="D77" i="3"/>
  <c r="C77" i="3"/>
  <c r="B77" i="3"/>
  <c r="D76" i="3"/>
  <c r="C76" i="3"/>
  <c r="B76" i="3"/>
  <c r="D75" i="3"/>
  <c r="C75" i="3"/>
  <c r="B75" i="3"/>
  <c r="D74" i="3"/>
  <c r="C74" i="3"/>
  <c r="B74" i="3"/>
  <c r="D73" i="3"/>
  <c r="C73" i="3"/>
  <c r="B73" i="3"/>
  <c r="D72" i="3"/>
  <c r="C72" i="3"/>
  <c r="B72" i="3"/>
  <c r="D71" i="3"/>
  <c r="C71" i="3"/>
  <c r="B71" i="3"/>
  <c r="D70" i="3"/>
  <c r="C70" i="3"/>
  <c r="B70" i="3"/>
  <c r="D68" i="3"/>
  <c r="C68" i="3"/>
  <c r="D67" i="3"/>
  <c r="C67" i="3"/>
  <c r="B68" i="3"/>
  <c r="B67" i="3" s="1"/>
  <c r="B55" i="3"/>
  <c r="B54" i="3" s="1"/>
  <c r="D55" i="3"/>
  <c r="C55" i="3"/>
  <c r="D54" i="3"/>
  <c r="C54" i="3"/>
  <c r="D64" i="3"/>
  <c r="C64" i="3"/>
  <c r="B64" i="3"/>
  <c r="D63" i="3"/>
  <c r="C63" i="3"/>
  <c r="B63" i="3"/>
  <c r="D62" i="3"/>
  <c r="C62" i="3"/>
  <c r="B62" i="3"/>
  <c r="D61" i="3"/>
  <c r="C61" i="3"/>
  <c r="B61" i="3"/>
  <c r="D60" i="3"/>
  <c r="C60" i="3"/>
  <c r="B60" i="3"/>
  <c r="D59" i="3"/>
  <c r="C59" i="3"/>
  <c r="B59" i="3"/>
  <c r="D58" i="3"/>
  <c r="C58" i="3"/>
  <c r="B58" i="3"/>
  <c r="D57" i="3"/>
  <c r="C57" i="3"/>
  <c r="B57" i="3"/>
  <c r="D56" i="3"/>
  <c r="C56" i="3"/>
  <c r="B56" i="3"/>
  <c r="K51" i="3"/>
  <c r="J51" i="3"/>
  <c r="I51" i="3"/>
  <c r="H51" i="3"/>
  <c r="G51" i="3"/>
  <c r="K50" i="3"/>
  <c r="J50" i="3"/>
  <c r="I50" i="3"/>
  <c r="H50" i="3"/>
  <c r="G50" i="3"/>
  <c r="K49" i="3"/>
  <c r="J49" i="3"/>
  <c r="I49" i="3"/>
  <c r="H49" i="3"/>
  <c r="G49" i="3"/>
  <c r="K48" i="3"/>
  <c r="J48" i="3"/>
  <c r="I48" i="3"/>
  <c r="H48" i="3"/>
  <c r="G48" i="3"/>
  <c r="K47" i="3"/>
  <c r="J47" i="3"/>
  <c r="I47" i="3"/>
  <c r="H47" i="3"/>
  <c r="G47" i="3"/>
  <c r="K46" i="3"/>
  <c r="J46" i="3"/>
  <c r="I46" i="3"/>
  <c r="H46" i="3"/>
  <c r="G46" i="3"/>
  <c r="K45" i="3"/>
  <c r="J45" i="3"/>
  <c r="I45" i="3"/>
  <c r="H45" i="3"/>
  <c r="G45" i="3"/>
  <c r="K44" i="3"/>
  <c r="J44" i="3"/>
  <c r="I44" i="3"/>
  <c r="H44" i="3"/>
  <c r="G44" i="3"/>
  <c r="K43" i="3"/>
  <c r="J43" i="3"/>
  <c r="I43" i="3"/>
  <c r="H43" i="3"/>
  <c r="G43" i="3"/>
  <c r="K42" i="3"/>
  <c r="J42" i="3"/>
  <c r="I42" i="3"/>
  <c r="H42" i="3"/>
  <c r="G42" i="3"/>
  <c r="K41" i="3"/>
  <c r="J41" i="3"/>
  <c r="I41" i="3"/>
  <c r="H41" i="3"/>
  <c r="G41" i="3"/>
  <c r="K40" i="3"/>
  <c r="J40" i="3"/>
  <c r="I40" i="3"/>
  <c r="H40" i="3"/>
  <c r="G40" i="3"/>
  <c r="K39" i="3"/>
  <c r="J39" i="3"/>
  <c r="I39" i="3"/>
  <c r="H39" i="3"/>
  <c r="G39" i="3"/>
  <c r="K38" i="3"/>
  <c r="J38" i="3"/>
  <c r="I38" i="3"/>
  <c r="H38" i="3"/>
  <c r="G38" i="3"/>
  <c r="K36" i="3"/>
  <c r="J36" i="3"/>
  <c r="I36" i="3"/>
  <c r="H36" i="3"/>
  <c r="G36" i="3"/>
  <c r="K37" i="3"/>
  <c r="J37" i="3"/>
  <c r="I37" i="3"/>
  <c r="H37" i="3"/>
  <c r="D51" i="3"/>
  <c r="C51" i="3"/>
  <c r="B51" i="3"/>
  <c r="D50" i="3"/>
  <c r="C50" i="3"/>
  <c r="B50" i="3"/>
  <c r="D49" i="3"/>
  <c r="C49" i="3"/>
  <c r="B49" i="3"/>
  <c r="D48" i="3"/>
  <c r="C48" i="3"/>
  <c r="B48" i="3"/>
  <c r="D47" i="3"/>
  <c r="C47" i="3"/>
  <c r="B47" i="3"/>
  <c r="D46" i="3"/>
  <c r="C46" i="3"/>
  <c r="B46" i="3"/>
  <c r="D45" i="3"/>
  <c r="C45" i="3"/>
  <c r="B45" i="3"/>
  <c r="D44" i="3"/>
  <c r="C44" i="3"/>
  <c r="B44" i="3"/>
  <c r="D43" i="3"/>
  <c r="C43" i="3"/>
  <c r="B43" i="3"/>
  <c r="D42" i="3"/>
  <c r="C42" i="3"/>
  <c r="B42" i="3"/>
  <c r="D41" i="3"/>
  <c r="C41" i="3"/>
  <c r="B41" i="3"/>
  <c r="D40" i="3"/>
  <c r="C40" i="3"/>
  <c r="B40" i="3"/>
  <c r="D39" i="3"/>
  <c r="C39" i="3"/>
  <c r="B39" i="3"/>
  <c r="D38" i="3"/>
  <c r="C38" i="3"/>
  <c r="B38" i="3"/>
  <c r="D37" i="3"/>
  <c r="C37" i="3"/>
  <c r="D36" i="3"/>
  <c r="C36" i="3"/>
  <c r="D35" i="3"/>
  <c r="C35" i="3"/>
  <c r="B36" i="3"/>
  <c r="B35" i="3" s="1"/>
  <c r="K23" i="3"/>
  <c r="J23" i="3"/>
  <c r="I23" i="3"/>
  <c r="H23" i="3"/>
  <c r="G23" i="3"/>
  <c r="U17" i="3"/>
  <c r="T17" i="3"/>
  <c r="S17" i="3"/>
  <c r="R17" i="3"/>
  <c r="Q17" i="3"/>
  <c r="P17" i="3"/>
  <c r="O17" i="3"/>
  <c r="N17" i="3"/>
  <c r="M17" i="3"/>
  <c r="L17" i="3"/>
  <c r="K17" i="3"/>
  <c r="J17" i="3"/>
  <c r="I17" i="3"/>
  <c r="H17" i="3"/>
  <c r="G17" i="3"/>
  <c r="U16" i="3"/>
  <c r="T16" i="3"/>
  <c r="S16" i="3"/>
  <c r="R16" i="3"/>
  <c r="Q16" i="3"/>
  <c r="P16" i="3"/>
  <c r="O16" i="3"/>
  <c r="N16" i="3"/>
  <c r="M16" i="3"/>
  <c r="L16" i="3"/>
  <c r="K16" i="3"/>
  <c r="J16" i="3"/>
  <c r="I16" i="3"/>
  <c r="H16" i="3"/>
  <c r="G16" i="3"/>
  <c r="U15" i="3"/>
  <c r="T15" i="3"/>
  <c r="S15" i="3"/>
  <c r="R15" i="3"/>
  <c r="Q15" i="3"/>
  <c r="P15" i="3"/>
  <c r="O15" i="3"/>
  <c r="N15" i="3"/>
  <c r="M15" i="3"/>
  <c r="L15" i="3"/>
  <c r="K15" i="3"/>
  <c r="J15" i="3"/>
  <c r="I15" i="3"/>
  <c r="H15" i="3"/>
  <c r="G15" i="3"/>
  <c r="U14" i="3"/>
  <c r="T14" i="3"/>
  <c r="S14" i="3"/>
  <c r="R14" i="3"/>
  <c r="Q14" i="3"/>
  <c r="P14" i="3"/>
  <c r="O14" i="3"/>
  <c r="N14" i="3"/>
  <c r="M14" i="3"/>
  <c r="L14" i="3"/>
  <c r="L6" i="89" s="1"/>
  <c r="K14" i="3"/>
  <c r="J14" i="3"/>
  <c r="I14" i="3"/>
  <c r="H14" i="3"/>
  <c r="E17" i="3"/>
  <c r="E16" i="3"/>
  <c r="E15" i="3"/>
  <c r="C17" i="3"/>
  <c r="C16" i="3"/>
  <c r="B17" i="3"/>
  <c r="B16" i="3"/>
  <c r="B15" i="3"/>
  <c r="D15" i="82"/>
  <c r="D15" i="3" s="1"/>
  <c r="C15" i="82"/>
  <c r="C15" i="3" s="1"/>
  <c r="D23" i="3"/>
  <c r="C23" i="3"/>
  <c r="D22" i="3"/>
  <c r="C22" i="3"/>
  <c r="B23" i="3"/>
  <c r="B22" i="3" s="1"/>
  <c r="C3" i="82"/>
  <c r="C4" i="82"/>
  <c r="C5" i="82"/>
  <c r="I658" i="58" l="1"/>
  <c r="H657" i="58"/>
  <c r="K645" i="58"/>
  <c r="L37" i="3"/>
  <c r="M37" i="3" s="1"/>
  <c r="N37" i="3" s="1"/>
  <c r="O37" i="3" s="1"/>
  <c r="P37" i="3" s="1"/>
  <c r="Q37" i="3" s="1"/>
  <c r="R37" i="3" s="1"/>
  <c r="S37" i="3" s="1"/>
  <c r="T37" i="3" s="1"/>
  <c r="U37" i="3" s="1"/>
  <c r="L44" i="3"/>
  <c r="M44" i="3" s="1"/>
  <c r="N44" i="3" s="1"/>
  <c r="O44" i="3" s="1"/>
  <c r="P44" i="3" s="1"/>
  <c r="Q44" i="3" s="1"/>
  <c r="R44" i="3" s="1"/>
  <c r="S44" i="3" s="1"/>
  <c r="T44" i="3" s="1"/>
  <c r="U44" i="3" s="1"/>
  <c r="L41" i="3"/>
  <c r="L49" i="3"/>
  <c r="L45" i="3"/>
  <c r="M45" i="3" s="1"/>
  <c r="N45" i="3" s="1"/>
  <c r="O45" i="3" s="1"/>
  <c r="P45" i="3" s="1"/>
  <c r="Q45" i="3" s="1"/>
  <c r="R45" i="3" s="1"/>
  <c r="S45" i="3" s="1"/>
  <c r="T45" i="3" s="1"/>
  <c r="U45" i="3" s="1"/>
  <c r="O9" i="89"/>
  <c r="O9" i="88"/>
  <c r="O9" i="87"/>
  <c r="T168" i="89"/>
  <c r="T135" i="89" s="1"/>
  <c r="T168" i="88"/>
  <c r="T135" i="88" s="1"/>
  <c r="T168" i="87"/>
  <c r="T135" i="87" s="1"/>
  <c r="N169" i="89"/>
  <c r="N143" i="89" s="1"/>
  <c r="N169" i="88"/>
  <c r="N143" i="88" s="1"/>
  <c r="N169" i="87"/>
  <c r="N143" i="87" s="1"/>
  <c r="L161" i="58"/>
  <c r="L161" i="89"/>
  <c r="L142" i="89" s="1"/>
  <c r="L161" i="88"/>
  <c r="L142" i="88" s="1"/>
  <c r="L161" i="87"/>
  <c r="L142" i="87" s="1"/>
  <c r="U7" i="89"/>
  <c r="U7" i="88"/>
  <c r="U7" i="87"/>
  <c r="L168" i="89"/>
  <c r="L135" i="89" s="1"/>
  <c r="L168" i="88"/>
  <c r="L135" i="88" s="1"/>
  <c r="L168" i="87"/>
  <c r="L135" i="87" s="1"/>
  <c r="T161" i="58"/>
  <c r="T161" i="89"/>
  <c r="T142" i="89" s="1"/>
  <c r="T161" i="87"/>
  <c r="T142" i="87" s="1"/>
  <c r="T161" i="88"/>
  <c r="T142" i="88" s="1"/>
  <c r="N7" i="89"/>
  <c r="N7" i="88"/>
  <c r="N7" i="87"/>
  <c r="G8" i="89"/>
  <c r="G82" i="89" s="1"/>
  <c r="G8" i="88"/>
  <c r="G82" i="88" s="1"/>
  <c r="G8" i="87"/>
  <c r="G82" i="87" s="1"/>
  <c r="O54" i="3"/>
  <c r="O8" i="89"/>
  <c r="O82" i="89" s="1"/>
  <c r="O8" i="88"/>
  <c r="O82" i="88" s="1"/>
  <c r="H9" i="89"/>
  <c r="H9" i="88"/>
  <c r="H9" i="87"/>
  <c r="P9" i="89"/>
  <c r="P9" i="88"/>
  <c r="P9" i="87"/>
  <c r="I167" i="84"/>
  <c r="I167" i="89"/>
  <c r="I151" i="89" s="1"/>
  <c r="I167" i="88"/>
  <c r="I151" i="88" s="1"/>
  <c r="I167" i="87"/>
  <c r="I151" i="87" s="1"/>
  <c r="G159" i="84"/>
  <c r="G159" i="89"/>
  <c r="G150" i="89" s="1"/>
  <c r="G159" i="88"/>
  <c r="G150" i="88" s="1"/>
  <c r="G159" i="87"/>
  <c r="G150" i="87" s="1"/>
  <c r="M168" i="84"/>
  <c r="M168" i="89"/>
  <c r="M135" i="89" s="1"/>
  <c r="M168" i="88"/>
  <c r="M135" i="88" s="1"/>
  <c r="M168" i="87"/>
  <c r="M135" i="87" s="1"/>
  <c r="U168" i="84"/>
  <c r="U168" i="89"/>
  <c r="U135" i="89" s="1"/>
  <c r="U168" i="88"/>
  <c r="U135" i="88" s="1"/>
  <c r="U168" i="87"/>
  <c r="U135" i="87" s="1"/>
  <c r="G67" i="3"/>
  <c r="G160" i="89"/>
  <c r="G134" i="89" s="1"/>
  <c r="G160" i="88"/>
  <c r="G134" i="88" s="1"/>
  <c r="G160" i="87"/>
  <c r="G134" i="87" s="1"/>
  <c r="O67" i="3"/>
  <c r="O160" i="89"/>
  <c r="O134" i="89" s="1"/>
  <c r="O160" i="88"/>
  <c r="O134" i="88" s="1"/>
  <c r="O160" i="87"/>
  <c r="O134" i="87" s="1"/>
  <c r="G169" i="58"/>
  <c r="G169" i="89"/>
  <c r="G143" i="89" s="1"/>
  <c r="G169" i="88"/>
  <c r="G143" i="88" s="1"/>
  <c r="G169" i="87"/>
  <c r="G143" i="87" s="1"/>
  <c r="O169" i="83"/>
  <c r="O169" i="89"/>
  <c r="O143" i="89" s="1"/>
  <c r="O169" i="88"/>
  <c r="O143" i="88" s="1"/>
  <c r="O169" i="87"/>
  <c r="O143" i="87" s="1"/>
  <c r="M99" i="3"/>
  <c r="M161" i="89"/>
  <c r="M142" i="89" s="1"/>
  <c r="M161" i="88"/>
  <c r="M142" i="88" s="1"/>
  <c r="M161" i="87"/>
  <c r="M142" i="87" s="1"/>
  <c r="U99" i="3"/>
  <c r="U161" i="89"/>
  <c r="U142" i="89" s="1"/>
  <c r="U161" i="88"/>
  <c r="U142" i="88" s="1"/>
  <c r="U161" i="87"/>
  <c r="U142" i="87" s="1"/>
  <c r="N67" i="3"/>
  <c r="N160" i="89"/>
  <c r="N134" i="89" s="1"/>
  <c r="N160" i="87"/>
  <c r="N134" i="87" s="1"/>
  <c r="N160" i="88"/>
  <c r="N134" i="88" s="1"/>
  <c r="G7" i="88"/>
  <c r="G7" i="89"/>
  <c r="G7" i="87"/>
  <c r="P86" i="3"/>
  <c r="P8" i="88"/>
  <c r="P82" i="88" s="1"/>
  <c r="P8" i="89"/>
  <c r="P82" i="89" s="1"/>
  <c r="J167" i="84"/>
  <c r="J167" i="89"/>
  <c r="J151" i="89" s="1"/>
  <c r="J167" i="88"/>
  <c r="J151" i="88" s="1"/>
  <c r="J167" i="87"/>
  <c r="J151" i="87" s="1"/>
  <c r="L38" i="3"/>
  <c r="M38" i="3" s="1"/>
  <c r="N38" i="3" s="1"/>
  <c r="O38" i="3" s="1"/>
  <c r="P38" i="3" s="1"/>
  <c r="Q38" i="3" s="1"/>
  <c r="R38" i="3" s="1"/>
  <c r="S38" i="3" s="1"/>
  <c r="T38" i="3" s="1"/>
  <c r="U38" i="3" s="1"/>
  <c r="L46" i="3"/>
  <c r="M46" i="3" s="1"/>
  <c r="N46" i="3" s="1"/>
  <c r="O46" i="3" s="1"/>
  <c r="P46" i="3" s="1"/>
  <c r="Q46" i="3" s="1"/>
  <c r="R46" i="3" s="1"/>
  <c r="S46" i="3" s="1"/>
  <c r="T46" i="3" s="1"/>
  <c r="U46" i="3" s="1"/>
  <c r="N168" i="84"/>
  <c r="N168" i="89"/>
  <c r="N135" i="89" s="1"/>
  <c r="N168" i="88"/>
  <c r="N135" i="88" s="1"/>
  <c r="N168" i="87"/>
  <c r="N135" i="87" s="1"/>
  <c r="H169" i="58"/>
  <c r="H169" i="89"/>
  <c r="H143" i="89" s="1"/>
  <c r="H169" i="87"/>
  <c r="H143" i="87" s="1"/>
  <c r="H169" i="88"/>
  <c r="H143" i="88" s="1"/>
  <c r="C7" i="88"/>
  <c r="C7" i="87"/>
  <c r="C7" i="89"/>
  <c r="O7" i="89"/>
  <c r="O7" i="88"/>
  <c r="O7" i="87"/>
  <c r="H86" i="3"/>
  <c r="H8" i="89"/>
  <c r="H82" i="89" s="1"/>
  <c r="H8" i="88"/>
  <c r="H82" i="88" s="1"/>
  <c r="H8" i="87"/>
  <c r="H82" i="87" s="1"/>
  <c r="I9" i="89"/>
  <c r="I9" i="88"/>
  <c r="I9" i="87"/>
  <c r="Q9" i="88"/>
  <c r="Q9" i="89"/>
  <c r="Q9" i="87"/>
  <c r="H159" i="84"/>
  <c r="H159" i="89"/>
  <c r="H150" i="89" s="1"/>
  <c r="H159" i="88"/>
  <c r="H150" i="88" s="1"/>
  <c r="H159" i="87"/>
  <c r="H150" i="87" s="1"/>
  <c r="G35" i="3"/>
  <c r="H160" i="58"/>
  <c r="H160" i="89"/>
  <c r="H134" i="89" s="1"/>
  <c r="H160" i="88"/>
  <c r="H134" i="88" s="1"/>
  <c r="H160" i="87"/>
  <c r="H134" i="87" s="1"/>
  <c r="P160" i="58"/>
  <c r="P160" i="89"/>
  <c r="P134" i="89" s="1"/>
  <c r="P160" i="88"/>
  <c r="P134" i="88" s="1"/>
  <c r="P160" i="87"/>
  <c r="P134" i="87" s="1"/>
  <c r="P169" i="58"/>
  <c r="P169" i="89"/>
  <c r="P143" i="89" s="1"/>
  <c r="P169" i="87"/>
  <c r="P143" i="87" s="1"/>
  <c r="P169" i="88"/>
  <c r="P143" i="88" s="1"/>
  <c r="N161" i="58"/>
  <c r="N161" i="89"/>
  <c r="N142" i="89" s="1"/>
  <c r="N161" i="88"/>
  <c r="N142" i="88" s="1"/>
  <c r="N161" i="87"/>
  <c r="N142" i="87" s="1"/>
  <c r="D7" i="89"/>
  <c r="D7" i="88"/>
  <c r="D7" i="87"/>
  <c r="H7" i="89"/>
  <c r="H7" i="88"/>
  <c r="H7" i="87"/>
  <c r="P7" i="89"/>
  <c r="P7" i="88"/>
  <c r="P7" i="87"/>
  <c r="I8" i="89"/>
  <c r="I82" i="89" s="1"/>
  <c r="I8" i="88"/>
  <c r="I82" i="88" s="1"/>
  <c r="I8" i="87"/>
  <c r="I82" i="87" s="1"/>
  <c r="Q86" i="3"/>
  <c r="Q8" i="89"/>
  <c r="Q82" i="89" s="1"/>
  <c r="Q8" i="88"/>
  <c r="Q82" i="88" s="1"/>
  <c r="J9" i="89"/>
  <c r="J9" i="88"/>
  <c r="J9" i="87"/>
  <c r="R9" i="89"/>
  <c r="R9" i="88"/>
  <c r="R9" i="87"/>
  <c r="K167" i="84"/>
  <c r="K167" i="89"/>
  <c r="K167" i="88"/>
  <c r="K167" i="87"/>
  <c r="I159" i="84"/>
  <c r="I159" i="89"/>
  <c r="I150" i="89" s="1"/>
  <c r="I159" i="87"/>
  <c r="I150" i="87" s="1"/>
  <c r="I159" i="88"/>
  <c r="I150" i="88" s="1"/>
  <c r="G168" i="83"/>
  <c r="G168" i="89"/>
  <c r="G135" i="89" s="1"/>
  <c r="G168" i="87"/>
  <c r="G135" i="87" s="1"/>
  <c r="G168" i="88"/>
  <c r="G135" i="88" s="1"/>
  <c r="O168" i="83"/>
  <c r="O168" i="89"/>
  <c r="O135" i="89" s="1"/>
  <c r="O168" i="87"/>
  <c r="O135" i="87" s="1"/>
  <c r="O168" i="88"/>
  <c r="O135" i="88" s="1"/>
  <c r="I160" i="84"/>
  <c r="I160" i="89"/>
  <c r="I134" i="89" s="1"/>
  <c r="I160" i="88"/>
  <c r="I134" i="88" s="1"/>
  <c r="I160" i="87"/>
  <c r="I134" i="87" s="1"/>
  <c r="Q160" i="84"/>
  <c r="Q160" i="89"/>
  <c r="Q134" i="89" s="1"/>
  <c r="Q160" i="88"/>
  <c r="Q134" i="88" s="1"/>
  <c r="Q160" i="87"/>
  <c r="Q134" i="87" s="1"/>
  <c r="I169" i="58"/>
  <c r="I169" i="89"/>
  <c r="I143" i="89" s="1"/>
  <c r="I169" i="87"/>
  <c r="I143" i="87" s="1"/>
  <c r="I169" i="88"/>
  <c r="I143" i="88" s="1"/>
  <c r="Q169" i="58"/>
  <c r="Q169" i="89"/>
  <c r="Q143" i="89" s="1"/>
  <c r="Q169" i="87"/>
  <c r="Q143" i="87" s="1"/>
  <c r="Q169" i="88"/>
  <c r="Q143" i="88" s="1"/>
  <c r="G99" i="3"/>
  <c r="G161" i="89"/>
  <c r="G142" i="89" s="1"/>
  <c r="G161" i="87"/>
  <c r="G142" i="87" s="1"/>
  <c r="G161" i="88"/>
  <c r="G142" i="88" s="1"/>
  <c r="O99" i="3"/>
  <c r="O161" i="89"/>
  <c r="O142" i="89" s="1"/>
  <c r="O161" i="87"/>
  <c r="O142" i="87" s="1"/>
  <c r="O161" i="88"/>
  <c r="O142" i="88" s="1"/>
  <c r="B63" i="89"/>
  <c r="B63" i="88"/>
  <c r="B63" i="87"/>
  <c r="M7" i="89"/>
  <c r="M7" i="88"/>
  <c r="M7" i="87"/>
  <c r="H167" i="84"/>
  <c r="H167" i="89"/>
  <c r="H151" i="89" s="1"/>
  <c r="H167" i="88"/>
  <c r="H151" i="88" s="1"/>
  <c r="H167" i="87"/>
  <c r="H151" i="87" s="1"/>
  <c r="J8" i="89"/>
  <c r="J82" i="89" s="1"/>
  <c r="J8" i="88"/>
  <c r="J82" i="88" s="1"/>
  <c r="J8" i="87"/>
  <c r="J82" i="87" s="1"/>
  <c r="S9" i="89"/>
  <c r="S9" i="88"/>
  <c r="S9" i="87"/>
  <c r="J159" i="84"/>
  <c r="J159" i="89"/>
  <c r="J150" i="89" s="1"/>
  <c r="J159" i="88"/>
  <c r="J150" i="88" s="1"/>
  <c r="J159" i="87"/>
  <c r="J150" i="87" s="1"/>
  <c r="P161" i="83"/>
  <c r="P161" i="89"/>
  <c r="P142" i="89" s="1"/>
  <c r="P161" i="88"/>
  <c r="P142" i="88" s="1"/>
  <c r="P161" i="87"/>
  <c r="P142" i="87" s="1"/>
  <c r="G9" i="89"/>
  <c r="G9" i="88"/>
  <c r="G9" i="87"/>
  <c r="B7" i="89"/>
  <c r="B7" i="88"/>
  <c r="B7" i="87"/>
  <c r="I7" i="89"/>
  <c r="I7" i="88"/>
  <c r="I7" i="87"/>
  <c r="K9" i="89"/>
  <c r="K9" i="88"/>
  <c r="K9" i="87"/>
  <c r="H168" i="89"/>
  <c r="H135" i="89" s="1"/>
  <c r="H168" i="87"/>
  <c r="H135" i="87" s="1"/>
  <c r="H168" i="88"/>
  <c r="H135" i="88" s="1"/>
  <c r="R160" i="84"/>
  <c r="R160" i="89"/>
  <c r="R134" i="89" s="1"/>
  <c r="R160" i="88"/>
  <c r="R134" i="88" s="1"/>
  <c r="R160" i="87"/>
  <c r="R134" i="87" s="1"/>
  <c r="S86" i="3"/>
  <c r="S8" i="88"/>
  <c r="S82" i="88" s="1"/>
  <c r="S8" i="89"/>
  <c r="S82" i="89" s="1"/>
  <c r="K67" i="3"/>
  <c r="K160" i="89"/>
  <c r="K134" i="89" s="1"/>
  <c r="K160" i="88"/>
  <c r="K134" i="88" s="1"/>
  <c r="K160" i="87"/>
  <c r="K134" i="87" s="1"/>
  <c r="I161" i="83"/>
  <c r="I161" i="89"/>
  <c r="I142" i="89" s="1"/>
  <c r="I161" i="88"/>
  <c r="I142" i="88" s="1"/>
  <c r="I161" i="87"/>
  <c r="I142" i="87" s="1"/>
  <c r="J169" i="84"/>
  <c r="J169" i="89"/>
  <c r="J143" i="89" s="1"/>
  <c r="J169" i="88"/>
  <c r="J143" i="88" s="1"/>
  <c r="J169" i="87"/>
  <c r="J143" i="87" s="1"/>
  <c r="B69" i="88"/>
  <c r="B69" i="89"/>
  <c r="B69" i="87"/>
  <c r="R7" i="88"/>
  <c r="R7" i="89"/>
  <c r="R7" i="87"/>
  <c r="L9" i="89"/>
  <c r="L9" i="88"/>
  <c r="L9" i="87"/>
  <c r="Q168" i="84"/>
  <c r="Q168" i="89"/>
  <c r="Q135" i="89" s="1"/>
  <c r="Q168" i="88"/>
  <c r="Q135" i="88" s="1"/>
  <c r="Q168" i="87"/>
  <c r="Q135" i="87" s="1"/>
  <c r="K169" i="84"/>
  <c r="K169" i="89"/>
  <c r="K143" i="89" s="1"/>
  <c r="K169" i="88"/>
  <c r="K143" i="88" s="1"/>
  <c r="K169" i="87"/>
  <c r="K143" i="87" s="1"/>
  <c r="S169" i="84"/>
  <c r="S169" i="89"/>
  <c r="S143" i="89" s="1"/>
  <c r="S169" i="88"/>
  <c r="S143" i="88" s="1"/>
  <c r="S169" i="87"/>
  <c r="S143" i="87" s="1"/>
  <c r="Q161" i="83"/>
  <c r="Q161" i="89"/>
  <c r="Q142" i="89" s="1"/>
  <c r="Q161" i="88"/>
  <c r="Q142" i="88" s="1"/>
  <c r="Q161" i="87"/>
  <c r="Q142" i="87" s="1"/>
  <c r="K7" i="89"/>
  <c r="K7" i="88"/>
  <c r="K7" i="87"/>
  <c r="S7" i="89"/>
  <c r="S7" i="88"/>
  <c r="S7" i="87"/>
  <c r="L8" i="89"/>
  <c r="L82" i="89" s="1"/>
  <c r="L8" i="88"/>
  <c r="L82" i="88" s="1"/>
  <c r="L8" i="87"/>
  <c r="L82" i="87" s="1"/>
  <c r="T8" i="89"/>
  <c r="T82" i="89" s="1"/>
  <c r="T8" i="88"/>
  <c r="T82" i="88" s="1"/>
  <c r="M9" i="89"/>
  <c r="M9" i="88"/>
  <c r="M9" i="87"/>
  <c r="U9" i="89"/>
  <c r="U9" i="88"/>
  <c r="U9" i="87"/>
  <c r="J168" i="58"/>
  <c r="J168" i="89"/>
  <c r="J135" i="89" s="1"/>
  <c r="J168" i="88"/>
  <c r="J135" i="88" s="1"/>
  <c r="J168" i="87"/>
  <c r="J135" i="87" s="1"/>
  <c r="R168" i="58"/>
  <c r="R168" i="89"/>
  <c r="R135" i="89" s="1"/>
  <c r="R168" i="88"/>
  <c r="R135" i="88" s="1"/>
  <c r="R168" i="87"/>
  <c r="R135" i="87" s="1"/>
  <c r="L160" i="83"/>
  <c r="L160" i="89"/>
  <c r="L134" i="89" s="1"/>
  <c r="L160" i="88"/>
  <c r="L134" i="88" s="1"/>
  <c r="L160" i="87"/>
  <c r="L134" i="87" s="1"/>
  <c r="T160" i="83"/>
  <c r="T160" i="89"/>
  <c r="T134" i="89" s="1"/>
  <c r="T160" i="88"/>
  <c r="T134" i="88" s="1"/>
  <c r="T160" i="87"/>
  <c r="T134" i="87" s="1"/>
  <c r="L169" i="84"/>
  <c r="L169" i="89"/>
  <c r="L143" i="89" s="1"/>
  <c r="L169" i="88"/>
  <c r="L143" i="88" s="1"/>
  <c r="L169" i="87"/>
  <c r="L143" i="87" s="1"/>
  <c r="T169" i="84"/>
  <c r="T169" i="89"/>
  <c r="T143" i="89" s="1"/>
  <c r="T169" i="88"/>
  <c r="T143" i="88" s="1"/>
  <c r="T169" i="87"/>
  <c r="T143" i="87" s="1"/>
  <c r="J99" i="3"/>
  <c r="J161" i="89"/>
  <c r="J142" i="89" s="1"/>
  <c r="J161" i="88"/>
  <c r="J142" i="88" s="1"/>
  <c r="J161" i="87"/>
  <c r="J142" i="87" s="1"/>
  <c r="R99" i="3"/>
  <c r="R161" i="89"/>
  <c r="R142" i="89" s="1"/>
  <c r="R161" i="88"/>
  <c r="R142" i="88" s="1"/>
  <c r="R161" i="87"/>
  <c r="R142" i="87" s="1"/>
  <c r="N8" i="89"/>
  <c r="N82" i="89" s="1"/>
  <c r="N8" i="88"/>
  <c r="N82" i="88" s="1"/>
  <c r="Q7" i="89"/>
  <c r="Q7" i="88"/>
  <c r="Q7" i="87"/>
  <c r="R54" i="3"/>
  <c r="R8" i="89"/>
  <c r="R82" i="89" s="1"/>
  <c r="R8" i="88"/>
  <c r="R82" i="88" s="1"/>
  <c r="P168" i="58"/>
  <c r="P168" i="89"/>
  <c r="P135" i="89" s="1"/>
  <c r="P168" i="87"/>
  <c r="P135" i="87" s="1"/>
  <c r="P168" i="88"/>
  <c r="P135" i="88" s="1"/>
  <c r="J160" i="84"/>
  <c r="J160" i="89"/>
  <c r="J134" i="89" s="1"/>
  <c r="J160" i="88"/>
  <c r="J134" i="88" s="1"/>
  <c r="J160" i="87"/>
  <c r="J134" i="87" s="1"/>
  <c r="R169" i="84"/>
  <c r="R169" i="89"/>
  <c r="R143" i="89" s="1"/>
  <c r="R169" i="88"/>
  <c r="R143" i="88" s="1"/>
  <c r="R169" i="87"/>
  <c r="R143" i="87" s="1"/>
  <c r="H161" i="83"/>
  <c r="H161" i="89"/>
  <c r="H142" i="89" s="1"/>
  <c r="H161" i="88"/>
  <c r="H142" i="88" s="1"/>
  <c r="H161" i="87"/>
  <c r="H142" i="87" s="1"/>
  <c r="J7" i="88"/>
  <c r="J7" i="89"/>
  <c r="J7" i="87"/>
  <c r="K8" i="88"/>
  <c r="K82" i="88" s="1"/>
  <c r="K8" i="89"/>
  <c r="K82" i="89" s="1"/>
  <c r="K8" i="87"/>
  <c r="K82" i="87" s="1"/>
  <c r="T9" i="88"/>
  <c r="T9" i="89"/>
  <c r="T9" i="87"/>
  <c r="L36" i="3"/>
  <c r="M36" i="3" s="1"/>
  <c r="N36" i="3" s="1"/>
  <c r="K159" i="89"/>
  <c r="K159" i="87"/>
  <c r="K159" i="88"/>
  <c r="I168" i="84"/>
  <c r="I168" i="89"/>
  <c r="I135" i="89" s="1"/>
  <c r="I168" i="88"/>
  <c r="I135" i="88" s="1"/>
  <c r="I168" i="87"/>
  <c r="I135" i="87" s="1"/>
  <c r="S67" i="3"/>
  <c r="S160" i="89"/>
  <c r="S134" i="89" s="1"/>
  <c r="S160" i="87"/>
  <c r="S134" i="87" s="1"/>
  <c r="S160" i="88"/>
  <c r="S134" i="88" s="1"/>
  <c r="L7" i="89"/>
  <c r="L7" i="88"/>
  <c r="L7" i="87"/>
  <c r="T7" i="89"/>
  <c r="T7" i="88"/>
  <c r="T7" i="87"/>
  <c r="M8" i="89"/>
  <c r="M82" i="89" s="1"/>
  <c r="M8" i="87"/>
  <c r="M8" i="88"/>
  <c r="M82" i="88" s="1"/>
  <c r="U8" i="89"/>
  <c r="U82" i="89" s="1"/>
  <c r="U8" i="88"/>
  <c r="U82" i="88" s="1"/>
  <c r="N9" i="89"/>
  <c r="N9" i="87"/>
  <c r="N9" i="88"/>
  <c r="G167" i="83"/>
  <c r="G167" i="89"/>
  <c r="G151" i="89" s="1"/>
  <c r="G167" i="88"/>
  <c r="G151" i="88" s="1"/>
  <c r="G167" i="87"/>
  <c r="G151" i="87" s="1"/>
  <c r="K168" i="58"/>
  <c r="K168" i="89"/>
  <c r="K135" i="89" s="1"/>
  <c r="K168" i="88"/>
  <c r="K135" i="88" s="1"/>
  <c r="K168" i="87"/>
  <c r="K135" i="87" s="1"/>
  <c r="S168" i="58"/>
  <c r="S168" i="89"/>
  <c r="S135" i="89" s="1"/>
  <c r="S168" i="88"/>
  <c r="S135" i="88" s="1"/>
  <c r="S168" i="87"/>
  <c r="S135" i="87" s="1"/>
  <c r="M67" i="3"/>
  <c r="M160" i="89"/>
  <c r="M134" i="89" s="1"/>
  <c r="M160" i="88"/>
  <c r="M134" i="88" s="1"/>
  <c r="M160" i="87"/>
  <c r="M134" i="87" s="1"/>
  <c r="U67" i="3"/>
  <c r="U160" i="89"/>
  <c r="U134" i="89" s="1"/>
  <c r="U160" i="87"/>
  <c r="U134" i="87" s="1"/>
  <c r="U160" i="88"/>
  <c r="U134" i="88" s="1"/>
  <c r="M169" i="83"/>
  <c r="M169" i="89"/>
  <c r="M143" i="89" s="1"/>
  <c r="M169" i="88"/>
  <c r="M143" i="88" s="1"/>
  <c r="M169" i="87"/>
  <c r="M143" i="87" s="1"/>
  <c r="U169" i="83"/>
  <c r="U169" i="89"/>
  <c r="U143" i="89" s="1"/>
  <c r="U169" i="88"/>
  <c r="U143" i="88" s="1"/>
  <c r="U169" i="87"/>
  <c r="U143" i="87" s="1"/>
  <c r="H99" i="3"/>
  <c r="K161" i="58"/>
  <c r="K161" i="89"/>
  <c r="K142" i="89" s="1"/>
  <c r="K161" i="88"/>
  <c r="K142" i="88" s="1"/>
  <c r="K161" i="87"/>
  <c r="K142" i="87" s="1"/>
  <c r="S161" i="58"/>
  <c r="S161" i="89"/>
  <c r="S142" i="89" s="1"/>
  <c r="S161" i="88"/>
  <c r="S142" i="88" s="1"/>
  <c r="S161" i="87"/>
  <c r="S142" i="87" s="1"/>
  <c r="C343" i="88"/>
  <c r="C342" i="88"/>
  <c r="R6" i="87"/>
  <c r="R550" i="87" s="1"/>
  <c r="R6" i="88"/>
  <c r="R550" i="88" s="1"/>
  <c r="L6" i="87"/>
  <c r="L550" i="87" s="1"/>
  <c r="L6" i="88"/>
  <c r="L550" i="88" s="1"/>
  <c r="M6" i="87"/>
  <c r="M550" i="87" s="1"/>
  <c r="M6" i="88"/>
  <c r="M550" i="88" s="1"/>
  <c r="U6" i="87"/>
  <c r="U550" i="87" s="1"/>
  <c r="U6" i="88"/>
  <c r="U550" i="88" s="1"/>
  <c r="T6" i="87"/>
  <c r="T550" i="87" s="1"/>
  <c r="T6" i="88"/>
  <c r="T550" i="88" s="1"/>
  <c r="N6" i="88"/>
  <c r="N550" i="88" s="1"/>
  <c r="N6" i="87"/>
  <c r="N550" i="87" s="1"/>
  <c r="O6" i="88"/>
  <c r="O550" i="88" s="1"/>
  <c r="O6" i="87"/>
  <c r="O550" i="87" s="1"/>
  <c r="H6" i="89"/>
  <c r="H550" i="89" s="1"/>
  <c r="H618" i="89" s="1"/>
  <c r="H6" i="88"/>
  <c r="H550" i="88" s="1"/>
  <c r="H618" i="88" s="1"/>
  <c r="H6" i="87"/>
  <c r="H550" i="87" s="1"/>
  <c r="H618" i="87" s="1"/>
  <c r="P6" i="88"/>
  <c r="P550" i="88" s="1"/>
  <c r="P6" i="87"/>
  <c r="P550" i="87" s="1"/>
  <c r="I6" i="89"/>
  <c r="I550" i="89" s="1"/>
  <c r="I6" i="88"/>
  <c r="I550" i="88" s="1"/>
  <c r="I6" i="87"/>
  <c r="I550" i="87" s="1"/>
  <c r="Q6" i="88"/>
  <c r="Q550" i="88" s="1"/>
  <c r="Q6" i="87"/>
  <c r="Q550" i="87" s="1"/>
  <c r="J6" i="87"/>
  <c r="J550" i="87" s="1"/>
  <c r="J6" i="89"/>
  <c r="J550" i="89" s="1"/>
  <c r="J6" i="88"/>
  <c r="J550" i="88" s="1"/>
  <c r="K6" i="87"/>
  <c r="K550" i="87" s="1"/>
  <c r="K6" i="89"/>
  <c r="K6" i="88"/>
  <c r="K550" i="88" s="1"/>
  <c r="S6" i="87"/>
  <c r="S550" i="87" s="1"/>
  <c r="S6" i="88"/>
  <c r="S550" i="88" s="1"/>
  <c r="AJ1" i="22"/>
  <c r="AI62" i="22"/>
  <c r="AI79" i="22"/>
  <c r="AI213" i="22"/>
  <c r="AI101" i="22"/>
  <c r="AI271" i="22"/>
  <c r="AI156" i="22"/>
  <c r="AI232" i="22"/>
  <c r="AI119" i="22"/>
  <c r="AI5" i="22"/>
  <c r="AI254" i="22"/>
  <c r="AI138" i="22"/>
  <c r="AI191" i="22"/>
  <c r="AI25" i="22"/>
  <c r="AI173" i="22"/>
  <c r="AI43" i="22"/>
  <c r="Z1" i="22"/>
  <c r="AA62" i="22"/>
  <c r="AA79" i="22"/>
  <c r="AA213" i="22"/>
  <c r="AA101" i="22"/>
  <c r="AA5" i="22"/>
  <c r="AA232" i="22"/>
  <c r="AA119" i="22"/>
  <c r="AA271" i="22"/>
  <c r="AA156" i="22"/>
  <c r="AA254" i="22"/>
  <c r="AA138" i="22"/>
  <c r="AA191" i="22"/>
  <c r="AA25" i="22"/>
  <c r="AA173" i="22"/>
  <c r="AA43" i="22"/>
  <c r="D309" i="89"/>
  <c r="D412" i="88"/>
  <c r="K648" i="89"/>
  <c r="K650" i="89" s="1"/>
  <c r="K649" i="89" s="1"/>
  <c r="C393" i="89"/>
  <c r="U247" i="87"/>
  <c r="N644" i="88"/>
  <c r="M646" i="88"/>
  <c r="M645" i="88" s="1"/>
  <c r="M644" i="58"/>
  <c r="L646" i="58"/>
  <c r="O646" i="87"/>
  <c r="O645" i="87" s="1"/>
  <c r="P644" i="87"/>
  <c r="O644" i="89"/>
  <c r="N646" i="89"/>
  <c r="N645" i="89" s="1"/>
  <c r="N644" i="84"/>
  <c r="M646" i="84"/>
  <c r="M645" i="84" s="1"/>
  <c r="M644" i="83"/>
  <c r="L646" i="83"/>
  <c r="L645" i="83" s="1"/>
  <c r="P248" i="87"/>
  <c r="C186" i="88"/>
  <c r="C178" i="89"/>
  <c r="J650" i="87"/>
  <c r="J649" i="87" s="1"/>
  <c r="K648" i="87"/>
  <c r="C202" i="88"/>
  <c r="J656" i="58"/>
  <c r="C194" i="88"/>
  <c r="J654" i="89"/>
  <c r="J653" i="89" s="1"/>
  <c r="K652" i="89"/>
  <c r="Q248" i="87"/>
  <c r="O248" i="87"/>
  <c r="P247" i="87"/>
  <c r="U248" i="87"/>
  <c r="S246" i="87"/>
  <c r="K634" i="89"/>
  <c r="K633" i="89" s="1"/>
  <c r="L632" i="89"/>
  <c r="C162" i="88"/>
  <c r="D428" i="89"/>
  <c r="C428" i="89"/>
  <c r="M640" i="88"/>
  <c r="L642" i="88"/>
  <c r="L641" i="88" s="1"/>
  <c r="D531" i="88"/>
  <c r="C531" i="88"/>
  <c r="P360" i="89"/>
  <c r="P309" i="89"/>
  <c r="P292" i="89"/>
  <c r="Q241" i="89"/>
  <c r="P343" i="89"/>
  <c r="P326" i="89"/>
  <c r="O175" i="89"/>
  <c r="P241" i="88"/>
  <c r="O309" i="88"/>
  <c r="O360" i="88"/>
  <c r="O343" i="88"/>
  <c r="O292" i="88"/>
  <c r="O326" i="88"/>
  <c r="L648" i="89"/>
  <c r="D291" i="88"/>
  <c r="C291" i="88"/>
  <c r="P248" i="88"/>
  <c r="U247" i="88"/>
  <c r="Q248" i="88"/>
  <c r="N247" i="88"/>
  <c r="M247" i="88"/>
  <c r="T247" i="88"/>
  <c r="P247" i="88"/>
  <c r="P246" i="88"/>
  <c r="O247" i="88"/>
  <c r="L247" i="88"/>
  <c r="O246" i="88"/>
  <c r="S247" i="88"/>
  <c r="N246" i="88"/>
  <c r="R248" i="88"/>
  <c r="R247" i="88"/>
  <c r="Q247" i="88"/>
  <c r="U246" i="88"/>
  <c r="S246" i="88"/>
  <c r="M248" i="88"/>
  <c r="L246" i="88"/>
  <c r="S248" i="88"/>
  <c r="O248" i="88"/>
  <c r="M246" i="88"/>
  <c r="R246" i="88"/>
  <c r="L248" i="88"/>
  <c r="U248" i="88"/>
  <c r="T246" i="88"/>
  <c r="N248" i="88"/>
  <c r="T248" i="88"/>
  <c r="Q246" i="88"/>
  <c r="R223" i="88"/>
  <c r="L642" i="89"/>
  <c r="L641" i="89" s="1"/>
  <c r="M640" i="89"/>
  <c r="K658" i="89"/>
  <c r="K657" i="89" s="1"/>
  <c r="L656" i="89"/>
  <c r="Q191" i="89"/>
  <c r="O656" i="88"/>
  <c r="N658" i="88"/>
  <c r="N657" i="88" s="1"/>
  <c r="C376" i="89"/>
  <c r="D376" i="89"/>
  <c r="O207" i="88"/>
  <c r="L636" i="88"/>
  <c r="K638" i="88"/>
  <c r="K637" i="88" s="1"/>
  <c r="S175" i="88"/>
  <c r="K632" i="88"/>
  <c r="J634" i="88"/>
  <c r="J633" i="88" s="1"/>
  <c r="D411" i="89"/>
  <c r="C411" i="89"/>
  <c r="D359" i="88"/>
  <c r="C359" i="88"/>
  <c r="P231" i="89"/>
  <c r="D513" i="89"/>
  <c r="C513" i="89"/>
  <c r="Q215" i="88"/>
  <c r="D359" i="89"/>
  <c r="C359" i="89"/>
  <c r="S183" i="88"/>
  <c r="C377" i="88"/>
  <c r="D377" i="88"/>
  <c r="O231" i="88"/>
  <c r="K652" i="88"/>
  <c r="J654" i="88"/>
  <c r="J653" i="88" s="1"/>
  <c r="P191" i="88"/>
  <c r="Q207" i="89"/>
  <c r="R215" i="89"/>
  <c r="C194" i="89"/>
  <c r="O199" i="89"/>
  <c r="D344" i="89"/>
  <c r="C344" i="89"/>
  <c r="D497" i="88"/>
  <c r="C497" i="88"/>
  <c r="C291" i="89"/>
  <c r="O247" i="89"/>
  <c r="N247" i="89"/>
  <c r="M247" i="89"/>
  <c r="D291" i="89"/>
  <c r="U247" i="89"/>
  <c r="Q248" i="89"/>
  <c r="P248" i="89"/>
  <c r="M248" i="89"/>
  <c r="U246" i="89"/>
  <c r="T246" i="89"/>
  <c r="R247" i="89"/>
  <c r="L246" i="89"/>
  <c r="Q247" i="89"/>
  <c r="P247" i="89"/>
  <c r="M246" i="89"/>
  <c r="O248" i="89"/>
  <c r="Q246" i="89"/>
  <c r="R248" i="89"/>
  <c r="N248" i="89"/>
  <c r="L248" i="89"/>
  <c r="S247" i="89"/>
  <c r="P246" i="89"/>
  <c r="U248" i="89"/>
  <c r="L247" i="89"/>
  <c r="T247" i="89"/>
  <c r="O246" i="89"/>
  <c r="S246" i="89"/>
  <c r="N246" i="89"/>
  <c r="R246" i="89"/>
  <c r="T248" i="89"/>
  <c r="S248" i="89"/>
  <c r="O183" i="89"/>
  <c r="K636" i="89"/>
  <c r="J638" i="89"/>
  <c r="J637" i="89" s="1"/>
  <c r="D308" i="88"/>
  <c r="C308" i="88"/>
  <c r="C479" i="89"/>
  <c r="D479" i="89"/>
  <c r="Q199" i="88"/>
  <c r="C325" i="89"/>
  <c r="D325" i="89"/>
  <c r="D394" i="88"/>
  <c r="C394" i="88"/>
  <c r="C445" i="88"/>
  <c r="D445" i="88"/>
  <c r="C325" i="88"/>
  <c r="D325" i="88"/>
  <c r="D463" i="89"/>
  <c r="C463" i="89"/>
  <c r="D531" i="89"/>
  <c r="C531" i="89"/>
  <c r="P147" i="88"/>
  <c r="P96" i="88" s="1"/>
  <c r="C394" i="89"/>
  <c r="D394" i="89"/>
  <c r="D479" i="88"/>
  <c r="C479" i="88"/>
  <c r="O223" i="89"/>
  <c r="D445" i="89"/>
  <c r="C445" i="89"/>
  <c r="D496" i="89"/>
  <c r="C496" i="89"/>
  <c r="C178" i="88"/>
  <c r="K650" i="88"/>
  <c r="K649" i="88" s="1"/>
  <c r="L648" i="88"/>
  <c r="O231" i="87"/>
  <c r="D513" i="87"/>
  <c r="C513" i="87"/>
  <c r="P207" i="87"/>
  <c r="P223" i="87"/>
  <c r="D479" i="87"/>
  <c r="C479" i="87"/>
  <c r="D376" i="87"/>
  <c r="C376" i="87"/>
  <c r="N247" i="87"/>
  <c r="R215" i="87"/>
  <c r="D530" i="87"/>
  <c r="C530" i="87"/>
  <c r="K658" i="87"/>
  <c r="K657" i="87" s="1"/>
  <c r="L656" i="87"/>
  <c r="R246" i="87"/>
  <c r="M247" i="87"/>
  <c r="N246" i="87"/>
  <c r="D308" i="87"/>
  <c r="C308" i="87"/>
  <c r="P246" i="87"/>
  <c r="M246" i="87"/>
  <c r="T246" i="87"/>
  <c r="S247" i="87"/>
  <c r="U246" i="87"/>
  <c r="S248" i="87"/>
  <c r="L248" i="87"/>
  <c r="R199" i="87"/>
  <c r="K642" i="87"/>
  <c r="K641" i="87" s="1"/>
  <c r="L640" i="87"/>
  <c r="D292" i="87"/>
  <c r="C292" i="87"/>
  <c r="C359" i="87"/>
  <c r="D359" i="87"/>
  <c r="D445" i="87"/>
  <c r="C445" i="87"/>
  <c r="C462" i="87"/>
  <c r="D462" i="87"/>
  <c r="K636" i="87"/>
  <c r="J638" i="87"/>
  <c r="J637" i="87" s="1"/>
  <c r="C170" i="87"/>
  <c r="T248" i="87"/>
  <c r="Q247" i="87"/>
  <c r="O247" i="87"/>
  <c r="C325" i="87"/>
  <c r="D325" i="87"/>
  <c r="D411" i="87"/>
  <c r="C411" i="87"/>
  <c r="D344" i="87"/>
  <c r="C344" i="87"/>
  <c r="D393" i="87"/>
  <c r="C393" i="87"/>
  <c r="D496" i="87"/>
  <c r="C496" i="87"/>
  <c r="O191" i="87"/>
  <c r="O246" i="87"/>
  <c r="P183" i="87"/>
  <c r="P343" i="87"/>
  <c r="P360" i="87"/>
  <c r="P292" i="87"/>
  <c r="P309" i="87"/>
  <c r="P326" i="87"/>
  <c r="Q241" i="87"/>
  <c r="M652" i="87"/>
  <c r="L654" i="87"/>
  <c r="L653" i="87" s="1"/>
  <c r="L246" i="87"/>
  <c r="D428" i="87"/>
  <c r="C428" i="87"/>
  <c r="M248" i="87"/>
  <c r="N248" i="87"/>
  <c r="R247" i="87"/>
  <c r="K634" i="87"/>
  <c r="K633" i="87" s="1"/>
  <c r="L632" i="87"/>
  <c r="R248" i="87"/>
  <c r="C202" i="87"/>
  <c r="C186" i="87"/>
  <c r="P175" i="87"/>
  <c r="Q246" i="87"/>
  <c r="L247" i="87"/>
  <c r="T247" i="87"/>
  <c r="E18" i="83"/>
  <c r="K656" i="84"/>
  <c r="J658" i="84"/>
  <c r="J657" i="84" s="1"/>
  <c r="K658" i="83"/>
  <c r="K657" i="83" s="1"/>
  <c r="L656" i="83"/>
  <c r="L43" i="3"/>
  <c r="M43" i="3" s="1"/>
  <c r="N43" i="3" s="1"/>
  <c r="O43" i="3" s="1"/>
  <c r="P43" i="3" s="1"/>
  <c r="Q43" i="3" s="1"/>
  <c r="R43" i="3" s="1"/>
  <c r="S43" i="3" s="1"/>
  <c r="T43" i="3" s="1"/>
  <c r="U43" i="3" s="1"/>
  <c r="L51" i="3"/>
  <c r="M51" i="3" s="1"/>
  <c r="N51" i="3" s="1"/>
  <c r="O51" i="3" s="1"/>
  <c r="P51" i="3" s="1"/>
  <c r="Q51" i="3" s="1"/>
  <c r="R51" i="3" s="1"/>
  <c r="S51" i="3" s="1"/>
  <c r="T51" i="3" s="1"/>
  <c r="U51" i="3" s="1"/>
  <c r="L50" i="3"/>
  <c r="M50" i="3" s="1"/>
  <c r="N50" i="3" s="1"/>
  <c r="O50" i="3" s="1"/>
  <c r="P50" i="3" s="1"/>
  <c r="Q50" i="3" s="1"/>
  <c r="R50" i="3" s="1"/>
  <c r="S50" i="3" s="1"/>
  <c r="T50" i="3" s="1"/>
  <c r="U50" i="3" s="1"/>
  <c r="M41" i="3"/>
  <c r="N41" i="3" s="1"/>
  <c r="O41" i="3" s="1"/>
  <c r="P41" i="3" s="1"/>
  <c r="Q41" i="3" s="1"/>
  <c r="R41" i="3" s="1"/>
  <c r="S41" i="3" s="1"/>
  <c r="T41" i="3" s="1"/>
  <c r="U41" i="3" s="1"/>
  <c r="M49" i="3"/>
  <c r="N49" i="3" s="1"/>
  <c r="O49" i="3" s="1"/>
  <c r="P49" i="3" s="1"/>
  <c r="Q49" i="3" s="1"/>
  <c r="R49" i="3" s="1"/>
  <c r="S49" i="3" s="1"/>
  <c r="T49" i="3" s="1"/>
  <c r="U49" i="3" s="1"/>
  <c r="T99" i="3"/>
  <c r="L40" i="3"/>
  <c r="M40" i="3" s="1"/>
  <c r="N40" i="3" s="1"/>
  <c r="O40" i="3" s="1"/>
  <c r="P40" i="3" s="1"/>
  <c r="Q40" i="3" s="1"/>
  <c r="R40" i="3" s="1"/>
  <c r="S40" i="3" s="1"/>
  <c r="T40" i="3" s="1"/>
  <c r="U40" i="3" s="1"/>
  <c r="L48" i="3"/>
  <c r="M48" i="3" s="1"/>
  <c r="N48" i="3" s="1"/>
  <c r="O48" i="3" s="1"/>
  <c r="P48" i="3" s="1"/>
  <c r="Q48" i="3" s="1"/>
  <c r="R48" i="3" s="1"/>
  <c r="S48" i="3" s="1"/>
  <c r="T48" i="3" s="1"/>
  <c r="U48" i="3" s="1"/>
  <c r="O168" i="84"/>
  <c r="O36" i="3"/>
  <c r="P36" i="3" s="1"/>
  <c r="Q36" i="3" s="1"/>
  <c r="R36" i="3" s="1"/>
  <c r="S36" i="3" s="1"/>
  <c r="T36" i="3" s="1"/>
  <c r="U36" i="3" s="1"/>
  <c r="P161" i="58"/>
  <c r="H161" i="84"/>
  <c r="M54" i="3"/>
  <c r="U54" i="3"/>
  <c r="P161" i="84"/>
  <c r="L169" i="58"/>
  <c r="H35" i="3"/>
  <c r="L54" i="3"/>
  <c r="T54" i="3"/>
  <c r="H67" i="3"/>
  <c r="S160" i="58"/>
  <c r="M168" i="58"/>
  <c r="P168" i="84"/>
  <c r="Q161" i="58"/>
  <c r="Q161" i="84"/>
  <c r="T169" i="58"/>
  <c r="J22" i="3"/>
  <c r="P67" i="3"/>
  <c r="S99" i="3"/>
  <c r="T160" i="58"/>
  <c r="N168" i="58"/>
  <c r="R161" i="58"/>
  <c r="R161" i="84"/>
  <c r="O169" i="84"/>
  <c r="P54" i="3"/>
  <c r="Q67" i="3"/>
  <c r="H160" i="83"/>
  <c r="O168" i="58"/>
  <c r="J168" i="83"/>
  <c r="S161" i="84"/>
  <c r="H169" i="83"/>
  <c r="G54" i="3"/>
  <c r="O160" i="83"/>
  <c r="U168" i="58"/>
  <c r="R168" i="83"/>
  <c r="I161" i="84"/>
  <c r="T161" i="84"/>
  <c r="I169" i="83"/>
  <c r="L39" i="3"/>
  <c r="M39" i="3" s="1"/>
  <c r="N39" i="3" s="1"/>
  <c r="O39" i="3" s="1"/>
  <c r="P39" i="3" s="1"/>
  <c r="Q39" i="3" s="1"/>
  <c r="R39" i="3" s="1"/>
  <c r="S39" i="3" s="1"/>
  <c r="T39" i="3" s="1"/>
  <c r="U39" i="3" s="1"/>
  <c r="L47" i="3"/>
  <c r="M47" i="3" s="1"/>
  <c r="N47" i="3" s="1"/>
  <c r="O47" i="3" s="1"/>
  <c r="P47" i="3" s="1"/>
  <c r="Q47" i="3" s="1"/>
  <c r="R47" i="3" s="1"/>
  <c r="S47" i="3" s="1"/>
  <c r="T47" i="3" s="1"/>
  <c r="U47" i="3" s="1"/>
  <c r="H54" i="3"/>
  <c r="T67" i="3"/>
  <c r="L42" i="3"/>
  <c r="M42" i="3" s="1"/>
  <c r="N42" i="3" s="1"/>
  <c r="O42" i="3" s="1"/>
  <c r="P42" i="3" s="1"/>
  <c r="Q42" i="3" s="1"/>
  <c r="R42" i="3" s="1"/>
  <c r="S42" i="3" s="1"/>
  <c r="T42" i="3" s="1"/>
  <c r="U42" i="3" s="1"/>
  <c r="I160" i="58"/>
  <c r="P160" i="83"/>
  <c r="H168" i="84"/>
  <c r="H161" i="58"/>
  <c r="J161" i="84"/>
  <c r="M161" i="83"/>
  <c r="K160" i="58"/>
  <c r="G168" i="58"/>
  <c r="I161" i="58"/>
  <c r="K161" i="84"/>
  <c r="U161" i="83"/>
  <c r="P169" i="83"/>
  <c r="Q160" i="58"/>
  <c r="U86" i="3"/>
  <c r="N86" i="3"/>
  <c r="L160" i="58"/>
  <c r="G168" i="84"/>
  <c r="J161" i="58"/>
  <c r="L161" i="84"/>
  <c r="Q169" i="83"/>
  <c r="H22" i="3"/>
  <c r="I54" i="3"/>
  <c r="Q54" i="3"/>
  <c r="G159" i="83"/>
  <c r="K159" i="84"/>
  <c r="H167" i="58"/>
  <c r="H167" i="83"/>
  <c r="K160" i="84"/>
  <c r="S160" i="84"/>
  <c r="M160" i="83"/>
  <c r="U160" i="83"/>
  <c r="L168" i="58"/>
  <c r="T168" i="58"/>
  <c r="H168" i="83"/>
  <c r="P168" i="83"/>
  <c r="G161" i="83"/>
  <c r="O161" i="58"/>
  <c r="K161" i="83"/>
  <c r="S161" i="83"/>
  <c r="J169" i="58"/>
  <c r="R169" i="58"/>
  <c r="N169" i="83"/>
  <c r="I22" i="3"/>
  <c r="L86" i="3"/>
  <c r="T86" i="3"/>
  <c r="H159" i="58"/>
  <c r="H159" i="83"/>
  <c r="I167" i="58"/>
  <c r="I167" i="83"/>
  <c r="J160" i="58"/>
  <c r="R160" i="58"/>
  <c r="L160" i="84"/>
  <c r="T160" i="84"/>
  <c r="N160" i="83"/>
  <c r="I168" i="83"/>
  <c r="Q168" i="83"/>
  <c r="L161" i="83"/>
  <c r="T161" i="83"/>
  <c r="K169" i="58"/>
  <c r="S169" i="58"/>
  <c r="M169" i="84"/>
  <c r="U169" i="84"/>
  <c r="I159" i="58"/>
  <c r="I159" i="83"/>
  <c r="J167" i="58"/>
  <c r="J167" i="83"/>
  <c r="M160" i="84"/>
  <c r="U160" i="84"/>
  <c r="N169" i="84"/>
  <c r="L23" i="3"/>
  <c r="M23" i="3" s="1"/>
  <c r="N23" i="3" s="1"/>
  <c r="O23" i="3" s="1"/>
  <c r="P23" i="3" s="1"/>
  <c r="Q23" i="3" s="1"/>
  <c r="R23" i="3" s="1"/>
  <c r="S23" i="3" s="1"/>
  <c r="T23" i="3" s="1"/>
  <c r="U23" i="3" s="1"/>
  <c r="K167" i="58"/>
  <c r="S168" i="83"/>
  <c r="N161" i="83"/>
  <c r="M169" i="58"/>
  <c r="U169" i="58"/>
  <c r="I35" i="3"/>
  <c r="S54" i="3"/>
  <c r="I67" i="3"/>
  <c r="G86" i="3"/>
  <c r="O86" i="3"/>
  <c r="K99" i="3"/>
  <c r="K159" i="58"/>
  <c r="K159" i="83"/>
  <c r="G160" i="58"/>
  <c r="M160" i="58"/>
  <c r="U160" i="58"/>
  <c r="O160" i="84"/>
  <c r="I160" i="83"/>
  <c r="Q160" i="83"/>
  <c r="H168" i="58"/>
  <c r="J168" i="84"/>
  <c r="R168" i="84"/>
  <c r="L168" i="83"/>
  <c r="T168" i="83"/>
  <c r="M161" i="84"/>
  <c r="U161" i="84"/>
  <c r="O161" i="83"/>
  <c r="G169" i="84"/>
  <c r="N169" i="58"/>
  <c r="H169" i="84"/>
  <c r="P169" i="84"/>
  <c r="J169" i="83"/>
  <c r="R169" i="83"/>
  <c r="K167" i="83"/>
  <c r="J35" i="3"/>
  <c r="N54" i="3"/>
  <c r="J67" i="3"/>
  <c r="I86" i="3"/>
  <c r="L99" i="3"/>
  <c r="G167" i="58"/>
  <c r="G160" i="84"/>
  <c r="N160" i="58"/>
  <c r="H160" i="84"/>
  <c r="P160" i="84"/>
  <c r="J160" i="83"/>
  <c r="R160" i="83"/>
  <c r="I168" i="58"/>
  <c r="Q168" i="58"/>
  <c r="K168" i="84"/>
  <c r="S168" i="84"/>
  <c r="M168" i="83"/>
  <c r="U168" i="83"/>
  <c r="N161" i="84"/>
  <c r="G169" i="83"/>
  <c r="O169" i="58"/>
  <c r="I169" i="84"/>
  <c r="Q169" i="84"/>
  <c r="K169" i="83"/>
  <c r="S169" i="83"/>
  <c r="K22" i="3"/>
  <c r="J159" i="58"/>
  <c r="J159" i="83"/>
  <c r="N160" i="84"/>
  <c r="K168" i="83"/>
  <c r="K35" i="3"/>
  <c r="J54" i="3"/>
  <c r="L67" i="3"/>
  <c r="K86" i="3"/>
  <c r="N99" i="3"/>
  <c r="G159" i="58"/>
  <c r="G167" i="84"/>
  <c r="G160" i="83"/>
  <c r="O160" i="58"/>
  <c r="K160" i="83"/>
  <c r="S160" i="83"/>
  <c r="L168" i="84"/>
  <c r="T168" i="84"/>
  <c r="N168" i="83"/>
  <c r="G161" i="58"/>
  <c r="M161" i="58"/>
  <c r="U161" i="58"/>
  <c r="O161" i="84"/>
  <c r="L169" i="83"/>
  <c r="T169" i="83"/>
  <c r="G22" i="3"/>
  <c r="K54" i="3"/>
  <c r="M86" i="3"/>
  <c r="J86" i="3"/>
  <c r="R86" i="3"/>
  <c r="G161" i="84"/>
  <c r="J161" i="83"/>
  <c r="R161" i="83"/>
  <c r="U7" i="83"/>
  <c r="T7" i="83"/>
  <c r="S7" i="83"/>
  <c r="R7" i="83"/>
  <c r="Q7" i="83"/>
  <c r="P7" i="83"/>
  <c r="O7" i="83"/>
  <c r="N7" i="83"/>
  <c r="M7" i="83"/>
  <c r="L7" i="83"/>
  <c r="K7" i="83"/>
  <c r="J7" i="83"/>
  <c r="I7" i="83"/>
  <c r="H7" i="83"/>
  <c r="G7" i="83"/>
  <c r="B7" i="83"/>
  <c r="U7" i="84"/>
  <c r="T7" i="84"/>
  <c r="S7" i="84"/>
  <c r="R7" i="84"/>
  <c r="Q7" i="84"/>
  <c r="P7" i="84"/>
  <c r="O7" i="84"/>
  <c r="N7" i="84"/>
  <c r="M7" i="84"/>
  <c r="L7" i="84"/>
  <c r="K7" i="84"/>
  <c r="J7" i="84"/>
  <c r="I7" i="84"/>
  <c r="H7" i="84"/>
  <c r="G7" i="84"/>
  <c r="B7" i="84"/>
  <c r="U7" i="58"/>
  <c r="T7" i="58"/>
  <c r="S7" i="58"/>
  <c r="R7" i="58"/>
  <c r="Q7" i="58"/>
  <c r="P7" i="58"/>
  <c r="O7" i="58"/>
  <c r="N7" i="58"/>
  <c r="M7" i="58"/>
  <c r="L7" i="58"/>
  <c r="K7" i="58"/>
  <c r="J7" i="58"/>
  <c r="I7" i="58"/>
  <c r="H7" i="58"/>
  <c r="G7" i="58"/>
  <c r="B7" i="58"/>
  <c r="S147" i="88" l="1"/>
  <c r="S96" i="88" s="1"/>
  <c r="H147" i="87"/>
  <c r="L147" i="88"/>
  <c r="L96" i="88" s="1"/>
  <c r="H147" i="89"/>
  <c r="G147" i="89"/>
  <c r="I155" i="88"/>
  <c r="R147" i="89"/>
  <c r="R96" i="89" s="1"/>
  <c r="J155" i="88"/>
  <c r="Q147" i="88"/>
  <c r="Q96" i="88" s="1"/>
  <c r="J658" i="58"/>
  <c r="L645" i="58"/>
  <c r="I657" i="58"/>
  <c r="J147" i="88"/>
  <c r="M147" i="89"/>
  <c r="M96" i="89" s="1"/>
  <c r="S139" i="88"/>
  <c r="S93" i="88" s="1"/>
  <c r="U147" i="89"/>
  <c r="U96" i="89" s="1"/>
  <c r="T147" i="88"/>
  <c r="T96" i="88" s="1"/>
  <c r="G147" i="87"/>
  <c r="M147" i="88"/>
  <c r="M96" i="88" s="1"/>
  <c r="R147" i="88"/>
  <c r="R96" i="88" s="1"/>
  <c r="K147" i="89"/>
  <c r="J147" i="89"/>
  <c r="L147" i="87"/>
  <c r="L96" i="87" s="1"/>
  <c r="I147" i="87"/>
  <c r="H147" i="88"/>
  <c r="O147" i="89"/>
  <c r="O96" i="89" s="1"/>
  <c r="N147" i="89"/>
  <c r="N96" i="89" s="1"/>
  <c r="U147" i="88"/>
  <c r="U96" i="88" s="1"/>
  <c r="K147" i="87"/>
  <c r="U139" i="88"/>
  <c r="U93" i="88" s="1"/>
  <c r="Q147" i="89"/>
  <c r="Q96" i="89" s="1"/>
  <c r="S147" i="89"/>
  <c r="S96" i="89" s="1"/>
  <c r="L139" i="88"/>
  <c r="L93" i="88" s="1"/>
  <c r="M139" i="88"/>
  <c r="M93" i="88" s="1"/>
  <c r="T147" i="89"/>
  <c r="T96" i="89" s="1"/>
  <c r="J147" i="87"/>
  <c r="I147" i="89"/>
  <c r="N147" i="88"/>
  <c r="N96" i="88" s="1"/>
  <c r="I155" i="89"/>
  <c r="J139" i="87"/>
  <c r="T139" i="89"/>
  <c r="T93" i="89" s="1"/>
  <c r="L627" i="88"/>
  <c r="J155" i="89"/>
  <c r="P627" i="87"/>
  <c r="N627" i="88"/>
  <c r="J139" i="89"/>
  <c r="T627" i="87"/>
  <c r="L147" i="89"/>
  <c r="L96" i="89" s="1"/>
  <c r="K139" i="89"/>
  <c r="R139" i="88"/>
  <c r="R93" i="88" s="1"/>
  <c r="I147" i="88"/>
  <c r="P147" i="89"/>
  <c r="P96" i="89" s="1"/>
  <c r="H139" i="87"/>
  <c r="H155" i="89"/>
  <c r="G147" i="88"/>
  <c r="G155" i="87"/>
  <c r="O147" i="88"/>
  <c r="O96" i="88" s="1"/>
  <c r="M139" i="89"/>
  <c r="M93" i="89" s="1"/>
  <c r="K147" i="88"/>
  <c r="C310" i="89"/>
  <c r="D310" i="89"/>
  <c r="K151" i="89"/>
  <c r="L167" i="89"/>
  <c r="N8" i="87"/>
  <c r="M82" i="87"/>
  <c r="M147" i="87" s="1"/>
  <c r="M96" i="87" s="1"/>
  <c r="K139" i="87"/>
  <c r="Q139" i="88"/>
  <c r="Q93" i="88" s="1"/>
  <c r="L167" i="87"/>
  <c r="K151" i="87"/>
  <c r="H155" i="87"/>
  <c r="O139" i="89"/>
  <c r="O93" i="89" s="1"/>
  <c r="L139" i="89"/>
  <c r="L93" i="89" s="1"/>
  <c r="K139" i="88"/>
  <c r="Q139" i="89"/>
  <c r="Q93" i="89" s="1"/>
  <c r="L167" i="88"/>
  <c r="K151" i="88"/>
  <c r="H155" i="88"/>
  <c r="N627" i="87"/>
  <c r="T139" i="88"/>
  <c r="T93" i="88" s="1"/>
  <c r="R139" i="89"/>
  <c r="R93" i="89" s="1"/>
  <c r="H139" i="88"/>
  <c r="G139" i="87"/>
  <c r="G155" i="88"/>
  <c r="S139" i="89"/>
  <c r="S93" i="89" s="1"/>
  <c r="K150" i="88"/>
  <c r="L159" i="88"/>
  <c r="J155" i="87"/>
  <c r="I139" i="87"/>
  <c r="I155" i="87"/>
  <c r="H139" i="89"/>
  <c r="G139" i="88"/>
  <c r="G155" i="89"/>
  <c r="P627" i="88"/>
  <c r="T627" i="88"/>
  <c r="R627" i="88"/>
  <c r="U139" i="89"/>
  <c r="U93" i="89" s="1"/>
  <c r="L159" i="87"/>
  <c r="K150" i="87"/>
  <c r="J139" i="88"/>
  <c r="I139" i="88"/>
  <c r="N139" i="88"/>
  <c r="N93" i="88" s="1"/>
  <c r="G139" i="89"/>
  <c r="L159" i="89"/>
  <c r="K150" i="89"/>
  <c r="I139" i="89"/>
  <c r="P139" i="88"/>
  <c r="P93" i="88" s="1"/>
  <c r="Q627" i="87"/>
  <c r="L139" i="87"/>
  <c r="L93" i="87" s="1"/>
  <c r="P139" i="89"/>
  <c r="P93" i="89" s="1"/>
  <c r="N139" i="89"/>
  <c r="N93" i="89" s="1"/>
  <c r="O139" i="88"/>
  <c r="O93" i="88" s="1"/>
  <c r="S627" i="88"/>
  <c r="U627" i="88"/>
  <c r="S627" i="87"/>
  <c r="Q627" i="88"/>
  <c r="U627" i="87"/>
  <c r="K627" i="88"/>
  <c r="K618" i="88"/>
  <c r="I627" i="87"/>
  <c r="I618" i="87"/>
  <c r="O627" i="87"/>
  <c r="M627" i="88"/>
  <c r="K550" i="89"/>
  <c r="E6" i="89"/>
  <c r="I618" i="88"/>
  <c r="I627" i="88"/>
  <c r="O627" i="88"/>
  <c r="M627" i="87"/>
  <c r="K627" i="87"/>
  <c r="K618" i="87"/>
  <c r="I618" i="89"/>
  <c r="I627" i="89"/>
  <c r="J627" i="88"/>
  <c r="J618" i="88"/>
  <c r="L627" i="87"/>
  <c r="J618" i="89"/>
  <c r="J627" i="89"/>
  <c r="J618" i="87"/>
  <c r="J627" i="87"/>
  <c r="R627" i="87"/>
  <c r="AK1" i="22"/>
  <c r="AJ79" i="22"/>
  <c r="AJ191" i="22"/>
  <c r="AJ213" i="22"/>
  <c r="AJ101" i="22"/>
  <c r="AJ25" i="22"/>
  <c r="AJ232" i="22"/>
  <c r="AJ119" i="22"/>
  <c r="AJ254" i="22"/>
  <c r="AJ138" i="22"/>
  <c r="AJ271" i="22"/>
  <c r="AJ156" i="22"/>
  <c r="AJ5" i="22"/>
  <c r="AJ173" i="22"/>
  <c r="AJ43" i="22"/>
  <c r="AJ62" i="22"/>
  <c r="Z173" i="22"/>
  <c r="Z43" i="22"/>
  <c r="Z62" i="22"/>
  <c r="Z254" i="22"/>
  <c r="Z138" i="22"/>
  <c r="Z79" i="22"/>
  <c r="Z213" i="22"/>
  <c r="Z101" i="22"/>
  <c r="Z232" i="22"/>
  <c r="Z119" i="22"/>
  <c r="Z271" i="22"/>
  <c r="Z156" i="22"/>
  <c r="Z5" i="22"/>
  <c r="Z191" i="22"/>
  <c r="Z25" i="22"/>
  <c r="K656" i="58"/>
  <c r="U271" i="87"/>
  <c r="N644" i="83"/>
  <c r="M646" i="83"/>
  <c r="M645" i="83" s="1"/>
  <c r="P644" i="89"/>
  <c r="O646" i="89"/>
  <c r="O645" i="89" s="1"/>
  <c r="N644" i="58"/>
  <c r="M646" i="58"/>
  <c r="O644" i="88"/>
  <c r="N646" i="88"/>
  <c r="N645" i="88" s="1"/>
  <c r="O644" i="84"/>
  <c r="N646" i="84"/>
  <c r="N645" i="84" s="1"/>
  <c r="Q644" i="87"/>
  <c r="P646" i="87"/>
  <c r="P645" i="87" s="1"/>
  <c r="L271" i="87"/>
  <c r="L652" i="89"/>
  <c r="K654" i="89"/>
  <c r="K653" i="89" s="1"/>
  <c r="L648" i="87"/>
  <c r="K650" i="87"/>
  <c r="K649" i="87" s="1"/>
  <c r="R271" i="87"/>
  <c r="M632" i="89"/>
  <c r="L634" i="89"/>
  <c r="L633" i="89" s="1"/>
  <c r="M648" i="88"/>
  <c r="L650" i="88"/>
  <c r="L649" i="88" s="1"/>
  <c r="L636" i="89"/>
  <c r="K638" i="89"/>
  <c r="K637" i="89" s="1"/>
  <c r="P231" i="88"/>
  <c r="R215" i="88"/>
  <c r="D514" i="89"/>
  <c r="C514" i="89"/>
  <c r="L658" i="89"/>
  <c r="L657" i="89" s="1"/>
  <c r="M656" i="89"/>
  <c r="C292" i="88"/>
  <c r="D292" i="88"/>
  <c r="O272" i="88"/>
  <c r="M272" i="88"/>
  <c r="N271" i="88"/>
  <c r="N273" i="88"/>
  <c r="T273" i="88"/>
  <c r="P272" i="88"/>
  <c r="R271" i="88"/>
  <c r="M273" i="88"/>
  <c r="P273" i="88"/>
  <c r="T271" i="88"/>
  <c r="U273" i="88"/>
  <c r="Q271" i="88"/>
  <c r="N272" i="88"/>
  <c r="O273" i="88"/>
  <c r="S271" i="88"/>
  <c r="U272" i="88"/>
  <c r="O271" i="88"/>
  <c r="R272" i="88"/>
  <c r="Q273" i="88"/>
  <c r="L273" i="88"/>
  <c r="S273" i="88"/>
  <c r="T272" i="88"/>
  <c r="L272" i="88"/>
  <c r="M271" i="88"/>
  <c r="Q272" i="88"/>
  <c r="S272" i="88"/>
  <c r="P271" i="88"/>
  <c r="U271" i="88"/>
  <c r="R273" i="88"/>
  <c r="L271" i="88"/>
  <c r="D480" i="89"/>
  <c r="C480" i="89"/>
  <c r="P183" i="89"/>
  <c r="Q231" i="89"/>
  <c r="P207" i="88"/>
  <c r="O658" i="88"/>
  <c r="O657" i="88" s="1"/>
  <c r="P656" i="88"/>
  <c r="P175" i="89"/>
  <c r="R241" i="89"/>
  <c r="R207" i="89"/>
  <c r="D429" i="89"/>
  <c r="C429" i="89"/>
  <c r="D480" i="88"/>
  <c r="C480" i="88"/>
  <c r="D309" i="88"/>
  <c r="C309" i="88"/>
  <c r="D497" i="89"/>
  <c r="C497" i="89"/>
  <c r="T183" i="88"/>
  <c r="D412" i="89"/>
  <c r="C412" i="89"/>
  <c r="T175" i="88"/>
  <c r="M642" i="89"/>
  <c r="M641" i="89" s="1"/>
  <c r="N640" i="89"/>
  <c r="M642" i="88"/>
  <c r="M641" i="88" s="1"/>
  <c r="N640" i="88"/>
  <c r="D378" i="88"/>
  <c r="C378" i="88"/>
  <c r="D446" i="88"/>
  <c r="C446" i="88"/>
  <c r="D377" i="89"/>
  <c r="C377" i="89"/>
  <c r="D446" i="89"/>
  <c r="C446" i="89"/>
  <c r="D326" i="89"/>
  <c r="C326" i="89"/>
  <c r="R199" i="88"/>
  <c r="P199" i="89"/>
  <c r="Q191" i="88"/>
  <c r="S223" i="88"/>
  <c r="C326" i="88"/>
  <c r="D326" i="88"/>
  <c r="D395" i="88"/>
  <c r="C395" i="88"/>
  <c r="C395" i="89"/>
  <c r="D395" i="89"/>
  <c r="S215" i="89"/>
  <c r="K654" i="88"/>
  <c r="K653" i="88" s="1"/>
  <c r="L652" i="88"/>
  <c r="P223" i="89"/>
  <c r="C360" i="89"/>
  <c r="D360" i="89"/>
  <c r="K634" i="88"/>
  <c r="K633" i="88" s="1"/>
  <c r="L632" i="88"/>
  <c r="D292" i="89"/>
  <c r="C292" i="89"/>
  <c r="T271" i="89"/>
  <c r="P271" i="89"/>
  <c r="T273" i="89"/>
  <c r="R272" i="89"/>
  <c r="O271" i="89"/>
  <c r="N271" i="89"/>
  <c r="M273" i="89"/>
  <c r="L273" i="89"/>
  <c r="N272" i="89"/>
  <c r="U271" i="89"/>
  <c r="U272" i="89"/>
  <c r="M271" i="89"/>
  <c r="S273" i="89"/>
  <c r="T272" i="89"/>
  <c r="P272" i="89"/>
  <c r="M272" i="89"/>
  <c r="L271" i="89"/>
  <c r="R273" i="89"/>
  <c r="S271" i="89"/>
  <c r="Q271" i="89"/>
  <c r="Q273" i="89"/>
  <c r="L272" i="89"/>
  <c r="O272" i="89"/>
  <c r="S272" i="89"/>
  <c r="R271" i="89"/>
  <c r="N273" i="89"/>
  <c r="O273" i="89"/>
  <c r="U273" i="89"/>
  <c r="Q272" i="89"/>
  <c r="P273" i="89"/>
  <c r="D360" i="88"/>
  <c r="C360" i="88"/>
  <c r="M636" i="88"/>
  <c r="L638" i="88"/>
  <c r="L637" i="88" s="1"/>
  <c r="R191" i="89"/>
  <c r="M648" i="89"/>
  <c r="L650" i="89"/>
  <c r="L649" i="89" s="1"/>
  <c r="P309" i="88"/>
  <c r="P360" i="88"/>
  <c r="P343" i="88"/>
  <c r="P292" i="88"/>
  <c r="P326" i="88"/>
  <c r="Q241" i="88"/>
  <c r="D309" i="87"/>
  <c r="C309" i="87"/>
  <c r="M632" i="87"/>
  <c r="L634" i="87"/>
  <c r="L633" i="87" s="1"/>
  <c r="R273" i="87"/>
  <c r="N271" i="87"/>
  <c r="O272" i="87"/>
  <c r="T272" i="87"/>
  <c r="S199" i="87"/>
  <c r="L658" i="87"/>
  <c r="L657" i="87" s="1"/>
  <c r="M656" i="87"/>
  <c r="Q223" i="87"/>
  <c r="M654" i="87"/>
  <c r="M653" i="87" s="1"/>
  <c r="N652" i="87"/>
  <c r="D394" i="87"/>
  <c r="C394" i="87"/>
  <c r="Q183" i="87"/>
  <c r="D360" i="87"/>
  <c r="C360" i="87"/>
  <c r="S273" i="87"/>
  <c r="L273" i="87"/>
  <c r="S271" i="87"/>
  <c r="O273" i="87"/>
  <c r="C514" i="87"/>
  <c r="D514" i="87"/>
  <c r="Q207" i="87"/>
  <c r="N273" i="87"/>
  <c r="P273" i="87"/>
  <c r="C429" i="87"/>
  <c r="D429" i="87"/>
  <c r="Q175" i="87"/>
  <c r="U272" i="87"/>
  <c r="M273" i="87"/>
  <c r="L636" i="87"/>
  <c r="K638" i="87"/>
  <c r="K637" i="87" s="1"/>
  <c r="M272" i="87"/>
  <c r="M271" i="87"/>
  <c r="S272" i="87"/>
  <c r="R272" i="87"/>
  <c r="D531" i="87"/>
  <c r="C531" i="87"/>
  <c r="S215" i="87"/>
  <c r="D377" i="87"/>
  <c r="C377" i="87"/>
  <c r="P231" i="87"/>
  <c r="P191" i="87"/>
  <c r="C463" i="87"/>
  <c r="D463" i="87"/>
  <c r="U273" i="87"/>
  <c r="Q272" i="87"/>
  <c r="N272" i="87"/>
  <c r="L642" i="87"/>
  <c r="L641" i="87" s="1"/>
  <c r="M640" i="87"/>
  <c r="D326" i="87"/>
  <c r="C326" i="87"/>
  <c r="R241" i="87"/>
  <c r="D497" i="87"/>
  <c r="C497" i="87"/>
  <c r="C412" i="87"/>
  <c r="D412" i="87"/>
  <c r="T273" i="87"/>
  <c r="P271" i="87"/>
  <c r="Q273" i="87"/>
  <c r="Q271" i="87"/>
  <c r="C480" i="87"/>
  <c r="D480" i="87"/>
  <c r="D293" i="87"/>
  <c r="C293" i="87"/>
  <c r="D446" i="87"/>
  <c r="C446" i="87"/>
  <c r="T271" i="87"/>
  <c r="P272" i="87"/>
  <c r="O271" i="87"/>
  <c r="L272" i="87"/>
  <c r="E19" i="83"/>
  <c r="L658" i="83"/>
  <c r="L657" i="83" s="1"/>
  <c r="M656" i="83"/>
  <c r="L656" i="84"/>
  <c r="K658" i="84"/>
  <c r="K657" i="84" s="1"/>
  <c r="L656" i="58"/>
  <c r="C7" i="83"/>
  <c r="C7" i="84"/>
  <c r="C7" i="58"/>
  <c r="D7" i="84"/>
  <c r="D7" i="58"/>
  <c r="D7" i="83"/>
  <c r="K155" i="87" l="1"/>
  <c r="K658" i="58"/>
  <c r="M645" i="58"/>
  <c r="J657" i="58"/>
  <c r="K155" i="89"/>
  <c r="M159" i="87"/>
  <c r="L150" i="87"/>
  <c r="M159" i="88"/>
  <c r="L150" i="88"/>
  <c r="M167" i="88"/>
  <c r="L151" i="88"/>
  <c r="M167" i="89"/>
  <c r="L151" i="89"/>
  <c r="L150" i="89"/>
  <c r="M159" i="89"/>
  <c r="K155" i="88"/>
  <c r="M167" i="87"/>
  <c r="L151" i="87"/>
  <c r="M139" i="87"/>
  <c r="M93" i="87" s="1"/>
  <c r="O8" i="87"/>
  <c r="N82" i="87"/>
  <c r="M6" i="89"/>
  <c r="L550" i="89"/>
  <c r="L627" i="89" s="1"/>
  <c r="K627" i="89"/>
  <c r="K618" i="89"/>
  <c r="AL1" i="22"/>
  <c r="AK213" i="22"/>
  <c r="AK101" i="22"/>
  <c r="AK232" i="22"/>
  <c r="AK119" i="22"/>
  <c r="AK254" i="22"/>
  <c r="AK138" i="22"/>
  <c r="AK271" i="22"/>
  <c r="AK156" i="22"/>
  <c r="AK5" i="22"/>
  <c r="AK173" i="22"/>
  <c r="AK43" i="22"/>
  <c r="AK191" i="22"/>
  <c r="AK25" i="22"/>
  <c r="AK62" i="22"/>
  <c r="AK79" i="22"/>
  <c r="N255" i="87"/>
  <c r="U255" i="87"/>
  <c r="P644" i="88"/>
  <c r="O646" i="88"/>
  <c r="O645" i="88" s="1"/>
  <c r="R644" i="87"/>
  <c r="Q646" i="87"/>
  <c r="Q645" i="87" s="1"/>
  <c r="N646" i="58"/>
  <c r="O644" i="58"/>
  <c r="Q644" i="89"/>
  <c r="P646" i="89"/>
  <c r="P645" i="89" s="1"/>
  <c r="P644" i="84"/>
  <c r="O646" i="84"/>
  <c r="O645" i="84" s="1"/>
  <c r="O644" i="83"/>
  <c r="N646" i="83"/>
  <c r="N645" i="83" s="1"/>
  <c r="P257" i="87"/>
  <c r="M648" i="87"/>
  <c r="L650" i="87"/>
  <c r="L649" i="87" s="1"/>
  <c r="U257" i="87"/>
  <c r="M255" i="87"/>
  <c r="L654" i="89"/>
  <c r="L653" i="89" s="1"/>
  <c r="M652" i="89"/>
  <c r="Q257" i="87"/>
  <c r="L256" i="87"/>
  <c r="L253" i="87"/>
  <c r="L254" i="87"/>
  <c r="T257" i="87"/>
  <c r="T256" i="87"/>
  <c r="Q256" i="87"/>
  <c r="S255" i="87"/>
  <c r="S256" i="87"/>
  <c r="L255" i="87"/>
  <c r="O255" i="87"/>
  <c r="N256" i="87"/>
  <c r="R257" i="87"/>
  <c r="P256" i="87"/>
  <c r="U256" i="87"/>
  <c r="M256" i="87"/>
  <c r="S257" i="87"/>
  <c r="O256" i="87"/>
  <c r="L257" i="87"/>
  <c r="P255" i="87"/>
  <c r="Q255" i="87"/>
  <c r="R255" i="87"/>
  <c r="T255" i="87"/>
  <c r="N632" i="89"/>
  <c r="M634" i="89"/>
  <c r="M633" i="89" s="1"/>
  <c r="C361" i="89"/>
  <c r="D361" i="89"/>
  <c r="Q199" i="89"/>
  <c r="D378" i="89"/>
  <c r="C378" i="89"/>
  <c r="S241" i="89"/>
  <c r="R231" i="89"/>
  <c r="R191" i="88"/>
  <c r="U175" i="88"/>
  <c r="M650" i="88"/>
  <c r="M649" i="88" s="1"/>
  <c r="N648" i="88"/>
  <c r="N648" i="89"/>
  <c r="M650" i="89"/>
  <c r="M649" i="89" s="1"/>
  <c r="S191" i="89"/>
  <c r="D361" i="88"/>
  <c r="C361" i="88"/>
  <c r="T215" i="89"/>
  <c r="T223" i="88"/>
  <c r="Q207" i="88"/>
  <c r="U255" i="88"/>
  <c r="T255" i="88"/>
  <c r="M255" i="88"/>
  <c r="L255" i="88"/>
  <c r="C293" i="88"/>
  <c r="P256" i="88"/>
  <c r="D293" i="88"/>
  <c r="O256" i="88"/>
  <c r="S255" i="88"/>
  <c r="Q257" i="88"/>
  <c r="L257" i="88"/>
  <c r="T256" i="88"/>
  <c r="R255" i="88"/>
  <c r="M256" i="88"/>
  <c r="T257" i="88"/>
  <c r="O255" i="88"/>
  <c r="L256" i="88"/>
  <c r="U256" i="88"/>
  <c r="P257" i="88"/>
  <c r="Q255" i="88"/>
  <c r="R257" i="88"/>
  <c r="N256" i="88"/>
  <c r="O257" i="88"/>
  <c r="S257" i="88"/>
  <c r="R256" i="88"/>
  <c r="N257" i="88"/>
  <c r="N255" i="88"/>
  <c r="M257" i="88"/>
  <c r="Q256" i="88"/>
  <c r="P255" i="88"/>
  <c r="S256" i="88"/>
  <c r="U257" i="88"/>
  <c r="L254" i="88"/>
  <c r="L253" i="88"/>
  <c r="S215" i="88"/>
  <c r="O640" i="88"/>
  <c r="N642" i="88"/>
  <c r="N641" i="88" s="1"/>
  <c r="U183" i="88"/>
  <c r="Q223" i="89"/>
  <c r="M652" i="88"/>
  <c r="L654" i="88"/>
  <c r="L653" i="88" s="1"/>
  <c r="C327" i="88"/>
  <c r="D327" i="88"/>
  <c r="D327" i="89"/>
  <c r="C327" i="89"/>
  <c r="O640" i="89"/>
  <c r="N642" i="89"/>
  <c r="N641" i="89" s="1"/>
  <c r="D310" i="88"/>
  <c r="C310" i="88"/>
  <c r="Q183" i="89"/>
  <c r="Q231" i="88"/>
  <c r="M632" i="88"/>
  <c r="L634" i="88"/>
  <c r="L633" i="88" s="1"/>
  <c r="Q175" i="89"/>
  <c r="N656" i="89"/>
  <c r="M658" i="89"/>
  <c r="M657" i="89" s="1"/>
  <c r="R241" i="88"/>
  <c r="N636" i="88"/>
  <c r="M638" i="88"/>
  <c r="M637" i="88" s="1"/>
  <c r="D293" i="89"/>
  <c r="C293" i="89"/>
  <c r="N255" i="89"/>
  <c r="M255" i="89"/>
  <c r="L255" i="89"/>
  <c r="U255" i="89"/>
  <c r="T255" i="89"/>
  <c r="Q255" i="89"/>
  <c r="O256" i="89"/>
  <c r="L256" i="89"/>
  <c r="P255" i="89"/>
  <c r="O255" i="89"/>
  <c r="L257" i="89"/>
  <c r="Q257" i="89"/>
  <c r="N257" i="89"/>
  <c r="M257" i="89"/>
  <c r="S255" i="89"/>
  <c r="N256" i="89"/>
  <c r="Q256" i="89"/>
  <c r="P257" i="89"/>
  <c r="U257" i="89"/>
  <c r="L253" i="89"/>
  <c r="P256" i="89"/>
  <c r="R256" i="89"/>
  <c r="T257" i="89"/>
  <c r="R255" i="89"/>
  <c r="S256" i="89"/>
  <c r="U256" i="89"/>
  <c r="R257" i="89"/>
  <c r="T256" i="89"/>
  <c r="O257" i="89"/>
  <c r="L254" i="89"/>
  <c r="S257" i="89"/>
  <c r="M256" i="89"/>
  <c r="S199" i="88"/>
  <c r="S207" i="89"/>
  <c r="P658" i="88"/>
  <c r="P657" i="88" s="1"/>
  <c r="Q656" i="88"/>
  <c r="M636" i="89"/>
  <c r="L638" i="89"/>
  <c r="L637" i="89" s="1"/>
  <c r="N656" i="87"/>
  <c r="M658" i="87"/>
  <c r="M657" i="87" s="1"/>
  <c r="T215" i="87"/>
  <c r="C361" i="87"/>
  <c r="D361" i="87"/>
  <c r="D395" i="87"/>
  <c r="C395" i="87"/>
  <c r="S241" i="87"/>
  <c r="M257" i="87"/>
  <c r="C327" i="87"/>
  <c r="D327" i="87"/>
  <c r="Q191" i="87"/>
  <c r="R183" i="87"/>
  <c r="N654" i="87"/>
  <c r="N653" i="87" s="1"/>
  <c r="O652" i="87"/>
  <c r="M636" i="87"/>
  <c r="L638" i="87"/>
  <c r="L637" i="87" s="1"/>
  <c r="T199" i="87"/>
  <c r="D310" i="87"/>
  <c r="C310" i="87"/>
  <c r="O257" i="87"/>
  <c r="N257" i="87"/>
  <c r="R256" i="87"/>
  <c r="M642" i="87"/>
  <c r="M641" i="87" s="1"/>
  <c r="N640" i="87"/>
  <c r="Q231" i="87"/>
  <c r="R175" i="87"/>
  <c r="R207" i="87"/>
  <c r="R223" i="87"/>
  <c r="D378" i="87"/>
  <c r="C378" i="87"/>
  <c r="N632" i="87"/>
  <c r="M634" i="87"/>
  <c r="M633" i="87" s="1"/>
  <c r="E20" i="83"/>
  <c r="M656" i="58"/>
  <c r="L658" i="58"/>
  <c r="M656" i="84"/>
  <c r="L658" i="84"/>
  <c r="L657" i="84" s="1"/>
  <c r="M658" i="83"/>
  <c r="M657" i="83" s="1"/>
  <c r="N656" i="83"/>
  <c r="G654" i="84"/>
  <c r="G653" i="84" s="1"/>
  <c r="H652" i="84"/>
  <c r="H654" i="84" s="1"/>
  <c r="H653" i="84" s="1"/>
  <c r="G650" i="84"/>
  <c r="G649" i="84" s="1"/>
  <c r="H648" i="84"/>
  <c r="I648" i="84" s="1"/>
  <c r="G642" i="84"/>
  <c r="G641" i="84" s="1"/>
  <c r="H640" i="84"/>
  <c r="I640" i="84" s="1"/>
  <c r="G638" i="84"/>
  <c r="G637" i="84" s="1"/>
  <c r="H636" i="84"/>
  <c r="H638" i="84" s="1"/>
  <c r="H637" i="84" s="1"/>
  <c r="G634" i="84"/>
  <c r="G633" i="84" s="1"/>
  <c r="H632" i="84"/>
  <c r="I632" i="84" s="1"/>
  <c r="G654" i="83"/>
  <c r="G653" i="83" s="1"/>
  <c r="H652" i="83"/>
  <c r="I652" i="83" s="1"/>
  <c r="G650" i="83"/>
  <c r="G649" i="83" s="1"/>
  <c r="H648" i="83"/>
  <c r="I648" i="83" s="1"/>
  <c r="G642" i="83"/>
  <c r="G641" i="83" s="1"/>
  <c r="H640" i="83"/>
  <c r="H642" i="83" s="1"/>
  <c r="H641" i="83" s="1"/>
  <c r="G638" i="83"/>
  <c r="G637" i="83" s="1"/>
  <c r="H636" i="83"/>
  <c r="I636" i="83" s="1"/>
  <c r="G634" i="83"/>
  <c r="G633" i="83" s="1"/>
  <c r="H632" i="83"/>
  <c r="H634" i="83" s="1"/>
  <c r="H633" i="83" s="1"/>
  <c r="D577" i="84"/>
  <c r="C577" i="84"/>
  <c r="D576" i="84"/>
  <c r="C576" i="84"/>
  <c r="D575" i="84"/>
  <c r="C575" i="84"/>
  <c r="D573" i="84"/>
  <c r="C573" i="84"/>
  <c r="D572" i="84"/>
  <c r="C572" i="84"/>
  <c r="D571" i="84"/>
  <c r="C571" i="84"/>
  <c r="D570" i="84"/>
  <c r="C570" i="84"/>
  <c r="D569" i="84"/>
  <c r="C569" i="84"/>
  <c r="D568" i="84"/>
  <c r="C568" i="84"/>
  <c r="D567" i="84"/>
  <c r="C567" i="84"/>
  <c r="D566" i="84"/>
  <c r="C566" i="84"/>
  <c r="D564" i="84"/>
  <c r="C564" i="84"/>
  <c r="D563" i="84"/>
  <c r="C563" i="84"/>
  <c r="D562" i="84"/>
  <c r="C562" i="84"/>
  <c r="D561" i="84"/>
  <c r="C561" i="84"/>
  <c r="D560" i="84"/>
  <c r="C560" i="84"/>
  <c r="D559" i="84"/>
  <c r="C559" i="84"/>
  <c r="D558" i="84"/>
  <c r="C558" i="84"/>
  <c r="D557" i="84"/>
  <c r="C557" i="84"/>
  <c r="D556" i="84"/>
  <c r="C556" i="84"/>
  <c r="D555" i="84"/>
  <c r="C555" i="84"/>
  <c r="D554" i="84"/>
  <c r="C554" i="84"/>
  <c r="D553" i="84"/>
  <c r="C553" i="84"/>
  <c r="D552" i="84"/>
  <c r="C552" i="84"/>
  <c r="D551" i="84"/>
  <c r="C551" i="84"/>
  <c r="D550" i="84"/>
  <c r="C550" i="84"/>
  <c r="D549" i="84"/>
  <c r="C549" i="84"/>
  <c r="D548" i="84"/>
  <c r="C548" i="84"/>
  <c r="D547" i="84"/>
  <c r="C547" i="84"/>
  <c r="D546" i="84"/>
  <c r="C546" i="84"/>
  <c r="D545" i="84"/>
  <c r="C545" i="84"/>
  <c r="D544" i="84"/>
  <c r="C544" i="84"/>
  <c r="D543" i="84"/>
  <c r="C543" i="84"/>
  <c r="D542" i="84"/>
  <c r="C542" i="84"/>
  <c r="D541" i="84"/>
  <c r="C541" i="84"/>
  <c r="D540" i="84"/>
  <c r="C540" i="84"/>
  <c r="D539" i="84"/>
  <c r="C539" i="84"/>
  <c r="D538" i="84"/>
  <c r="C538" i="84"/>
  <c r="D527" i="84"/>
  <c r="D526" i="84"/>
  <c r="C527" i="84" s="1"/>
  <c r="D525" i="84"/>
  <c r="D524" i="84"/>
  <c r="D523" i="84"/>
  <c r="B521" i="84"/>
  <c r="D506" i="84"/>
  <c r="B504" i="84"/>
  <c r="D490" i="84"/>
  <c r="B487" i="84"/>
  <c r="D475" i="84"/>
  <c r="C476" i="84" s="1"/>
  <c r="B470" i="84"/>
  <c r="D457" i="84"/>
  <c r="B453" i="84"/>
  <c r="D441" i="84"/>
  <c r="C442" i="84" s="1"/>
  <c r="B436" i="84"/>
  <c r="D423" i="84"/>
  <c r="B419" i="84"/>
  <c r="D406" i="84"/>
  <c r="B402" i="84"/>
  <c r="D389" i="84"/>
  <c r="B385" i="84"/>
  <c r="B368" i="84"/>
  <c r="B351" i="84"/>
  <c r="D338" i="84"/>
  <c r="B334" i="84"/>
  <c r="D319" i="84"/>
  <c r="B317" i="84"/>
  <c r="D304" i="84"/>
  <c r="B300" i="84"/>
  <c r="D285" i="84"/>
  <c r="B283" i="84"/>
  <c r="B274" i="84"/>
  <c r="D273" i="84"/>
  <c r="C273" i="84" s="1"/>
  <c r="D272" i="84"/>
  <c r="C272" i="84" s="1"/>
  <c r="D271" i="84"/>
  <c r="C271" i="84" s="1"/>
  <c r="D270" i="84"/>
  <c r="C270" i="84" s="1"/>
  <c r="D269" i="84"/>
  <c r="B266" i="84"/>
  <c r="D265" i="84"/>
  <c r="B265" i="84" s="1"/>
  <c r="D264" i="84"/>
  <c r="B264" i="84" s="1"/>
  <c r="D263" i="84"/>
  <c r="D262" i="84"/>
  <c r="C262" i="84" s="1"/>
  <c r="D261" i="84"/>
  <c r="C261" i="84" s="1"/>
  <c r="B258" i="84"/>
  <c r="D257" i="84"/>
  <c r="C257" i="84" s="1"/>
  <c r="D256" i="84"/>
  <c r="C256" i="84" s="1"/>
  <c r="D255" i="84"/>
  <c r="B255" i="84" s="1"/>
  <c r="D254" i="84"/>
  <c r="C254" i="84" s="1"/>
  <c r="D253" i="84"/>
  <c r="B249" i="84"/>
  <c r="D248" i="84"/>
  <c r="B248" i="84" s="1"/>
  <c r="D247" i="84"/>
  <c r="D246" i="84"/>
  <c r="D245" i="84"/>
  <c r="D244" i="84"/>
  <c r="C244" i="84" s="1"/>
  <c r="M241" i="84"/>
  <c r="N241" i="84" s="1"/>
  <c r="O241" i="84" s="1"/>
  <c r="D236" i="84"/>
  <c r="D237" i="84" s="1"/>
  <c r="D232" i="84"/>
  <c r="L231" i="84"/>
  <c r="C231" i="84"/>
  <c r="D228" i="84"/>
  <c r="D229" i="84" s="1"/>
  <c r="D224" i="84"/>
  <c r="C224" i="84" s="1"/>
  <c r="L223" i="84"/>
  <c r="M223" i="84" s="1"/>
  <c r="N223" i="84" s="1"/>
  <c r="O223" i="84" s="1"/>
  <c r="C223" i="84"/>
  <c r="D220" i="84"/>
  <c r="D221" i="84" s="1"/>
  <c r="D216" i="84"/>
  <c r="D217" i="84" s="1"/>
  <c r="D218" i="84" s="1"/>
  <c r="L215" i="84"/>
  <c r="M215" i="84" s="1"/>
  <c r="C215" i="84"/>
  <c r="D212" i="84"/>
  <c r="D213" i="84" s="1"/>
  <c r="D208" i="84"/>
  <c r="C208" i="84" s="1"/>
  <c r="L207" i="84"/>
  <c r="M207" i="84" s="1"/>
  <c r="C207" i="84"/>
  <c r="D204" i="84"/>
  <c r="D205" i="84" s="1"/>
  <c r="D200" i="84"/>
  <c r="D201" i="84" s="1"/>
  <c r="L199" i="84"/>
  <c r="M199" i="84" s="1"/>
  <c r="N199" i="84" s="1"/>
  <c r="O199" i="84" s="1"/>
  <c r="C199" i="84"/>
  <c r="D196" i="84"/>
  <c r="D197" i="84" s="1"/>
  <c r="D192" i="84"/>
  <c r="L191" i="84"/>
  <c r="M191" i="84" s="1"/>
  <c r="N191" i="84" s="1"/>
  <c r="C191" i="84"/>
  <c r="D188" i="84"/>
  <c r="D189" i="84" s="1"/>
  <c r="D184" i="84"/>
  <c r="C184" i="84" s="1"/>
  <c r="L183" i="84"/>
  <c r="C183" i="84"/>
  <c r="D180" i="84"/>
  <c r="D181" i="84" s="1"/>
  <c r="D176" i="84"/>
  <c r="C176" i="84" s="1"/>
  <c r="L175" i="84"/>
  <c r="M175" i="84" s="1"/>
  <c r="N175" i="84" s="1"/>
  <c r="C175" i="84"/>
  <c r="D172" i="84"/>
  <c r="D173" i="84" s="1"/>
  <c r="D168" i="84"/>
  <c r="D169" i="84" s="1"/>
  <c r="C167" i="84"/>
  <c r="D164" i="84"/>
  <c r="D165" i="84" s="1"/>
  <c r="D160" i="84"/>
  <c r="D161" i="84" s="1"/>
  <c r="C159" i="84"/>
  <c r="B155" i="84"/>
  <c r="D154" i="84"/>
  <c r="H154" i="84" s="1"/>
  <c r="D153" i="84"/>
  <c r="R153" i="84" s="1"/>
  <c r="D152" i="84"/>
  <c r="N152" i="84" s="1"/>
  <c r="D151" i="84"/>
  <c r="D150" i="84"/>
  <c r="C150" i="84" s="1"/>
  <c r="B147" i="84"/>
  <c r="D146" i="84"/>
  <c r="C146" i="84" s="1"/>
  <c r="D145" i="84"/>
  <c r="B145" i="84" s="1"/>
  <c r="D144" i="84"/>
  <c r="D143" i="84"/>
  <c r="D142" i="84"/>
  <c r="B139" i="84"/>
  <c r="D138" i="84"/>
  <c r="D137" i="84"/>
  <c r="D136" i="84"/>
  <c r="C136" i="84" s="1"/>
  <c r="D135" i="84"/>
  <c r="D134" i="84"/>
  <c r="B134" i="84" s="1"/>
  <c r="D126" i="84"/>
  <c r="C126" i="84"/>
  <c r="D123" i="84"/>
  <c r="C123" i="84"/>
  <c r="D122" i="84"/>
  <c r="C122" i="84"/>
  <c r="D121" i="84"/>
  <c r="C121" i="84"/>
  <c r="D120" i="84"/>
  <c r="C120" i="84"/>
  <c r="D119" i="84"/>
  <c r="C119" i="84"/>
  <c r="D118" i="84"/>
  <c r="C118" i="84"/>
  <c r="D117" i="84"/>
  <c r="C117" i="84"/>
  <c r="D116" i="84"/>
  <c r="C116" i="84"/>
  <c r="D115" i="84"/>
  <c r="C115" i="84"/>
  <c r="D114" i="84"/>
  <c r="C114" i="84"/>
  <c r="D113" i="84"/>
  <c r="C113" i="84"/>
  <c r="D112" i="84"/>
  <c r="C112" i="84"/>
  <c r="D111" i="84"/>
  <c r="C111" i="84"/>
  <c r="D110" i="84"/>
  <c r="C110" i="84"/>
  <c r="D109" i="84"/>
  <c r="C109" i="84"/>
  <c r="D108" i="84"/>
  <c r="C108" i="84"/>
  <c r="D107" i="84"/>
  <c r="C107" i="84"/>
  <c r="D101" i="84"/>
  <c r="C101" i="84"/>
  <c r="D100" i="84"/>
  <c r="C100" i="84"/>
  <c r="D99" i="84"/>
  <c r="C99" i="84"/>
  <c r="D98" i="84"/>
  <c r="C98" i="84"/>
  <c r="D97" i="84"/>
  <c r="C97" i="84"/>
  <c r="D96" i="84"/>
  <c r="C96" i="84"/>
  <c r="D95" i="84"/>
  <c r="C95" i="84"/>
  <c r="D94" i="84"/>
  <c r="C94" i="84"/>
  <c r="D93" i="84"/>
  <c r="C93" i="84"/>
  <c r="D92" i="84"/>
  <c r="C92" i="84"/>
  <c r="D91" i="84"/>
  <c r="C91" i="84"/>
  <c r="D90" i="84"/>
  <c r="C90" i="84"/>
  <c r="D89" i="84"/>
  <c r="C89" i="84"/>
  <c r="C85" i="84"/>
  <c r="C84" i="84"/>
  <c r="C83" i="84"/>
  <c r="C82" i="84"/>
  <c r="C81" i="84"/>
  <c r="B60" i="84"/>
  <c r="D57" i="84"/>
  <c r="C57" i="84"/>
  <c r="D56" i="84"/>
  <c r="C56" i="84"/>
  <c r="D55" i="84"/>
  <c r="C55" i="84"/>
  <c r="D54" i="84"/>
  <c r="C54" i="84"/>
  <c r="D53" i="84"/>
  <c r="C53" i="84"/>
  <c r="D52" i="84"/>
  <c r="C52" i="84"/>
  <c r="D51" i="84"/>
  <c r="C51" i="84"/>
  <c r="D50" i="84"/>
  <c r="C50" i="84"/>
  <c r="D49" i="84"/>
  <c r="C49" i="84"/>
  <c r="U9" i="84"/>
  <c r="T9" i="84"/>
  <c r="S9" i="84"/>
  <c r="R9" i="84"/>
  <c r="Q9" i="84"/>
  <c r="P9" i="84"/>
  <c r="O9" i="84"/>
  <c r="N9" i="84"/>
  <c r="M9" i="84"/>
  <c r="L9" i="84"/>
  <c r="K9" i="84"/>
  <c r="J9" i="84"/>
  <c r="I9" i="84"/>
  <c r="H9" i="84"/>
  <c r="G9" i="84"/>
  <c r="U8" i="84"/>
  <c r="U82" i="84" s="1"/>
  <c r="T8" i="84"/>
  <c r="T82" i="84" s="1"/>
  <c r="S8" i="84"/>
  <c r="S82" i="84" s="1"/>
  <c r="R8" i="84"/>
  <c r="R82" i="84" s="1"/>
  <c r="Q8" i="84"/>
  <c r="Q82" i="84" s="1"/>
  <c r="P8" i="84"/>
  <c r="P82" i="84" s="1"/>
  <c r="O8" i="84"/>
  <c r="O82" i="84" s="1"/>
  <c r="N8" i="84"/>
  <c r="N82" i="84" s="1"/>
  <c r="M8" i="84"/>
  <c r="M82" i="84" s="1"/>
  <c r="L8" i="84"/>
  <c r="L82" i="84" s="1"/>
  <c r="K8" i="84"/>
  <c r="K82" i="84" s="1"/>
  <c r="J8" i="84"/>
  <c r="J82" i="84" s="1"/>
  <c r="I8" i="84"/>
  <c r="I82" i="84" s="1"/>
  <c r="H8" i="84"/>
  <c r="H82" i="84" s="1"/>
  <c r="G8" i="84"/>
  <c r="G82" i="84" s="1"/>
  <c r="D577" i="83"/>
  <c r="C577" i="83"/>
  <c r="D576" i="83"/>
  <c r="C576" i="83"/>
  <c r="D575" i="83"/>
  <c r="C575" i="83"/>
  <c r="D573" i="83"/>
  <c r="C573" i="83"/>
  <c r="D572" i="83"/>
  <c r="C572" i="83"/>
  <c r="D571" i="83"/>
  <c r="C571" i="83"/>
  <c r="D570" i="83"/>
  <c r="C570" i="83"/>
  <c r="D569" i="83"/>
  <c r="C569" i="83"/>
  <c r="D568" i="83"/>
  <c r="C568" i="83"/>
  <c r="D567" i="83"/>
  <c r="C567" i="83"/>
  <c r="D566" i="83"/>
  <c r="C566" i="83"/>
  <c r="D564" i="83"/>
  <c r="C564" i="83"/>
  <c r="D563" i="83"/>
  <c r="C563" i="83"/>
  <c r="D562" i="83"/>
  <c r="C562" i="83"/>
  <c r="D561" i="83"/>
  <c r="C561" i="83"/>
  <c r="D560" i="83"/>
  <c r="C560" i="83"/>
  <c r="D559" i="83"/>
  <c r="C559" i="83"/>
  <c r="D558" i="83"/>
  <c r="C558" i="83"/>
  <c r="D557" i="83"/>
  <c r="C557" i="83"/>
  <c r="D556" i="83"/>
  <c r="C556" i="83"/>
  <c r="D555" i="83"/>
  <c r="C555" i="83"/>
  <c r="D554" i="83"/>
  <c r="C554" i="83"/>
  <c r="D553" i="83"/>
  <c r="C553" i="83"/>
  <c r="D552" i="83"/>
  <c r="C552" i="83"/>
  <c r="D551" i="83"/>
  <c r="C551" i="83"/>
  <c r="D550" i="83"/>
  <c r="C550" i="83"/>
  <c r="D549" i="83"/>
  <c r="C549" i="83"/>
  <c r="D548" i="83"/>
  <c r="C548" i="83"/>
  <c r="D547" i="83"/>
  <c r="C547" i="83"/>
  <c r="D546" i="83"/>
  <c r="C546" i="83"/>
  <c r="D545" i="83"/>
  <c r="C545" i="83"/>
  <c r="D544" i="83"/>
  <c r="C544" i="83"/>
  <c r="D543" i="83"/>
  <c r="C543" i="83"/>
  <c r="D542" i="83"/>
  <c r="C542" i="83"/>
  <c r="D541" i="83"/>
  <c r="C541" i="83"/>
  <c r="D540" i="83"/>
  <c r="C540" i="83"/>
  <c r="D539" i="83"/>
  <c r="C539" i="83"/>
  <c r="D538" i="83"/>
  <c r="C538" i="83"/>
  <c r="D527" i="83"/>
  <c r="C528" i="83" s="1"/>
  <c r="D526" i="83"/>
  <c r="C527" i="83" s="1"/>
  <c r="D525" i="83"/>
  <c r="D524" i="83"/>
  <c r="D523" i="83"/>
  <c r="B521" i="83"/>
  <c r="D509" i="83"/>
  <c r="C510" i="83" s="1"/>
  <c r="B504" i="83"/>
  <c r="D493" i="83"/>
  <c r="B487" i="83"/>
  <c r="D475" i="83"/>
  <c r="C476" i="83" s="1"/>
  <c r="B470" i="83"/>
  <c r="D456" i="83"/>
  <c r="B453" i="83"/>
  <c r="D441" i="83"/>
  <c r="C442" i="83" s="1"/>
  <c r="B436" i="83"/>
  <c r="D423" i="83"/>
  <c r="B419" i="83"/>
  <c r="D404" i="83"/>
  <c r="B402" i="83"/>
  <c r="D389" i="83"/>
  <c r="B385" i="83"/>
  <c r="B368" i="83"/>
  <c r="D355" i="83"/>
  <c r="B351" i="83"/>
  <c r="D336" i="83"/>
  <c r="B334" i="83"/>
  <c r="D322" i="83"/>
  <c r="C323" i="83" s="1"/>
  <c r="B317" i="83"/>
  <c r="B300" i="83"/>
  <c r="D288" i="83"/>
  <c r="C289" i="83" s="1"/>
  <c r="B283" i="83"/>
  <c r="B274" i="83"/>
  <c r="D273" i="83"/>
  <c r="C273" i="83" s="1"/>
  <c r="D272" i="83"/>
  <c r="B272" i="83" s="1"/>
  <c r="D271" i="83"/>
  <c r="D270" i="83"/>
  <c r="C270" i="83" s="1"/>
  <c r="D269" i="83"/>
  <c r="B266" i="83"/>
  <c r="D265" i="83"/>
  <c r="C265" i="83" s="1"/>
  <c r="D264" i="83"/>
  <c r="B264" i="83" s="1"/>
  <c r="D263" i="83"/>
  <c r="C263" i="83" s="1"/>
  <c r="D262" i="83"/>
  <c r="B262" i="83" s="1"/>
  <c r="D261" i="83"/>
  <c r="C261" i="83" s="1"/>
  <c r="B258" i="83"/>
  <c r="D257" i="83"/>
  <c r="D256" i="83"/>
  <c r="D255" i="83"/>
  <c r="B255" i="83" s="1"/>
  <c r="D254" i="83"/>
  <c r="B254" i="83" s="1"/>
  <c r="D253" i="83"/>
  <c r="B249" i="83"/>
  <c r="D248" i="83"/>
  <c r="C248" i="83" s="1"/>
  <c r="D247" i="83"/>
  <c r="D246" i="83"/>
  <c r="B246" i="83" s="1"/>
  <c r="D245" i="83"/>
  <c r="B245" i="83" s="1"/>
  <c r="D244" i="83"/>
  <c r="B244" i="83" s="1"/>
  <c r="M241" i="83"/>
  <c r="D236" i="83"/>
  <c r="D237" i="83" s="1"/>
  <c r="D232" i="83"/>
  <c r="C232" i="83" s="1"/>
  <c r="L231" i="83"/>
  <c r="M231" i="83" s="1"/>
  <c r="C231" i="83"/>
  <c r="D228" i="83"/>
  <c r="D229" i="83" s="1"/>
  <c r="D224" i="83"/>
  <c r="D225" i="83" s="1"/>
  <c r="D226" i="83" s="1"/>
  <c r="L223" i="83"/>
  <c r="M223" i="83" s="1"/>
  <c r="C223" i="83"/>
  <c r="D220" i="83"/>
  <c r="D221" i="83" s="1"/>
  <c r="D216" i="83"/>
  <c r="D217" i="83" s="1"/>
  <c r="C217" i="83" s="1"/>
  <c r="L215" i="83"/>
  <c r="M215" i="83" s="1"/>
  <c r="C215" i="83"/>
  <c r="D212" i="83"/>
  <c r="D213" i="83" s="1"/>
  <c r="D208" i="83"/>
  <c r="D209" i="83" s="1"/>
  <c r="D210" i="83" s="1"/>
  <c r="L207" i="83"/>
  <c r="M207" i="83" s="1"/>
  <c r="C207" i="83"/>
  <c r="D204" i="83"/>
  <c r="D205" i="83" s="1"/>
  <c r="D200" i="83"/>
  <c r="C200" i="83" s="1"/>
  <c r="L199" i="83"/>
  <c r="M199" i="83" s="1"/>
  <c r="N199" i="83" s="1"/>
  <c r="C199" i="83"/>
  <c r="D196" i="83"/>
  <c r="D197" i="83" s="1"/>
  <c r="D192" i="83"/>
  <c r="D193" i="83" s="1"/>
  <c r="D194" i="83" s="1"/>
  <c r="L191" i="83"/>
  <c r="C191" i="83"/>
  <c r="D188" i="83"/>
  <c r="D189" i="83" s="1"/>
  <c r="D184" i="83"/>
  <c r="C184" i="83" s="1"/>
  <c r="L183" i="83"/>
  <c r="M183" i="83" s="1"/>
  <c r="N183" i="83" s="1"/>
  <c r="O183" i="83" s="1"/>
  <c r="P183" i="83" s="1"/>
  <c r="C183" i="83"/>
  <c r="D180" i="83"/>
  <c r="D181" i="83" s="1"/>
  <c r="D176" i="83"/>
  <c r="D177" i="83" s="1"/>
  <c r="D178" i="83" s="1"/>
  <c r="L175" i="83"/>
  <c r="M175" i="83" s="1"/>
  <c r="N175" i="83" s="1"/>
  <c r="C175" i="83"/>
  <c r="D172" i="83"/>
  <c r="D173" i="83" s="1"/>
  <c r="D168" i="83"/>
  <c r="C167" i="83"/>
  <c r="D164" i="83"/>
  <c r="D165" i="83" s="1"/>
  <c r="D160" i="83"/>
  <c r="C159" i="83"/>
  <c r="B155" i="83"/>
  <c r="D154" i="83"/>
  <c r="N154" i="83" s="1"/>
  <c r="D153" i="83"/>
  <c r="N153" i="83" s="1"/>
  <c r="D152" i="83"/>
  <c r="N152" i="83" s="1"/>
  <c r="D151" i="83"/>
  <c r="B151" i="83" s="1"/>
  <c r="D150" i="83"/>
  <c r="B147" i="83"/>
  <c r="D146" i="83"/>
  <c r="C146" i="83" s="1"/>
  <c r="D145" i="83"/>
  <c r="D144" i="83"/>
  <c r="D143" i="83"/>
  <c r="D142" i="83"/>
  <c r="C142" i="83" s="1"/>
  <c r="B139" i="83"/>
  <c r="D138" i="83"/>
  <c r="B138" i="83" s="1"/>
  <c r="D137" i="83"/>
  <c r="B137" i="83" s="1"/>
  <c r="D136" i="83"/>
  <c r="D135" i="83"/>
  <c r="C135" i="83" s="1"/>
  <c r="D134" i="83"/>
  <c r="D126" i="83"/>
  <c r="C126" i="83"/>
  <c r="D123" i="83"/>
  <c r="C123" i="83"/>
  <c r="D122" i="83"/>
  <c r="C122" i="83"/>
  <c r="D121" i="83"/>
  <c r="C121" i="83"/>
  <c r="D120" i="83"/>
  <c r="C120" i="83"/>
  <c r="D119" i="83"/>
  <c r="C119" i="83"/>
  <c r="D118" i="83"/>
  <c r="C118" i="83"/>
  <c r="D117" i="83"/>
  <c r="C117" i="83"/>
  <c r="D116" i="83"/>
  <c r="C116" i="83"/>
  <c r="D115" i="83"/>
  <c r="C115" i="83"/>
  <c r="D114" i="83"/>
  <c r="C114" i="83"/>
  <c r="D113" i="83"/>
  <c r="C113" i="83"/>
  <c r="D112" i="83"/>
  <c r="C112" i="83"/>
  <c r="D111" i="83"/>
  <c r="C111" i="83"/>
  <c r="D110" i="83"/>
  <c r="C110" i="83"/>
  <c r="D109" i="83"/>
  <c r="C109" i="83"/>
  <c r="D108" i="83"/>
  <c r="C108" i="83"/>
  <c r="D107" i="83"/>
  <c r="C107" i="83"/>
  <c r="D101" i="83"/>
  <c r="C101" i="83"/>
  <c r="D100" i="83"/>
  <c r="C100" i="83"/>
  <c r="D99" i="83"/>
  <c r="C99" i="83"/>
  <c r="D98" i="83"/>
  <c r="C98" i="83"/>
  <c r="D97" i="83"/>
  <c r="C97" i="83"/>
  <c r="D96" i="83"/>
  <c r="C96" i="83"/>
  <c r="D95" i="83"/>
  <c r="C95" i="83"/>
  <c r="D94" i="83"/>
  <c r="C94" i="83"/>
  <c r="D93" i="83"/>
  <c r="C93" i="83"/>
  <c r="D92" i="83"/>
  <c r="C92" i="83"/>
  <c r="D91" i="83"/>
  <c r="C91" i="83"/>
  <c r="D90" i="83"/>
  <c r="C90" i="83"/>
  <c r="D89" i="83"/>
  <c r="C89" i="83"/>
  <c r="C85" i="83"/>
  <c r="C84" i="83"/>
  <c r="C83" i="83"/>
  <c r="C82" i="83"/>
  <c r="C81" i="83"/>
  <c r="B60" i="83"/>
  <c r="D57" i="83"/>
  <c r="C57" i="83"/>
  <c r="D56" i="83"/>
  <c r="C56" i="83"/>
  <c r="D55" i="83"/>
  <c r="C55" i="83"/>
  <c r="D54" i="83"/>
  <c r="C54" i="83"/>
  <c r="D53" i="83"/>
  <c r="C53" i="83"/>
  <c r="D52" i="83"/>
  <c r="C52" i="83"/>
  <c r="D51" i="83"/>
  <c r="C51" i="83"/>
  <c r="D50" i="83"/>
  <c r="C50" i="83"/>
  <c r="D49" i="83"/>
  <c r="C49" i="83"/>
  <c r="U9" i="83"/>
  <c r="T9" i="83"/>
  <c r="S9" i="83"/>
  <c r="R9" i="83"/>
  <c r="Q9" i="83"/>
  <c r="P9" i="83"/>
  <c r="O9" i="83"/>
  <c r="N9" i="83"/>
  <c r="M9" i="83"/>
  <c r="L9" i="83"/>
  <c r="K9" i="83"/>
  <c r="J9" i="83"/>
  <c r="I9" i="83"/>
  <c r="H9" i="83"/>
  <c r="G9" i="83"/>
  <c r="U8" i="83"/>
  <c r="U82" i="83" s="1"/>
  <c r="T8" i="83"/>
  <c r="T82" i="83" s="1"/>
  <c r="S8" i="83"/>
  <c r="S82" i="83" s="1"/>
  <c r="R8" i="83"/>
  <c r="R82" i="83" s="1"/>
  <c r="Q8" i="83"/>
  <c r="Q82" i="83" s="1"/>
  <c r="P8" i="83"/>
  <c r="P82" i="83" s="1"/>
  <c r="O8" i="83"/>
  <c r="O82" i="83" s="1"/>
  <c r="N8" i="83"/>
  <c r="N82" i="83" s="1"/>
  <c r="M8" i="83"/>
  <c r="M82" i="83" s="1"/>
  <c r="L8" i="83"/>
  <c r="L82" i="83" s="1"/>
  <c r="K8" i="83"/>
  <c r="K82" i="83" s="1"/>
  <c r="J8" i="83"/>
  <c r="J82" i="83" s="1"/>
  <c r="I8" i="83"/>
  <c r="I82" i="83" s="1"/>
  <c r="H8" i="83"/>
  <c r="H82" i="83" s="1"/>
  <c r="G8" i="83"/>
  <c r="G82" i="83" s="1"/>
  <c r="D577" i="58"/>
  <c r="C577" i="58"/>
  <c r="D576" i="58"/>
  <c r="C576" i="58"/>
  <c r="D575" i="58"/>
  <c r="C575" i="58"/>
  <c r="D543" i="58"/>
  <c r="C543" i="58"/>
  <c r="D542" i="58"/>
  <c r="C542" i="58"/>
  <c r="D541" i="58"/>
  <c r="C541" i="58"/>
  <c r="D562" i="58"/>
  <c r="C562" i="58"/>
  <c r="D561" i="58"/>
  <c r="C561" i="58"/>
  <c r="D560" i="58"/>
  <c r="C560" i="58"/>
  <c r="D559" i="58"/>
  <c r="C559" i="58"/>
  <c r="D557" i="58"/>
  <c r="C557" i="58"/>
  <c r="D556" i="58"/>
  <c r="C556" i="58"/>
  <c r="D555" i="58"/>
  <c r="C555" i="58"/>
  <c r="D571" i="58"/>
  <c r="C571" i="58"/>
  <c r="D573" i="58"/>
  <c r="C573" i="58"/>
  <c r="D570" i="58"/>
  <c r="C570" i="58"/>
  <c r="D563" i="58"/>
  <c r="C563" i="58"/>
  <c r="D564" i="58"/>
  <c r="C564" i="58"/>
  <c r="D572" i="58"/>
  <c r="C572" i="58"/>
  <c r="D569" i="58"/>
  <c r="C569" i="58"/>
  <c r="D568" i="58"/>
  <c r="C568" i="58"/>
  <c r="D567" i="58"/>
  <c r="C567" i="58"/>
  <c r="D566" i="58"/>
  <c r="C566" i="58"/>
  <c r="D558" i="58"/>
  <c r="C558" i="58"/>
  <c r="D554" i="58"/>
  <c r="C554" i="58"/>
  <c r="D553" i="58"/>
  <c r="C553" i="58"/>
  <c r="D552" i="58"/>
  <c r="C552" i="58"/>
  <c r="D551" i="58"/>
  <c r="C551" i="58"/>
  <c r="D550" i="58"/>
  <c r="C550" i="58"/>
  <c r="D549" i="58"/>
  <c r="C549" i="58"/>
  <c r="D548" i="58"/>
  <c r="C548" i="58"/>
  <c r="D547" i="58"/>
  <c r="C547" i="58"/>
  <c r="D546" i="58"/>
  <c r="C546" i="58"/>
  <c r="D545" i="58"/>
  <c r="C545" i="58"/>
  <c r="D544" i="58"/>
  <c r="C544" i="58"/>
  <c r="D540" i="58"/>
  <c r="C540" i="58"/>
  <c r="D539" i="58"/>
  <c r="C539" i="58"/>
  <c r="D538" i="58"/>
  <c r="C538" i="58"/>
  <c r="D126" i="58"/>
  <c r="C126" i="58"/>
  <c r="D123" i="58"/>
  <c r="C123" i="58"/>
  <c r="D122" i="58"/>
  <c r="C122" i="58"/>
  <c r="D121" i="58"/>
  <c r="C121" i="58"/>
  <c r="D120" i="58"/>
  <c r="C120" i="58"/>
  <c r="D119" i="58"/>
  <c r="C119" i="58"/>
  <c r="D118" i="58"/>
  <c r="C118" i="58"/>
  <c r="D117" i="58"/>
  <c r="C117" i="58"/>
  <c r="D116" i="58"/>
  <c r="C116" i="58"/>
  <c r="D115" i="58"/>
  <c r="C115" i="58"/>
  <c r="D114" i="58"/>
  <c r="C114" i="58"/>
  <c r="D113" i="58"/>
  <c r="C113" i="58"/>
  <c r="D112" i="58"/>
  <c r="C112" i="58"/>
  <c r="D111" i="58"/>
  <c r="C111" i="58"/>
  <c r="D110" i="58"/>
  <c r="C110" i="58"/>
  <c r="D109" i="58"/>
  <c r="C109" i="58"/>
  <c r="D108" i="58"/>
  <c r="C108" i="58"/>
  <c r="D107" i="58"/>
  <c r="C107" i="58"/>
  <c r="D101" i="58"/>
  <c r="C101" i="58"/>
  <c r="D100" i="58"/>
  <c r="C100" i="58"/>
  <c r="D99" i="58"/>
  <c r="C99" i="58"/>
  <c r="D98" i="58"/>
  <c r="C98" i="58"/>
  <c r="D97" i="58"/>
  <c r="C97" i="58"/>
  <c r="D96" i="58"/>
  <c r="C96" i="58"/>
  <c r="D95" i="58"/>
  <c r="C95" i="58"/>
  <c r="D94" i="58"/>
  <c r="C94" i="58"/>
  <c r="D93" i="58"/>
  <c r="C93" i="58"/>
  <c r="D92" i="58"/>
  <c r="C92" i="58"/>
  <c r="D91" i="58"/>
  <c r="C91" i="58"/>
  <c r="D90" i="58"/>
  <c r="C90" i="58"/>
  <c r="D89" i="58"/>
  <c r="C89" i="58"/>
  <c r="D57" i="58"/>
  <c r="C57" i="58"/>
  <c r="D56" i="58"/>
  <c r="C56" i="58"/>
  <c r="D55" i="58"/>
  <c r="C55" i="58"/>
  <c r="D54" i="58"/>
  <c r="C54" i="58"/>
  <c r="D53" i="58"/>
  <c r="C53" i="58"/>
  <c r="D52" i="58"/>
  <c r="C52" i="58"/>
  <c r="D51" i="58"/>
  <c r="C51" i="58"/>
  <c r="D50" i="58"/>
  <c r="C50" i="58"/>
  <c r="D49" i="58"/>
  <c r="C49" i="58"/>
  <c r="D525" i="58"/>
  <c r="J9" i="58"/>
  <c r="I9" i="58"/>
  <c r="H9" i="58"/>
  <c r="G9" i="58"/>
  <c r="J8" i="58"/>
  <c r="I8" i="58"/>
  <c r="H8" i="58"/>
  <c r="G8" i="58"/>
  <c r="H632" i="58"/>
  <c r="G634" i="58"/>
  <c r="H636" i="58"/>
  <c r="G638" i="58"/>
  <c r="H640" i="58"/>
  <c r="G642" i="58"/>
  <c r="H648" i="58"/>
  <c r="G650" i="58"/>
  <c r="H652" i="58"/>
  <c r="G654" i="58"/>
  <c r="G633" i="58" l="1"/>
  <c r="I652" i="58"/>
  <c r="I632" i="58"/>
  <c r="L657" i="58"/>
  <c r="G649" i="58"/>
  <c r="N645" i="58"/>
  <c r="H650" i="58"/>
  <c r="G641" i="58"/>
  <c r="I640" i="58"/>
  <c r="G637" i="58"/>
  <c r="G653" i="58"/>
  <c r="I636" i="58"/>
  <c r="K657" i="58"/>
  <c r="L155" i="88"/>
  <c r="G82" i="58"/>
  <c r="C8" i="90"/>
  <c r="H82" i="58"/>
  <c r="D8" i="90"/>
  <c r="M151" i="88"/>
  <c r="N167" i="88"/>
  <c r="I82" i="58"/>
  <c r="E8" i="90"/>
  <c r="N159" i="89"/>
  <c r="M150" i="89"/>
  <c r="J82" i="58"/>
  <c r="F8" i="90"/>
  <c r="N147" i="87"/>
  <c r="N96" i="87" s="1"/>
  <c r="N139" i="87"/>
  <c r="N93" i="87" s="1"/>
  <c r="M151" i="87"/>
  <c r="N167" i="87"/>
  <c r="N159" i="88"/>
  <c r="M150" i="88"/>
  <c r="P8" i="87"/>
  <c r="O82" i="87"/>
  <c r="L155" i="89"/>
  <c r="L155" i="87"/>
  <c r="N167" i="89"/>
  <c r="M151" i="89"/>
  <c r="N159" i="87"/>
  <c r="M150" i="87"/>
  <c r="N6" i="89"/>
  <c r="M550" i="89"/>
  <c r="M627" i="89" s="1"/>
  <c r="AM1" i="22"/>
  <c r="AL232" i="22"/>
  <c r="AL119" i="22"/>
  <c r="AL254" i="22"/>
  <c r="AL138" i="22"/>
  <c r="AL271" i="22"/>
  <c r="AL156" i="22"/>
  <c r="AL5" i="22"/>
  <c r="AL62" i="22"/>
  <c r="AL191" i="22"/>
  <c r="AL25" i="22"/>
  <c r="AL173" i="22"/>
  <c r="AL43" i="22"/>
  <c r="AL79" i="22"/>
  <c r="AL213" i="22"/>
  <c r="AL101" i="22"/>
  <c r="M263" i="87"/>
  <c r="L258" i="87"/>
  <c r="L94" i="87" s="1"/>
  <c r="L92" i="87" s="1"/>
  <c r="L38" i="87" s="1"/>
  <c r="R644" i="89"/>
  <c r="Q646" i="89"/>
  <c r="Q645" i="89" s="1"/>
  <c r="O646" i="58"/>
  <c r="P644" i="58"/>
  <c r="O646" i="83"/>
  <c r="O645" i="83" s="1"/>
  <c r="P644" i="83"/>
  <c r="S644" i="87"/>
  <c r="R646" i="87"/>
  <c r="R645" i="87" s="1"/>
  <c r="Q644" i="84"/>
  <c r="P646" i="84"/>
  <c r="P645" i="84" s="1"/>
  <c r="P646" i="88"/>
  <c r="P645" i="88" s="1"/>
  <c r="Q644" i="88"/>
  <c r="N652" i="89"/>
  <c r="M654" i="89"/>
  <c r="M653" i="89" s="1"/>
  <c r="M264" i="87"/>
  <c r="M650" i="87"/>
  <c r="M649" i="87" s="1"/>
  <c r="N648" i="87"/>
  <c r="K152" i="83"/>
  <c r="Q264" i="87"/>
  <c r="O264" i="87"/>
  <c r="T264" i="87"/>
  <c r="O632" i="89"/>
  <c r="N634" i="89"/>
  <c r="N633" i="89" s="1"/>
  <c r="L258" i="89"/>
  <c r="L94" i="89" s="1"/>
  <c r="L92" i="89" s="1"/>
  <c r="L38" i="89" s="1"/>
  <c r="P265" i="89"/>
  <c r="O264" i="89"/>
  <c r="P263" i="89"/>
  <c r="N265" i="89"/>
  <c r="N264" i="89"/>
  <c r="M263" i="89"/>
  <c r="R265" i="89"/>
  <c r="P264" i="89"/>
  <c r="R263" i="89"/>
  <c r="Q265" i="89"/>
  <c r="S264" i="89"/>
  <c r="T263" i="89"/>
  <c r="O263" i="89"/>
  <c r="M265" i="89"/>
  <c r="S265" i="89"/>
  <c r="N263" i="89"/>
  <c r="T265" i="89"/>
  <c r="L263" i="89"/>
  <c r="Q263" i="89"/>
  <c r="O265" i="89"/>
  <c r="T264" i="89"/>
  <c r="L265" i="89"/>
  <c r="L264" i="89"/>
  <c r="U264" i="89"/>
  <c r="S263" i="89"/>
  <c r="L261" i="89"/>
  <c r="L262" i="89"/>
  <c r="Q264" i="89"/>
  <c r="U265" i="89"/>
  <c r="R264" i="89"/>
  <c r="U263" i="89"/>
  <c r="M264" i="89"/>
  <c r="O265" i="88"/>
  <c r="U263" i="88"/>
  <c r="Q264" i="88"/>
  <c r="N265" i="88"/>
  <c r="M263" i="88"/>
  <c r="L263" i="88"/>
  <c r="S264" i="88"/>
  <c r="L265" i="88"/>
  <c r="Q265" i="88"/>
  <c r="N263" i="88"/>
  <c r="P263" i="88"/>
  <c r="O263" i="88"/>
  <c r="P264" i="88"/>
  <c r="N264" i="88"/>
  <c r="U264" i="88"/>
  <c r="L261" i="88"/>
  <c r="R264" i="88"/>
  <c r="L262" i="88"/>
  <c r="T263" i="88"/>
  <c r="S263" i="88"/>
  <c r="L264" i="88"/>
  <c r="S265" i="88"/>
  <c r="T265" i="88"/>
  <c r="T264" i="88"/>
  <c r="Q263" i="88"/>
  <c r="R263" i="88"/>
  <c r="O264" i="88"/>
  <c r="P265" i="88"/>
  <c r="U265" i="88"/>
  <c r="M264" i="88"/>
  <c r="M265" i="88"/>
  <c r="R265" i="88"/>
  <c r="R656" i="88"/>
  <c r="Q658" i="88"/>
  <c r="Q657" i="88" s="1"/>
  <c r="T215" i="88"/>
  <c r="O648" i="89"/>
  <c r="N650" i="89"/>
  <c r="N649" i="89" s="1"/>
  <c r="R231" i="88"/>
  <c r="P640" i="89"/>
  <c r="O642" i="89"/>
  <c r="O641" i="89" s="1"/>
  <c r="O636" i="88"/>
  <c r="N638" i="88"/>
  <c r="N637" i="88" s="1"/>
  <c r="R175" i="89"/>
  <c r="N652" i="88"/>
  <c r="M654" i="88"/>
  <c r="M653" i="88" s="1"/>
  <c r="O642" i="88"/>
  <c r="O641" i="88" s="1"/>
  <c r="P640" i="88"/>
  <c r="U223" i="88"/>
  <c r="T191" i="89"/>
  <c r="S231" i="89"/>
  <c r="N636" i="89"/>
  <c r="M638" i="89"/>
  <c r="M637" i="89" s="1"/>
  <c r="R223" i="89"/>
  <c r="T241" i="89"/>
  <c r="R199" i="89"/>
  <c r="T207" i="89"/>
  <c r="S241" i="88"/>
  <c r="U215" i="89"/>
  <c r="T199" i="88"/>
  <c r="O656" i="89"/>
  <c r="N658" i="89"/>
  <c r="N657" i="89" s="1"/>
  <c r="L258" i="88"/>
  <c r="L94" i="88" s="1"/>
  <c r="L92" i="88" s="1"/>
  <c r="N650" i="88"/>
  <c r="N649" i="88" s="1"/>
  <c r="O648" i="88"/>
  <c r="S191" i="88"/>
  <c r="M634" i="88"/>
  <c r="M633" i="88" s="1"/>
  <c r="N632" i="88"/>
  <c r="R183" i="89"/>
  <c r="R207" i="88"/>
  <c r="S175" i="87"/>
  <c r="S264" i="87"/>
  <c r="L262" i="87"/>
  <c r="O263" i="87"/>
  <c r="U199" i="87"/>
  <c r="U265" i="87"/>
  <c r="L265" i="87"/>
  <c r="O265" i="87"/>
  <c r="Q265" i="87"/>
  <c r="R264" i="87"/>
  <c r="R263" i="87"/>
  <c r="S207" i="87"/>
  <c r="U263" i="87"/>
  <c r="R191" i="87"/>
  <c r="T241" i="87"/>
  <c r="S223" i="87"/>
  <c r="R231" i="87"/>
  <c r="L261" i="87"/>
  <c r="S265" i="87"/>
  <c r="P263" i="87"/>
  <c r="L263" i="87"/>
  <c r="O654" i="87"/>
  <c r="O653" i="87" s="1"/>
  <c r="P652" i="87"/>
  <c r="O632" i="87"/>
  <c r="N634" i="87"/>
  <c r="N633" i="87" s="1"/>
  <c r="O640" i="87"/>
  <c r="N642" i="87"/>
  <c r="N641" i="87" s="1"/>
  <c r="M265" i="87"/>
  <c r="N263" i="87"/>
  <c r="N264" i="87"/>
  <c r="R265" i="87"/>
  <c r="Q263" i="87"/>
  <c r="T263" i="87"/>
  <c r="U264" i="87"/>
  <c r="N265" i="87"/>
  <c r="S263" i="87"/>
  <c r="P264" i="87"/>
  <c r="L264" i="87"/>
  <c r="S183" i="87"/>
  <c r="U215" i="87"/>
  <c r="T265" i="87"/>
  <c r="P265" i="87"/>
  <c r="N636" i="87"/>
  <c r="M638" i="87"/>
  <c r="M637" i="87" s="1"/>
  <c r="O656" i="87"/>
  <c r="N658" i="87"/>
  <c r="N657" i="87" s="1"/>
  <c r="O656" i="83"/>
  <c r="N658" i="83"/>
  <c r="N657" i="83" s="1"/>
  <c r="N656" i="84"/>
  <c r="M658" i="84"/>
  <c r="M657" i="84" s="1"/>
  <c r="N656" i="58"/>
  <c r="M658" i="58"/>
  <c r="I640" i="83"/>
  <c r="J640" i="83" s="1"/>
  <c r="J642" i="83" s="1"/>
  <c r="J641" i="83" s="1"/>
  <c r="S154" i="83"/>
  <c r="D421" i="84"/>
  <c r="I642" i="58"/>
  <c r="B261" i="83"/>
  <c r="D439" i="83"/>
  <c r="B152" i="83"/>
  <c r="C208" i="83"/>
  <c r="D233" i="83"/>
  <c r="D234" i="83" s="1"/>
  <c r="C234" i="83" s="1"/>
  <c r="I636" i="84"/>
  <c r="J636" i="84" s="1"/>
  <c r="K636" i="84" s="1"/>
  <c r="P136" i="83"/>
  <c r="C224" i="83"/>
  <c r="G136" i="83"/>
  <c r="I652" i="84"/>
  <c r="J652" i="84" s="1"/>
  <c r="K652" i="84" s="1"/>
  <c r="C137" i="83"/>
  <c r="B146" i="83"/>
  <c r="D288" i="84"/>
  <c r="C289" i="84" s="1"/>
  <c r="G154" i="83"/>
  <c r="D388" i="83"/>
  <c r="B150" i="84"/>
  <c r="I632" i="83"/>
  <c r="J632" i="83" s="1"/>
  <c r="J634" i="83" s="1"/>
  <c r="J633" i="83" s="1"/>
  <c r="C176" i="83"/>
  <c r="C246" i="83"/>
  <c r="D391" i="83"/>
  <c r="D442" i="83"/>
  <c r="J640" i="84"/>
  <c r="I642" i="84"/>
  <c r="I641" i="84" s="1"/>
  <c r="J632" i="84"/>
  <c r="I634" i="84"/>
  <c r="I633" i="84" s="1"/>
  <c r="J648" i="84"/>
  <c r="I650" i="84"/>
  <c r="I649" i="84" s="1"/>
  <c r="H650" i="84"/>
  <c r="H649" i="84" s="1"/>
  <c r="H642" i="84"/>
  <c r="H641" i="84" s="1"/>
  <c r="H634" i="84"/>
  <c r="H633" i="84" s="1"/>
  <c r="D425" i="84"/>
  <c r="D426" i="84" s="1"/>
  <c r="C427" i="84" s="1"/>
  <c r="J652" i="83"/>
  <c r="I654" i="83"/>
  <c r="I653" i="83" s="1"/>
  <c r="J648" i="83"/>
  <c r="I650" i="83"/>
  <c r="I649" i="83" s="1"/>
  <c r="J636" i="83"/>
  <c r="I638" i="83"/>
  <c r="I637" i="83" s="1"/>
  <c r="H654" i="83"/>
  <c r="H653" i="83" s="1"/>
  <c r="H650" i="83"/>
  <c r="H649" i="83" s="1"/>
  <c r="H638" i="83"/>
  <c r="H637" i="83" s="1"/>
  <c r="D355" i="84"/>
  <c r="D354" i="84"/>
  <c r="N137" i="84"/>
  <c r="B244" i="84"/>
  <c r="D225" i="84"/>
  <c r="C225" i="84" s="1"/>
  <c r="B254" i="84"/>
  <c r="S138" i="84"/>
  <c r="I152" i="84"/>
  <c r="C160" i="84"/>
  <c r="C217" i="84"/>
  <c r="J152" i="84"/>
  <c r="K152" i="84"/>
  <c r="O152" i="84"/>
  <c r="D177" i="84"/>
  <c r="C177" i="84" s="1"/>
  <c r="D209" i="84"/>
  <c r="D210" i="84" s="1"/>
  <c r="C210" i="84" s="1"/>
  <c r="C151" i="84"/>
  <c r="S152" i="84"/>
  <c r="C200" i="84"/>
  <c r="T152" i="84"/>
  <c r="D507" i="84"/>
  <c r="N136" i="84"/>
  <c r="B152" i="84"/>
  <c r="D353" i="84"/>
  <c r="R152" i="83"/>
  <c r="D357" i="83"/>
  <c r="D358" i="83" s="1"/>
  <c r="D476" i="83"/>
  <c r="B263" i="83"/>
  <c r="D354" i="83"/>
  <c r="D390" i="83"/>
  <c r="C391" i="83" s="1"/>
  <c r="D473" i="83"/>
  <c r="D356" i="83"/>
  <c r="C357" i="83" s="1"/>
  <c r="D438" i="83"/>
  <c r="C138" i="83"/>
  <c r="J152" i="83"/>
  <c r="D491" i="83"/>
  <c r="C169" i="84"/>
  <c r="D170" i="84"/>
  <c r="C170" i="84" s="1"/>
  <c r="H634" i="58"/>
  <c r="C136" i="83"/>
  <c r="O137" i="83"/>
  <c r="B142" i="83"/>
  <c r="I152" i="83"/>
  <c r="B153" i="83"/>
  <c r="L153" i="83"/>
  <c r="U153" i="83"/>
  <c r="Q154" i="83"/>
  <c r="D201" i="83"/>
  <c r="B248" i="83"/>
  <c r="C255" i="83"/>
  <c r="D424" i="83"/>
  <c r="C425" i="83" s="1"/>
  <c r="D528" i="83"/>
  <c r="D529" i="83" s="1"/>
  <c r="H152" i="84"/>
  <c r="R152" i="84"/>
  <c r="C168" i="84"/>
  <c r="C255" i="84"/>
  <c r="B270" i="84"/>
  <c r="D391" i="84"/>
  <c r="D392" i="84" s="1"/>
  <c r="D458" i="84"/>
  <c r="C459" i="84" s="1"/>
  <c r="O153" i="83"/>
  <c r="P137" i="83"/>
  <c r="C153" i="83"/>
  <c r="M153" i="83"/>
  <c r="R154" i="83"/>
  <c r="B273" i="83"/>
  <c r="B138" i="84"/>
  <c r="O136" i="83"/>
  <c r="M152" i="83"/>
  <c r="G153" i="83"/>
  <c r="P153" i="83"/>
  <c r="H154" i="83"/>
  <c r="B270" i="83"/>
  <c r="D323" i="83"/>
  <c r="D324" i="83" s="1"/>
  <c r="D510" i="83"/>
  <c r="C511" i="83" s="1"/>
  <c r="I138" i="84"/>
  <c r="T138" i="84"/>
  <c r="B271" i="84"/>
  <c r="D322" i="84"/>
  <c r="C323" i="84" s="1"/>
  <c r="D387" i="84"/>
  <c r="D459" i="84"/>
  <c r="D460" i="84" s="1"/>
  <c r="B135" i="83"/>
  <c r="G138" i="83"/>
  <c r="Q152" i="83"/>
  <c r="H153" i="83"/>
  <c r="Q153" i="83"/>
  <c r="I154" i="83"/>
  <c r="C216" i="83"/>
  <c r="C278" i="83"/>
  <c r="D289" i="83" s="1"/>
  <c r="D290" i="83" s="1"/>
  <c r="D472" i="83"/>
  <c r="B136" i="84"/>
  <c r="L152" i="84"/>
  <c r="D356" i="84"/>
  <c r="C357" i="84" s="1"/>
  <c r="D388" i="84"/>
  <c r="O138" i="83"/>
  <c r="I153" i="83"/>
  <c r="R153" i="83"/>
  <c r="J154" i="83"/>
  <c r="D390" i="84"/>
  <c r="C391" i="84" s="1"/>
  <c r="Q138" i="83"/>
  <c r="S152" i="83"/>
  <c r="J153" i="83"/>
  <c r="S153" i="83"/>
  <c r="M154" i="83"/>
  <c r="D319" i="83"/>
  <c r="D506" i="83"/>
  <c r="P152" i="84"/>
  <c r="D185" i="84"/>
  <c r="C216" i="84"/>
  <c r="D422" i="84"/>
  <c r="D455" i="84"/>
  <c r="D489" i="84"/>
  <c r="G137" i="83"/>
  <c r="G152" i="83"/>
  <c r="T152" i="83"/>
  <c r="K153" i="83"/>
  <c r="T153" i="83"/>
  <c r="P154" i="83"/>
  <c r="C192" i="83"/>
  <c r="C209" i="83"/>
  <c r="D285" i="83"/>
  <c r="G152" i="84"/>
  <c r="Q152" i="84"/>
  <c r="D357" i="84"/>
  <c r="C358" i="84" s="1"/>
  <c r="D424" i="84"/>
  <c r="C425" i="84" s="1"/>
  <c r="D456" i="84"/>
  <c r="B142" i="84"/>
  <c r="O136" i="84"/>
  <c r="I137" i="84"/>
  <c r="S137" i="84"/>
  <c r="J138" i="84"/>
  <c r="Q153" i="84"/>
  <c r="I153" i="84"/>
  <c r="O153" i="84"/>
  <c r="G153" i="84"/>
  <c r="U153" i="84"/>
  <c r="M153" i="84"/>
  <c r="C153" i="84"/>
  <c r="T153" i="84"/>
  <c r="L153" i="84"/>
  <c r="B153" i="84"/>
  <c r="S153" i="84"/>
  <c r="K153" i="84"/>
  <c r="O154" i="84"/>
  <c r="G154" i="84"/>
  <c r="U154" i="84"/>
  <c r="M154" i="84"/>
  <c r="C154" i="84"/>
  <c r="S154" i="84"/>
  <c r="K154" i="84"/>
  <c r="R154" i="84"/>
  <c r="J154" i="84"/>
  <c r="Q154" i="84"/>
  <c r="I154" i="84"/>
  <c r="C192" i="84"/>
  <c r="D193" i="84"/>
  <c r="N207" i="84"/>
  <c r="R136" i="84"/>
  <c r="J136" i="84"/>
  <c r="Q136" i="84"/>
  <c r="I136" i="84"/>
  <c r="P136" i="84"/>
  <c r="J137" i="84"/>
  <c r="T137" i="84"/>
  <c r="K138" i="84"/>
  <c r="B144" i="84"/>
  <c r="H153" i="84"/>
  <c r="L154" i="84"/>
  <c r="C247" i="84"/>
  <c r="B247" i="84"/>
  <c r="C135" i="84"/>
  <c r="G136" i="84"/>
  <c r="S136" i="84"/>
  <c r="K137" i="84"/>
  <c r="U137" i="84"/>
  <c r="L138" i="84"/>
  <c r="C144" i="84"/>
  <c r="J153" i="84"/>
  <c r="N154" i="84"/>
  <c r="B135" i="84"/>
  <c r="H136" i="84"/>
  <c r="T136" i="84"/>
  <c r="L137" i="84"/>
  <c r="O138" i="84"/>
  <c r="B143" i="84"/>
  <c r="N153" i="84"/>
  <c r="P154" i="84"/>
  <c r="P199" i="84"/>
  <c r="N215" i="84"/>
  <c r="M183" i="84"/>
  <c r="K136" i="84"/>
  <c r="U136" i="84"/>
  <c r="M137" i="84"/>
  <c r="N138" i="84"/>
  <c r="P138" i="84"/>
  <c r="C143" i="84"/>
  <c r="B151" i="84"/>
  <c r="P153" i="84"/>
  <c r="T154" i="84"/>
  <c r="C269" i="84"/>
  <c r="B269" i="84"/>
  <c r="L136" i="84"/>
  <c r="B137" i="84"/>
  <c r="G138" i="84"/>
  <c r="Q138" i="84"/>
  <c r="O175" i="84"/>
  <c r="M231" i="84"/>
  <c r="P137" i="84"/>
  <c r="H137" i="84"/>
  <c r="O137" i="84"/>
  <c r="G137" i="84"/>
  <c r="R137" i="84"/>
  <c r="M136" i="84"/>
  <c r="C137" i="84"/>
  <c r="Q137" i="84"/>
  <c r="H138" i="84"/>
  <c r="R138" i="84"/>
  <c r="C142" i="84"/>
  <c r="B146" i="84"/>
  <c r="B154" i="84"/>
  <c r="C161" i="84"/>
  <c r="D162" i="84"/>
  <c r="O191" i="84"/>
  <c r="C201" i="84"/>
  <c r="D202" i="84"/>
  <c r="C218" i="84"/>
  <c r="C232" i="84"/>
  <c r="D233" i="84"/>
  <c r="C134" i="84"/>
  <c r="C138" i="84"/>
  <c r="M138" i="84"/>
  <c r="U138" i="84"/>
  <c r="C145" i="84"/>
  <c r="C152" i="84"/>
  <c r="M152" i="84"/>
  <c r="U152" i="84"/>
  <c r="C248" i="84"/>
  <c r="B253" i="84"/>
  <c r="B256" i="84"/>
  <c r="B262" i="84"/>
  <c r="D302" i="84"/>
  <c r="D306" i="84"/>
  <c r="D305" i="84"/>
  <c r="C306" i="84" s="1"/>
  <c r="D303" i="84"/>
  <c r="C253" i="84"/>
  <c r="D337" i="84"/>
  <c r="D336" i="84"/>
  <c r="D340" i="84"/>
  <c r="D339" i="84"/>
  <c r="C340" i="84" s="1"/>
  <c r="P241" i="84"/>
  <c r="C245" i="84"/>
  <c r="P223" i="84"/>
  <c r="B245" i="84"/>
  <c r="C265" i="84"/>
  <c r="C246" i="84"/>
  <c r="B246" i="84"/>
  <c r="C264" i="84"/>
  <c r="C263" i="84"/>
  <c r="B263" i="84"/>
  <c r="D404" i="84"/>
  <c r="D408" i="84"/>
  <c r="B272" i="84"/>
  <c r="D286" i="84"/>
  <c r="D320" i="84"/>
  <c r="D370" i="84"/>
  <c r="D374" i="84"/>
  <c r="D371" i="84"/>
  <c r="D372" i="84"/>
  <c r="D373" i="84"/>
  <c r="C374" i="84" s="1"/>
  <c r="D405" i="84"/>
  <c r="D407" i="84"/>
  <c r="C408" i="84" s="1"/>
  <c r="D287" i="84"/>
  <c r="D321" i="84"/>
  <c r="D440" i="84"/>
  <c r="D439" i="84"/>
  <c r="D438" i="84"/>
  <c r="D442" i="84"/>
  <c r="B257" i="84"/>
  <c r="B261" i="84"/>
  <c r="B273" i="84"/>
  <c r="C278" i="84"/>
  <c r="D289" i="84" s="1"/>
  <c r="D323" i="84"/>
  <c r="D476" i="84"/>
  <c r="D472" i="84"/>
  <c r="D493" i="84"/>
  <c r="D492" i="84"/>
  <c r="C493" i="84" s="1"/>
  <c r="D528" i="84"/>
  <c r="C528" i="84"/>
  <c r="D473" i="84"/>
  <c r="D474" i="84"/>
  <c r="D491" i="84"/>
  <c r="D508" i="84"/>
  <c r="D509" i="84"/>
  <c r="C510" i="84" s="1"/>
  <c r="D510" i="84"/>
  <c r="C256" i="83"/>
  <c r="B256" i="83"/>
  <c r="C210" i="83"/>
  <c r="T136" i="83"/>
  <c r="L136" i="83"/>
  <c r="B136" i="83"/>
  <c r="U136" i="83"/>
  <c r="K136" i="83"/>
  <c r="S136" i="83"/>
  <c r="J136" i="83"/>
  <c r="R136" i="83"/>
  <c r="I136" i="83"/>
  <c r="Q136" i="83"/>
  <c r="H136" i="83"/>
  <c r="R137" i="83"/>
  <c r="J137" i="83"/>
  <c r="U137" i="83"/>
  <c r="L137" i="83"/>
  <c r="T137" i="83"/>
  <c r="K137" i="83"/>
  <c r="S137" i="83"/>
  <c r="I137" i="83"/>
  <c r="Q137" i="83"/>
  <c r="H137" i="83"/>
  <c r="P138" i="83"/>
  <c r="H138" i="83"/>
  <c r="U138" i="83"/>
  <c r="L138" i="83"/>
  <c r="T138" i="83"/>
  <c r="K138" i="83"/>
  <c r="S138" i="83"/>
  <c r="J138" i="83"/>
  <c r="R138" i="83"/>
  <c r="I138" i="83"/>
  <c r="B143" i="83"/>
  <c r="C143" i="83"/>
  <c r="C144" i="83"/>
  <c r="B144" i="83"/>
  <c r="C145" i="83"/>
  <c r="B145" i="83"/>
  <c r="M136" i="83"/>
  <c r="M137" i="83"/>
  <c r="M138" i="83"/>
  <c r="B134" i="83"/>
  <c r="N136" i="83"/>
  <c r="N137" i="83"/>
  <c r="N138" i="83"/>
  <c r="C134" i="83"/>
  <c r="C160" i="83"/>
  <c r="D169" i="83"/>
  <c r="C168" i="83"/>
  <c r="C271" i="83"/>
  <c r="B271" i="83"/>
  <c r="D161" i="83"/>
  <c r="D185" i="83"/>
  <c r="M191" i="83"/>
  <c r="C193" i="83"/>
  <c r="N207" i="83"/>
  <c r="N215" i="83"/>
  <c r="D218" i="83"/>
  <c r="N241" i="83"/>
  <c r="C247" i="83"/>
  <c r="B247" i="83"/>
  <c r="D303" i="83"/>
  <c r="D302" i="83"/>
  <c r="D306" i="83"/>
  <c r="D305" i="83"/>
  <c r="C306" i="83" s="1"/>
  <c r="D304" i="83"/>
  <c r="L152" i="83"/>
  <c r="U152" i="83"/>
  <c r="K154" i="83"/>
  <c r="U154" i="83"/>
  <c r="C177" i="83"/>
  <c r="C194" i="83"/>
  <c r="O199" i="83"/>
  <c r="N231" i="83"/>
  <c r="C178" i="83"/>
  <c r="C150" i="83"/>
  <c r="C151" i="83"/>
  <c r="C152" i="83"/>
  <c r="C154" i="83"/>
  <c r="O175" i="83"/>
  <c r="Q183" i="83"/>
  <c r="C225" i="83"/>
  <c r="B253" i="83"/>
  <c r="C253" i="83"/>
  <c r="B150" i="83"/>
  <c r="P152" i="83"/>
  <c r="H152" i="83"/>
  <c r="O152" i="83"/>
  <c r="T154" i="83"/>
  <c r="L154" i="83"/>
  <c r="B154" i="83"/>
  <c r="O154" i="83"/>
  <c r="N223" i="83"/>
  <c r="C226" i="83"/>
  <c r="B265" i="83"/>
  <c r="C244" i="83"/>
  <c r="C254" i="83"/>
  <c r="B257" i="83"/>
  <c r="C269" i="83"/>
  <c r="B269" i="83"/>
  <c r="C257" i="83"/>
  <c r="C262" i="83"/>
  <c r="C264" i="83"/>
  <c r="C245" i="83"/>
  <c r="D337" i="83"/>
  <c r="D338" i="83"/>
  <c r="D339" i="83"/>
  <c r="C340" i="83" s="1"/>
  <c r="D370" i="83"/>
  <c r="D374" i="83"/>
  <c r="D373" i="83"/>
  <c r="C374" i="83" s="1"/>
  <c r="D372" i="83"/>
  <c r="D286" i="83"/>
  <c r="D320" i="83"/>
  <c r="C272" i="83"/>
  <c r="D340" i="83"/>
  <c r="D287" i="83"/>
  <c r="D321" i="83"/>
  <c r="D371" i="83"/>
  <c r="D405" i="83"/>
  <c r="D353" i="83"/>
  <c r="D387" i="83"/>
  <c r="D406" i="83"/>
  <c r="D407" i="83"/>
  <c r="C408" i="83" s="1"/>
  <c r="D408" i="83"/>
  <c r="D422" i="83"/>
  <c r="D421" i="83"/>
  <c r="D425" i="83"/>
  <c r="D457" i="83"/>
  <c r="D494" i="83"/>
  <c r="D458" i="83"/>
  <c r="C459" i="83" s="1"/>
  <c r="C494" i="83"/>
  <c r="D459" i="83"/>
  <c r="D455" i="83"/>
  <c r="D440" i="83"/>
  <c r="D474" i="83"/>
  <c r="D490" i="83"/>
  <c r="D492" i="83"/>
  <c r="C493" i="83" s="1"/>
  <c r="D489" i="83"/>
  <c r="D507" i="83"/>
  <c r="D508" i="83"/>
  <c r="I648" i="58"/>
  <c r="H642" i="58"/>
  <c r="J652" i="58"/>
  <c r="I654" i="58"/>
  <c r="J636" i="58"/>
  <c r="I638" i="58"/>
  <c r="H654" i="58"/>
  <c r="H638" i="58"/>
  <c r="J632" i="58"/>
  <c r="I634" i="58"/>
  <c r="B504" i="58"/>
  <c r="B487" i="58"/>
  <c r="B470" i="58"/>
  <c r="B453" i="58"/>
  <c r="B436" i="58"/>
  <c r="U165" i="3"/>
  <c r="T165" i="3"/>
  <c r="S165" i="3"/>
  <c r="R165" i="3"/>
  <c r="Q165" i="3"/>
  <c r="P165" i="3"/>
  <c r="O165" i="3"/>
  <c r="N165" i="3"/>
  <c r="M165" i="3"/>
  <c r="L165" i="3"/>
  <c r="U163" i="3"/>
  <c r="T163" i="3"/>
  <c r="S163" i="3"/>
  <c r="R163" i="3"/>
  <c r="Q163" i="3"/>
  <c r="P163" i="3"/>
  <c r="O163" i="3"/>
  <c r="N163" i="3"/>
  <c r="M163" i="3"/>
  <c r="L163" i="3"/>
  <c r="U161" i="3"/>
  <c r="T161" i="3"/>
  <c r="S161" i="3"/>
  <c r="R161" i="3"/>
  <c r="Q161" i="3"/>
  <c r="P161" i="3"/>
  <c r="O161" i="3"/>
  <c r="N161" i="3"/>
  <c r="M161" i="3"/>
  <c r="L161" i="3"/>
  <c r="U160" i="3"/>
  <c r="T160" i="3"/>
  <c r="S160" i="3"/>
  <c r="R160" i="3"/>
  <c r="Q160" i="3"/>
  <c r="P160" i="3"/>
  <c r="O160" i="3"/>
  <c r="N160" i="3"/>
  <c r="M160" i="3"/>
  <c r="L160" i="3"/>
  <c r="U159" i="3"/>
  <c r="T159" i="3"/>
  <c r="S159" i="3"/>
  <c r="R159" i="3"/>
  <c r="Q159" i="3"/>
  <c r="P159" i="3"/>
  <c r="O159" i="3"/>
  <c r="N159" i="3"/>
  <c r="M159" i="3"/>
  <c r="L159" i="3"/>
  <c r="U158" i="3"/>
  <c r="T158" i="3"/>
  <c r="S158" i="3"/>
  <c r="R158" i="3"/>
  <c r="Q158" i="3"/>
  <c r="P158" i="3"/>
  <c r="O158" i="3"/>
  <c r="N158" i="3"/>
  <c r="M158" i="3"/>
  <c r="L158" i="3"/>
  <c r="U157" i="3"/>
  <c r="T157" i="3"/>
  <c r="S157" i="3"/>
  <c r="R157" i="3"/>
  <c r="Q157" i="3"/>
  <c r="P157" i="3"/>
  <c r="O157" i="3"/>
  <c r="N157" i="3"/>
  <c r="M157" i="3"/>
  <c r="L157" i="3"/>
  <c r="C180" i="3"/>
  <c r="B180" i="3"/>
  <c r="C178" i="3"/>
  <c r="B178" i="3"/>
  <c r="E177" i="3"/>
  <c r="D177" i="3"/>
  <c r="C177" i="3"/>
  <c r="B177" i="3"/>
  <c r="C176" i="3"/>
  <c r="B176" i="3"/>
  <c r="C175" i="3"/>
  <c r="B175" i="3"/>
  <c r="C174" i="3"/>
  <c r="B174" i="3"/>
  <c r="C173" i="3"/>
  <c r="B173" i="3"/>
  <c r="C172" i="3"/>
  <c r="B172" i="3"/>
  <c r="E171" i="3"/>
  <c r="D171" i="3"/>
  <c r="C171" i="3"/>
  <c r="B171" i="3"/>
  <c r="B170" i="3"/>
  <c r="C165" i="3"/>
  <c r="B165" i="3"/>
  <c r="C163" i="3"/>
  <c r="B163" i="3"/>
  <c r="C161" i="3"/>
  <c r="B161" i="3"/>
  <c r="C160" i="3"/>
  <c r="B160" i="3"/>
  <c r="C159" i="3"/>
  <c r="B159" i="3"/>
  <c r="C158" i="3"/>
  <c r="B158" i="3"/>
  <c r="C157" i="3"/>
  <c r="B157" i="3"/>
  <c r="B155" i="3"/>
  <c r="B153" i="3"/>
  <c r="L113" i="89" l="1"/>
  <c r="L544" i="89" s="1"/>
  <c r="H641" i="58"/>
  <c r="M657" i="58"/>
  <c r="I637" i="58"/>
  <c r="J648" i="58"/>
  <c r="K640" i="83"/>
  <c r="H649" i="58"/>
  <c r="O645" i="58"/>
  <c r="H653" i="58"/>
  <c r="I633" i="58"/>
  <c r="I641" i="58"/>
  <c r="I653" i="58"/>
  <c r="H633" i="58"/>
  <c r="H637" i="58"/>
  <c r="J640" i="58"/>
  <c r="L113" i="87"/>
  <c r="L544" i="87" s="1"/>
  <c r="M155" i="88"/>
  <c r="C70" i="89"/>
  <c r="C70" i="88"/>
  <c r="C70" i="87"/>
  <c r="P65" i="89"/>
  <c r="P65" i="88"/>
  <c r="P65" i="87"/>
  <c r="N66" i="89"/>
  <c r="N66" i="88"/>
  <c r="N66" i="87"/>
  <c r="L67" i="89"/>
  <c r="L67" i="87"/>
  <c r="L67" i="88"/>
  <c r="T67" i="89"/>
  <c r="T67" i="87"/>
  <c r="T67" i="88"/>
  <c r="R68" i="89"/>
  <c r="R68" i="88"/>
  <c r="R68" i="87"/>
  <c r="P70" i="89"/>
  <c r="P70" i="88"/>
  <c r="P70" i="87"/>
  <c r="N72" i="89"/>
  <c r="N72" i="88"/>
  <c r="N72" i="87"/>
  <c r="B55" i="90"/>
  <c r="B66" i="89"/>
  <c r="B66" i="88"/>
  <c r="B66" i="87"/>
  <c r="B60" i="90"/>
  <c r="B72" i="89"/>
  <c r="B72" i="88"/>
  <c r="B72" i="87"/>
  <c r="G64" i="88"/>
  <c r="C281" i="88" s="1"/>
  <c r="G64" i="89"/>
  <c r="C281" i="89" s="1"/>
  <c r="G64" i="87"/>
  <c r="C281" i="87" s="1"/>
  <c r="G68" i="89"/>
  <c r="C349" i="89" s="1"/>
  <c r="G68" i="88"/>
  <c r="C349" i="88" s="1"/>
  <c r="G68" i="87"/>
  <c r="C349" i="87" s="1"/>
  <c r="G72" i="89"/>
  <c r="G72" i="88"/>
  <c r="G72" i="87"/>
  <c r="Q65" i="89"/>
  <c r="Q65" i="88"/>
  <c r="Q65" i="87"/>
  <c r="O66" i="89"/>
  <c r="O66" i="88"/>
  <c r="O66" i="87"/>
  <c r="M67" i="88"/>
  <c r="M67" i="89"/>
  <c r="M67" i="87"/>
  <c r="U67" i="88"/>
  <c r="U67" i="89"/>
  <c r="U67" i="87"/>
  <c r="S68" i="89"/>
  <c r="S68" i="88"/>
  <c r="S68" i="87"/>
  <c r="Q70" i="89"/>
  <c r="Q70" i="88"/>
  <c r="Q70" i="87"/>
  <c r="O72" i="88"/>
  <c r="O72" i="89"/>
  <c r="O72" i="87"/>
  <c r="O159" i="88"/>
  <c r="N150" i="88"/>
  <c r="O167" i="89"/>
  <c r="N151" i="89"/>
  <c r="O167" i="87"/>
  <c r="N151" i="87"/>
  <c r="B54" i="90"/>
  <c r="B65" i="89"/>
  <c r="B65" i="88"/>
  <c r="B65" i="87"/>
  <c r="I63" i="88"/>
  <c r="I63" i="89"/>
  <c r="I63" i="87"/>
  <c r="G70" i="89"/>
  <c r="C366" i="89" s="1"/>
  <c r="G70" i="88"/>
  <c r="C366" i="88" s="1"/>
  <c r="G70" i="87"/>
  <c r="C366" i="87" s="1"/>
  <c r="O65" i="89"/>
  <c r="O65" i="88"/>
  <c r="O65" i="87"/>
  <c r="U66" i="89"/>
  <c r="U66" i="87"/>
  <c r="U66" i="88"/>
  <c r="Q68" i="89"/>
  <c r="Q68" i="88"/>
  <c r="Q68" i="87"/>
  <c r="U72" i="89"/>
  <c r="U72" i="88"/>
  <c r="U72" i="87"/>
  <c r="C72" i="89"/>
  <c r="C72" i="87"/>
  <c r="C72" i="88"/>
  <c r="T68" i="89"/>
  <c r="T68" i="88"/>
  <c r="T68" i="87"/>
  <c r="G65" i="88"/>
  <c r="C298" i="88" s="1"/>
  <c r="G65" i="89"/>
  <c r="C298" i="89" s="1"/>
  <c r="G65" i="87"/>
  <c r="C298" i="87" s="1"/>
  <c r="S65" i="89"/>
  <c r="S65" i="88"/>
  <c r="S65" i="87"/>
  <c r="Q66" i="89"/>
  <c r="Q66" i="88"/>
  <c r="Q66" i="87"/>
  <c r="O67" i="88"/>
  <c r="O67" i="89"/>
  <c r="O67" i="87"/>
  <c r="M68" i="89"/>
  <c r="M68" i="87"/>
  <c r="M68" i="88"/>
  <c r="U68" i="89"/>
  <c r="U68" i="87"/>
  <c r="U68" i="88"/>
  <c r="S70" i="89"/>
  <c r="S70" i="88"/>
  <c r="S70" i="87"/>
  <c r="Q72" i="89"/>
  <c r="Q72" i="88"/>
  <c r="Q72" i="87"/>
  <c r="M155" i="89"/>
  <c r="C65" i="89"/>
  <c r="C65" i="87"/>
  <c r="C65" i="88"/>
  <c r="P66" i="89"/>
  <c r="P66" i="88"/>
  <c r="P66" i="87"/>
  <c r="N67" i="89"/>
  <c r="N67" i="88"/>
  <c r="N67" i="87"/>
  <c r="L68" i="89"/>
  <c r="L68" i="88"/>
  <c r="L68" i="87"/>
  <c r="P72" i="89"/>
  <c r="P72" i="88"/>
  <c r="P72" i="87"/>
  <c r="G69" i="89"/>
  <c r="G69" i="88"/>
  <c r="G69" i="87"/>
  <c r="C67" i="89"/>
  <c r="C67" i="88"/>
  <c r="C67" i="87"/>
  <c r="H69" i="88"/>
  <c r="H69" i="89"/>
  <c r="H69" i="87"/>
  <c r="T65" i="88"/>
  <c r="T65" i="89"/>
  <c r="T65" i="87"/>
  <c r="R66" i="89"/>
  <c r="R66" i="88"/>
  <c r="R66" i="87"/>
  <c r="P67" i="89"/>
  <c r="P67" i="87"/>
  <c r="P67" i="88"/>
  <c r="N68" i="89"/>
  <c r="N68" i="88"/>
  <c r="N68" i="87"/>
  <c r="T70" i="88"/>
  <c r="T70" i="89"/>
  <c r="T70" i="87"/>
  <c r="R72" i="89"/>
  <c r="R72" i="88"/>
  <c r="R72" i="87"/>
  <c r="O159" i="89"/>
  <c r="N150" i="89"/>
  <c r="B58" i="90"/>
  <c r="B70" i="89"/>
  <c r="B70" i="88"/>
  <c r="B70" i="87"/>
  <c r="G67" i="89"/>
  <c r="C332" i="89" s="1"/>
  <c r="G67" i="88"/>
  <c r="C332" i="88" s="1"/>
  <c r="G67" i="87"/>
  <c r="C332" i="87" s="1"/>
  <c r="M66" i="89"/>
  <c r="M66" i="87"/>
  <c r="M66" i="88"/>
  <c r="S67" i="89"/>
  <c r="S67" i="88"/>
  <c r="S67" i="87"/>
  <c r="O70" i="89"/>
  <c r="O70" i="88"/>
  <c r="O70" i="87"/>
  <c r="M72" i="88"/>
  <c r="M72" i="89"/>
  <c r="M72" i="87"/>
  <c r="B53" i="90"/>
  <c r="B64" i="89"/>
  <c r="B64" i="88"/>
  <c r="B64" i="87"/>
  <c r="B57" i="90"/>
  <c r="B68" i="89"/>
  <c r="B68" i="88"/>
  <c r="B68" i="87"/>
  <c r="G63" i="89"/>
  <c r="G63" i="88"/>
  <c r="G63" i="87"/>
  <c r="G66" i="89"/>
  <c r="C315" i="89" s="1"/>
  <c r="G66" i="88"/>
  <c r="C315" i="88" s="1"/>
  <c r="G66" i="87"/>
  <c r="C315" i="87" s="1"/>
  <c r="I69" i="89"/>
  <c r="I69" i="88"/>
  <c r="I69" i="87"/>
  <c r="M65" i="89"/>
  <c r="M65" i="88"/>
  <c r="M65" i="87"/>
  <c r="U65" i="89"/>
  <c r="U65" i="88"/>
  <c r="U65" i="87"/>
  <c r="S66" i="89"/>
  <c r="S66" i="87"/>
  <c r="S66" i="88"/>
  <c r="Q67" i="89"/>
  <c r="Q67" i="88"/>
  <c r="Q67" i="87"/>
  <c r="O68" i="89"/>
  <c r="O68" i="88"/>
  <c r="O68" i="87"/>
  <c r="M70" i="89"/>
  <c r="M70" i="88"/>
  <c r="M70" i="87"/>
  <c r="U70" i="89"/>
  <c r="U70" i="88"/>
  <c r="U70" i="87"/>
  <c r="S72" i="89"/>
  <c r="S72" i="88"/>
  <c r="S72" i="87"/>
  <c r="O139" i="87"/>
  <c r="O93" i="87" s="1"/>
  <c r="O147" i="87"/>
  <c r="O96" i="87" s="1"/>
  <c r="C66" i="89"/>
  <c r="C66" i="88"/>
  <c r="C66" i="87"/>
  <c r="R65" i="89"/>
  <c r="R65" i="88"/>
  <c r="R65" i="87"/>
  <c r="R70" i="89"/>
  <c r="R70" i="88"/>
  <c r="R70" i="87"/>
  <c r="B56" i="90"/>
  <c r="B67" i="89"/>
  <c r="B67" i="88"/>
  <c r="B67" i="87"/>
  <c r="C64" i="88"/>
  <c r="C64" i="89"/>
  <c r="C64" i="87"/>
  <c r="C68" i="88"/>
  <c r="C68" i="89"/>
  <c r="C68" i="87"/>
  <c r="H63" i="89"/>
  <c r="H63" i="87"/>
  <c r="H63" i="88"/>
  <c r="N65" i="89"/>
  <c r="N65" i="88"/>
  <c r="N65" i="87"/>
  <c r="T66" i="88"/>
  <c r="T66" i="89"/>
  <c r="T66" i="87"/>
  <c r="R67" i="89"/>
  <c r="R67" i="88"/>
  <c r="R67" i="87"/>
  <c r="P68" i="89"/>
  <c r="P68" i="88"/>
  <c r="P68" i="87"/>
  <c r="N70" i="89"/>
  <c r="N70" i="88"/>
  <c r="N70" i="87"/>
  <c r="L72" i="89"/>
  <c r="L72" i="88"/>
  <c r="L72" i="87"/>
  <c r="T72" i="89"/>
  <c r="T72" i="88"/>
  <c r="T72" i="87"/>
  <c r="Q8" i="87"/>
  <c r="P82" i="87"/>
  <c r="M155" i="87"/>
  <c r="N151" i="88"/>
  <c r="O167" i="88"/>
  <c r="O159" i="87"/>
  <c r="N150" i="87"/>
  <c r="L70" i="89"/>
  <c r="L70" i="88"/>
  <c r="L70" i="87"/>
  <c r="L66" i="89"/>
  <c r="L66" i="88"/>
  <c r="L66" i="87"/>
  <c r="L65" i="87"/>
  <c r="L65" i="89"/>
  <c r="L65" i="88"/>
  <c r="U64" i="88"/>
  <c r="U64" i="89"/>
  <c r="U64" i="87"/>
  <c r="S64" i="87"/>
  <c r="S64" i="88"/>
  <c r="S64" i="89"/>
  <c r="Q64" i="89"/>
  <c r="Q64" i="87"/>
  <c r="Q64" i="88"/>
  <c r="T64" i="88"/>
  <c r="T64" i="89"/>
  <c r="T64" i="87"/>
  <c r="P64" i="89"/>
  <c r="P64" i="88"/>
  <c r="P64" i="87"/>
  <c r="R64" i="87"/>
  <c r="R64" i="89"/>
  <c r="R64" i="88"/>
  <c r="M64" i="88"/>
  <c r="M64" i="89"/>
  <c r="M64" i="87"/>
  <c r="L64" i="89"/>
  <c r="L64" i="87"/>
  <c r="L64" i="88"/>
  <c r="N64" i="87"/>
  <c r="N64" i="88"/>
  <c r="N64" i="89"/>
  <c r="O64" i="89"/>
  <c r="O64" i="88"/>
  <c r="O64" i="87"/>
  <c r="O6" i="89"/>
  <c r="N550" i="89"/>
  <c r="N627" i="89" s="1"/>
  <c r="AN1" i="22"/>
  <c r="AM254" i="22"/>
  <c r="AM138" i="22"/>
  <c r="AM271" i="22"/>
  <c r="AM156" i="22"/>
  <c r="AM5" i="22"/>
  <c r="AM191" i="22"/>
  <c r="AM25" i="22"/>
  <c r="AM173" i="22"/>
  <c r="AM43" i="22"/>
  <c r="AM79" i="22"/>
  <c r="AM62" i="22"/>
  <c r="AM213" i="22"/>
  <c r="AM101" i="22"/>
  <c r="AM232" i="22"/>
  <c r="AM119" i="22"/>
  <c r="D226" i="84"/>
  <c r="C226" i="84" s="1"/>
  <c r="C233" i="83"/>
  <c r="C529" i="83"/>
  <c r="Q646" i="88"/>
  <c r="Q645" i="88" s="1"/>
  <c r="R644" i="88"/>
  <c r="P646" i="58"/>
  <c r="Q644" i="58"/>
  <c r="R644" i="84"/>
  <c r="Q646" i="84"/>
  <c r="Q645" i="84" s="1"/>
  <c r="T644" i="87"/>
  <c r="S646" i="87"/>
  <c r="S645" i="87" s="1"/>
  <c r="S644" i="89"/>
  <c r="R646" i="89"/>
  <c r="R645" i="89" s="1"/>
  <c r="P646" i="83"/>
  <c r="P645" i="83" s="1"/>
  <c r="Q644" i="83"/>
  <c r="D178" i="84"/>
  <c r="C178" i="84" s="1"/>
  <c r="I642" i="83"/>
  <c r="I641" i="83" s="1"/>
  <c r="K632" i="83"/>
  <c r="I654" i="84"/>
  <c r="I653" i="84" s="1"/>
  <c r="J654" i="84"/>
  <c r="J653" i="84" s="1"/>
  <c r="O648" i="87"/>
  <c r="N650" i="87"/>
  <c r="N649" i="87" s="1"/>
  <c r="N654" i="89"/>
  <c r="N653" i="89" s="1"/>
  <c r="O652" i="89"/>
  <c r="J638" i="84"/>
  <c r="J637" i="84" s="1"/>
  <c r="P632" i="89"/>
  <c r="O634" i="89"/>
  <c r="O633" i="89" s="1"/>
  <c r="L266" i="89"/>
  <c r="L97" i="89" s="1"/>
  <c r="L95" i="89" s="1"/>
  <c r="L91" i="89" s="1"/>
  <c r="B62" i="88"/>
  <c r="B62" i="87"/>
  <c r="B62" i="89"/>
  <c r="L266" i="88"/>
  <c r="L97" i="88" s="1"/>
  <c r="L95" i="88" s="1"/>
  <c r="L33" i="88" s="1"/>
  <c r="U241" i="89"/>
  <c r="P636" i="88"/>
  <c r="O638" i="88"/>
  <c r="O637" i="88" s="1"/>
  <c r="L572" i="89"/>
  <c r="L52" i="89"/>
  <c r="P648" i="88"/>
  <c r="O650" i="88"/>
  <c r="O649" i="88" s="1"/>
  <c r="T241" i="88"/>
  <c r="U191" i="89"/>
  <c r="Q640" i="89"/>
  <c r="P642" i="89"/>
  <c r="P641" i="89" s="1"/>
  <c r="T191" i="88"/>
  <c r="L113" i="88"/>
  <c r="L544" i="88" s="1"/>
  <c r="L38" i="88"/>
  <c r="P656" i="89"/>
  <c r="O658" i="89"/>
  <c r="O657" i="89" s="1"/>
  <c r="U207" i="89"/>
  <c r="N654" i="88"/>
  <c r="N653" i="88" s="1"/>
  <c r="O652" i="88"/>
  <c r="U215" i="88"/>
  <c r="S223" i="89"/>
  <c r="S207" i="88"/>
  <c r="S183" i="89"/>
  <c r="S231" i="88"/>
  <c r="S656" i="88"/>
  <c r="R658" i="88"/>
  <c r="R657" i="88" s="1"/>
  <c r="Q640" i="88"/>
  <c r="P642" i="88"/>
  <c r="P641" i="88" s="1"/>
  <c r="N634" i="88"/>
  <c r="N633" i="88" s="1"/>
  <c r="O632" i="88"/>
  <c r="U199" i="88"/>
  <c r="S175" i="89"/>
  <c r="P648" i="89"/>
  <c r="O650" i="89"/>
  <c r="O649" i="89" s="1"/>
  <c r="S199" i="89"/>
  <c r="N638" i="89"/>
  <c r="N637" i="89" s="1"/>
  <c r="O636" i="89"/>
  <c r="T231" i="89"/>
  <c r="L266" i="87"/>
  <c r="L97" i="87" s="1"/>
  <c r="L95" i="87" s="1"/>
  <c r="S191" i="87"/>
  <c r="N638" i="87"/>
  <c r="N637" i="87" s="1"/>
  <c r="O636" i="87"/>
  <c r="P632" i="87"/>
  <c r="O634" i="87"/>
  <c r="O633" i="87" s="1"/>
  <c r="S231" i="87"/>
  <c r="Q652" i="87"/>
  <c r="P654" i="87"/>
  <c r="P653" i="87" s="1"/>
  <c r="T223" i="87"/>
  <c r="P656" i="87"/>
  <c r="O658" i="87"/>
  <c r="O657" i="87" s="1"/>
  <c r="P640" i="87"/>
  <c r="O642" i="87"/>
  <c r="O641" i="87" s="1"/>
  <c r="T207" i="87"/>
  <c r="L572" i="87"/>
  <c r="L52" i="87"/>
  <c r="T175" i="87"/>
  <c r="U241" i="87"/>
  <c r="T183" i="87"/>
  <c r="O656" i="58"/>
  <c r="N658" i="58"/>
  <c r="N658" i="84"/>
  <c r="N657" i="84" s="1"/>
  <c r="O656" i="84"/>
  <c r="P656" i="83"/>
  <c r="O658" i="83"/>
  <c r="O657" i="83" s="1"/>
  <c r="I638" i="84"/>
  <c r="I637" i="84" s="1"/>
  <c r="D358" i="84"/>
  <c r="D359" i="84" s="1"/>
  <c r="C443" i="83"/>
  <c r="D443" i="83"/>
  <c r="D444" i="83" s="1"/>
  <c r="I634" i="83"/>
  <c r="I633" i="83" s="1"/>
  <c r="C290" i="83"/>
  <c r="C460" i="84"/>
  <c r="C324" i="83"/>
  <c r="C392" i="83"/>
  <c r="D392" i="83"/>
  <c r="D393" i="83" s="1"/>
  <c r="C72" i="58"/>
  <c r="C72" i="83"/>
  <c r="C72" i="84"/>
  <c r="O68" i="58"/>
  <c r="K57" i="90" s="1"/>
  <c r="O68" i="84"/>
  <c r="O68" i="83"/>
  <c r="B67" i="58"/>
  <c r="B67" i="83"/>
  <c r="B67" i="84"/>
  <c r="I72" i="58"/>
  <c r="I72" i="84"/>
  <c r="I72" i="83"/>
  <c r="M70" i="58"/>
  <c r="M70" i="83"/>
  <c r="M70" i="84"/>
  <c r="B63" i="58"/>
  <c r="B63" i="84"/>
  <c r="B63" i="83"/>
  <c r="C67" i="58"/>
  <c r="C67" i="84"/>
  <c r="C67" i="83"/>
  <c r="P64" i="58"/>
  <c r="L53" i="90" s="1"/>
  <c r="P64" i="84"/>
  <c r="P64" i="83"/>
  <c r="N65" i="58"/>
  <c r="J54" i="90" s="1"/>
  <c r="N65" i="84"/>
  <c r="N65" i="83"/>
  <c r="L66" i="58"/>
  <c r="H55" i="90" s="1"/>
  <c r="L66" i="84"/>
  <c r="L66" i="83"/>
  <c r="T66" i="58"/>
  <c r="P55" i="90" s="1"/>
  <c r="T66" i="84"/>
  <c r="T66" i="83"/>
  <c r="R67" i="58"/>
  <c r="N56" i="90" s="1"/>
  <c r="R67" i="84"/>
  <c r="R67" i="83"/>
  <c r="P68" i="58"/>
  <c r="L57" i="90" s="1"/>
  <c r="P68" i="83"/>
  <c r="P68" i="84"/>
  <c r="N70" i="58"/>
  <c r="N70" i="84"/>
  <c r="N70" i="83"/>
  <c r="L72" i="58"/>
  <c r="L72" i="84"/>
  <c r="L72" i="83"/>
  <c r="T72" i="58"/>
  <c r="T72" i="84"/>
  <c r="T72" i="83"/>
  <c r="D511" i="83"/>
  <c r="D512" i="83" s="1"/>
  <c r="C426" i="84"/>
  <c r="Q67" i="58"/>
  <c r="M56" i="90" s="1"/>
  <c r="Q67" i="84"/>
  <c r="Q67" i="83"/>
  <c r="B64" i="58"/>
  <c r="B64" i="84"/>
  <c r="B64" i="83"/>
  <c r="G70" i="58"/>
  <c r="C366" i="58" s="1"/>
  <c r="G70" i="84"/>
  <c r="C366" i="84" s="1"/>
  <c r="G70" i="83"/>
  <c r="C366" i="83" s="1"/>
  <c r="S67" i="58"/>
  <c r="O56" i="90" s="1"/>
  <c r="S67" i="84"/>
  <c r="S67" i="83"/>
  <c r="C68" i="58"/>
  <c r="C68" i="84"/>
  <c r="C68" i="83"/>
  <c r="H70" i="58"/>
  <c r="C364" i="58" s="1"/>
  <c r="H70" i="84"/>
  <c r="C364" i="84" s="1"/>
  <c r="H70" i="83"/>
  <c r="C364" i="83" s="1"/>
  <c r="P65" i="58"/>
  <c r="L54" i="90" s="1"/>
  <c r="P65" i="84"/>
  <c r="P65" i="83"/>
  <c r="N72" i="58"/>
  <c r="N72" i="84"/>
  <c r="N72" i="83"/>
  <c r="I65" i="58"/>
  <c r="C297" i="58" s="1"/>
  <c r="I65" i="84"/>
  <c r="C297" i="84" s="1"/>
  <c r="I65" i="83"/>
  <c r="C297" i="83" s="1"/>
  <c r="U65" i="58"/>
  <c r="Q54" i="90" s="1"/>
  <c r="U65" i="84"/>
  <c r="U65" i="83"/>
  <c r="S72" i="58"/>
  <c r="S72" i="84"/>
  <c r="S72" i="83"/>
  <c r="G66" i="58"/>
  <c r="C315" i="58" s="1"/>
  <c r="G66" i="84"/>
  <c r="C315" i="84" s="1"/>
  <c r="G66" i="83"/>
  <c r="C315" i="83" s="1"/>
  <c r="O65" i="58"/>
  <c r="K54" i="90" s="1"/>
  <c r="O65" i="84"/>
  <c r="O65" i="83"/>
  <c r="O70" i="58"/>
  <c r="O70" i="84"/>
  <c r="O70" i="83"/>
  <c r="C64" i="58"/>
  <c r="C64" i="84"/>
  <c r="C64" i="83"/>
  <c r="L67" i="58"/>
  <c r="H56" i="90" s="1"/>
  <c r="L67" i="84"/>
  <c r="L67" i="83"/>
  <c r="I68" i="58"/>
  <c r="C348" i="58" s="1"/>
  <c r="I68" i="84"/>
  <c r="C348" i="84" s="1"/>
  <c r="I68" i="83"/>
  <c r="C348" i="83" s="1"/>
  <c r="S68" i="58"/>
  <c r="O57" i="90" s="1"/>
  <c r="S68" i="84"/>
  <c r="S68" i="83"/>
  <c r="D427" i="84"/>
  <c r="C428" i="84" s="1"/>
  <c r="B62" i="58"/>
  <c r="B62" i="84"/>
  <c r="B62" i="83"/>
  <c r="U70" i="58"/>
  <c r="U70" i="84"/>
  <c r="U70" i="83"/>
  <c r="Q64" i="58"/>
  <c r="M53" i="90" s="1"/>
  <c r="Q64" i="84"/>
  <c r="Q64" i="83"/>
  <c r="U72" i="58"/>
  <c r="U72" i="84"/>
  <c r="U72" i="83"/>
  <c r="H68" i="58"/>
  <c r="C347" i="58" s="1"/>
  <c r="H68" i="84"/>
  <c r="C347" i="84" s="1"/>
  <c r="H68" i="83"/>
  <c r="C347" i="83" s="1"/>
  <c r="P70" i="58"/>
  <c r="P70" i="84"/>
  <c r="P70" i="83"/>
  <c r="B65" i="58"/>
  <c r="B65" i="84"/>
  <c r="B65" i="83"/>
  <c r="Q65" i="58"/>
  <c r="M54" i="90" s="1"/>
  <c r="Q65" i="84"/>
  <c r="Q65" i="83"/>
  <c r="Q70" i="58"/>
  <c r="Q70" i="84"/>
  <c r="Q70" i="83"/>
  <c r="B70" i="58"/>
  <c r="B70" i="84"/>
  <c r="B70" i="83"/>
  <c r="P66" i="58"/>
  <c r="L55" i="90" s="1"/>
  <c r="P66" i="84"/>
  <c r="P66" i="83"/>
  <c r="P72" i="58"/>
  <c r="P72" i="84"/>
  <c r="P72" i="83"/>
  <c r="I69" i="58"/>
  <c r="I69" i="84"/>
  <c r="I69" i="83"/>
  <c r="M65" i="58"/>
  <c r="I54" i="90" s="1"/>
  <c r="M65" i="83"/>
  <c r="M65" i="84"/>
  <c r="B68" i="58"/>
  <c r="B68" i="84"/>
  <c r="B68" i="83"/>
  <c r="G64" i="58"/>
  <c r="C281" i="58" s="1"/>
  <c r="G64" i="84"/>
  <c r="C281" i="84" s="1"/>
  <c r="G64" i="83"/>
  <c r="C281" i="83" s="1"/>
  <c r="U66" i="58"/>
  <c r="Q55" i="90" s="1"/>
  <c r="U66" i="84"/>
  <c r="U66" i="83"/>
  <c r="M72" i="58"/>
  <c r="M72" i="84"/>
  <c r="M72" i="83"/>
  <c r="H64" i="58"/>
  <c r="C279" i="58" s="1"/>
  <c r="H64" i="84"/>
  <c r="C279" i="84" s="1"/>
  <c r="H64" i="83"/>
  <c r="C279" i="83" s="1"/>
  <c r="R64" i="58"/>
  <c r="N53" i="90" s="1"/>
  <c r="R64" i="84"/>
  <c r="R64" i="83"/>
  <c r="N66" i="58"/>
  <c r="J55" i="90" s="1"/>
  <c r="N66" i="84"/>
  <c r="N66" i="83"/>
  <c r="R68" i="58"/>
  <c r="N57" i="90" s="1"/>
  <c r="R68" i="83"/>
  <c r="R68" i="84"/>
  <c r="I66" i="58"/>
  <c r="C314" i="58" s="1"/>
  <c r="I66" i="84"/>
  <c r="C314" i="84" s="1"/>
  <c r="I66" i="83"/>
  <c r="C314" i="83" s="1"/>
  <c r="S64" i="58"/>
  <c r="O53" i="90" s="1"/>
  <c r="S64" i="84"/>
  <c r="S64" i="83"/>
  <c r="M67" i="58"/>
  <c r="I56" i="90" s="1"/>
  <c r="M67" i="84"/>
  <c r="M67" i="83"/>
  <c r="O72" i="58"/>
  <c r="O72" i="84"/>
  <c r="O72" i="83"/>
  <c r="C65" i="58"/>
  <c r="C65" i="84"/>
  <c r="C65" i="83"/>
  <c r="T64" i="58"/>
  <c r="P53" i="90" s="1"/>
  <c r="T64" i="84"/>
  <c r="T64" i="83"/>
  <c r="N67" i="58"/>
  <c r="J56" i="90" s="1"/>
  <c r="N67" i="84"/>
  <c r="N67" i="83"/>
  <c r="L68" i="58"/>
  <c r="H57" i="90" s="1"/>
  <c r="L68" i="84"/>
  <c r="L68" i="83"/>
  <c r="R70" i="58"/>
  <c r="R70" i="84"/>
  <c r="R70" i="83"/>
  <c r="B66" i="58"/>
  <c r="B66" i="84"/>
  <c r="B66" i="83"/>
  <c r="G69" i="58"/>
  <c r="G69" i="84"/>
  <c r="G69" i="83"/>
  <c r="U64" i="58"/>
  <c r="Q53" i="90" s="1"/>
  <c r="U64" i="84"/>
  <c r="U64" i="83"/>
  <c r="Q66" i="58"/>
  <c r="M55" i="90" s="1"/>
  <c r="Q66" i="84"/>
  <c r="Q66" i="83"/>
  <c r="M68" i="58"/>
  <c r="I57" i="90" s="1"/>
  <c r="M68" i="84"/>
  <c r="M68" i="83"/>
  <c r="S70" i="58"/>
  <c r="S70" i="84"/>
  <c r="S70" i="83"/>
  <c r="Q72" i="58"/>
  <c r="Q72" i="84"/>
  <c r="Q72" i="83"/>
  <c r="I63" i="58"/>
  <c r="I63" i="84"/>
  <c r="I63" i="83"/>
  <c r="I67" i="58"/>
  <c r="C331" i="58" s="1"/>
  <c r="I67" i="84"/>
  <c r="C331" i="84" s="1"/>
  <c r="I67" i="83"/>
  <c r="C331" i="83" s="1"/>
  <c r="O64" i="58"/>
  <c r="K53" i="90" s="1"/>
  <c r="O64" i="84"/>
  <c r="O64" i="83"/>
  <c r="S66" i="58"/>
  <c r="O55" i="90" s="1"/>
  <c r="S66" i="84"/>
  <c r="S66" i="83"/>
  <c r="G68" i="58"/>
  <c r="C349" i="58" s="1"/>
  <c r="G68" i="84"/>
  <c r="C349" i="84" s="1"/>
  <c r="G68" i="83"/>
  <c r="C349" i="83" s="1"/>
  <c r="M66" i="58"/>
  <c r="I55" i="90" s="1"/>
  <c r="M66" i="84"/>
  <c r="M66" i="83"/>
  <c r="Q68" i="58"/>
  <c r="M57" i="90" s="1"/>
  <c r="Q68" i="84"/>
  <c r="Q68" i="83"/>
  <c r="H66" i="58"/>
  <c r="C313" i="58" s="1"/>
  <c r="H66" i="84"/>
  <c r="C313" i="84" s="1"/>
  <c r="H66" i="83"/>
  <c r="C313" i="83" s="1"/>
  <c r="T67" i="58"/>
  <c r="P56" i="90" s="1"/>
  <c r="T67" i="84"/>
  <c r="T67" i="83"/>
  <c r="B69" i="58"/>
  <c r="B69" i="84"/>
  <c r="B69" i="83"/>
  <c r="I64" i="58"/>
  <c r="C280" i="58" s="1"/>
  <c r="I64" i="84"/>
  <c r="C280" i="84" s="1"/>
  <c r="I64" i="83"/>
  <c r="C280" i="83" s="1"/>
  <c r="I70" i="58"/>
  <c r="C365" i="58" s="1"/>
  <c r="I70" i="84"/>
  <c r="C365" i="84" s="1"/>
  <c r="I70" i="83"/>
  <c r="C365" i="83" s="1"/>
  <c r="O66" i="58"/>
  <c r="K55" i="90" s="1"/>
  <c r="O66" i="84"/>
  <c r="O66" i="83"/>
  <c r="U67" i="58"/>
  <c r="Q56" i="90" s="1"/>
  <c r="U67" i="84"/>
  <c r="U67" i="83"/>
  <c r="L64" i="58"/>
  <c r="H53" i="90" s="1"/>
  <c r="L64" i="84"/>
  <c r="L64" i="83"/>
  <c r="R65" i="58"/>
  <c r="N54" i="90" s="1"/>
  <c r="R65" i="84"/>
  <c r="R65" i="83"/>
  <c r="T68" i="58"/>
  <c r="P57" i="90" s="1"/>
  <c r="T68" i="84"/>
  <c r="T68" i="83"/>
  <c r="C70" i="58"/>
  <c r="C70" i="84"/>
  <c r="C70" i="83"/>
  <c r="G63" i="58"/>
  <c r="G63" i="84"/>
  <c r="G63" i="83"/>
  <c r="G65" i="58"/>
  <c r="C298" i="58" s="1"/>
  <c r="G65" i="84"/>
  <c r="C298" i="84" s="1"/>
  <c r="G65" i="83"/>
  <c r="C298" i="83" s="1"/>
  <c r="G67" i="58"/>
  <c r="C332" i="58" s="1"/>
  <c r="G67" i="84"/>
  <c r="C332" i="84" s="1"/>
  <c r="G67" i="83"/>
  <c r="C332" i="83" s="1"/>
  <c r="G72" i="58"/>
  <c r="G72" i="84"/>
  <c r="G72" i="83"/>
  <c r="M64" i="58"/>
  <c r="I53" i="90" s="1"/>
  <c r="M64" i="83"/>
  <c r="M64" i="84"/>
  <c r="S65" i="58"/>
  <c r="O54" i="90" s="1"/>
  <c r="S65" i="84"/>
  <c r="S65" i="83"/>
  <c r="O67" i="58"/>
  <c r="K56" i="90" s="1"/>
  <c r="O67" i="84"/>
  <c r="O67" i="83"/>
  <c r="U68" i="58"/>
  <c r="Q57" i="90" s="1"/>
  <c r="U68" i="84"/>
  <c r="U68" i="83"/>
  <c r="C66" i="58"/>
  <c r="C66" i="84"/>
  <c r="C66" i="83"/>
  <c r="B72" i="58"/>
  <c r="B72" i="83"/>
  <c r="B72" i="84"/>
  <c r="H63" i="58"/>
  <c r="H63" i="84"/>
  <c r="H63" i="83"/>
  <c r="H65" i="58"/>
  <c r="C296" i="58" s="1"/>
  <c r="H65" i="84"/>
  <c r="C296" i="84" s="1"/>
  <c r="H65" i="83"/>
  <c r="C296" i="83" s="1"/>
  <c r="H67" i="58"/>
  <c r="C330" i="58" s="1"/>
  <c r="H67" i="84"/>
  <c r="C330" i="84" s="1"/>
  <c r="H67" i="83"/>
  <c r="C330" i="83" s="1"/>
  <c r="H69" i="58"/>
  <c r="H69" i="84"/>
  <c r="H69" i="83"/>
  <c r="H72" i="58"/>
  <c r="H72" i="84"/>
  <c r="H72" i="83"/>
  <c r="N64" i="58"/>
  <c r="J53" i="90" s="1"/>
  <c r="N64" i="83"/>
  <c r="N64" i="84"/>
  <c r="L65" i="58"/>
  <c r="H54" i="90" s="1"/>
  <c r="L65" i="84"/>
  <c r="L65" i="83"/>
  <c r="T65" i="58"/>
  <c r="P54" i="90" s="1"/>
  <c r="T65" i="84"/>
  <c r="T65" i="83"/>
  <c r="R66" i="58"/>
  <c r="N55" i="90" s="1"/>
  <c r="R66" i="83"/>
  <c r="R66" i="84"/>
  <c r="P67" i="58"/>
  <c r="L56" i="90" s="1"/>
  <c r="P67" i="84"/>
  <c r="P67" i="83"/>
  <c r="N68" i="58"/>
  <c r="J57" i="90" s="1"/>
  <c r="N68" i="84"/>
  <c r="N68" i="83"/>
  <c r="L70" i="58"/>
  <c r="L70" i="84"/>
  <c r="L70" i="83"/>
  <c r="T70" i="58"/>
  <c r="T70" i="84"/>
  <c r="T70" i="83"/>
  <c r="R72" i="58"/>
  <c r="R72" i="84"/>
  <c r="R72" i="83"/>
  <c r="C359" i="83"/>
  <c r="D359" i="83"/>
  <c r="D360" i="83" s="1"/>
  <c r="C358" i="83"/>
  <c r="C477" i="83"/>
  <c r="D477" i="83"/>
  <c r="C478" i="83" s="1"/>
  <c r="J634" i="84"/>
  <c r="J633" i="84" s="1"/>
  <c r="K632" i="84"/>
  <c r="K638" i="84"/>
  <c r="K637" i="84" s="1"/>
  <c r="L636" i="84"/>
  <c r="K640" i="84"/>
  <c r="J642" i="84"/>
  <c r="J641" i="84" s="1"/>
  <c r="K648" i="84"/>
  <c r="J650" i="84"/>
  <c r="J649" i="84" s="1"/>
  <c r="L652" i="84"/>
  <c r="K654" i="84"/>
  <c r="K653" i="84" s="1"/>
  <c r="C392" i="84"/>
  <c r="K648" i="83"/>
  <c r="J650" i="83"/>
  <c r="J649" i="83" s="1"/>
  <c r="L632" i="83"/>
  <c r="K634" i="83"/>
  <c r="K633" i="83" s="1"/>
  <c r="L640" i="83"/>
  <c r="K642" i="83"/>
  <c r="K641" i="83" s="1"/>
  <c r="K636" i="83"/>
  <c r="J638" i="83"/>
  <c r="J637" i="83" s="1"/>
  <c r="K652" i="83"/>
  <c r="J654" i="83"/>
  <c r="J653" i="83" s="1"/>
  <c r="C209" i="84"/>
  <c r="K144" i="84"/>
  <c r="D186" i="84"/>
  <c r="C185" i="84"/>
  <c r="I144" i="83"/>
  <c r="D202" i="83"/>
  <c r="C201" i="83"/>
  <c r="D529" i="84"/>
  <c r="C529" i="84"/>
  <c r="N145" i="84"/>
  <c r="C409" i="84"/>
  <c r="D409" i="84"/>
  <c r="Q223" i="84"/>
  <c r="D307" i="84"/>
  <c r="C307" i="84"/>
  <c r="P146" i="84"/>
  <c r="Q199" i="84"/>
  <c r="H144" i="84"/>
  <c r="D194" i="84"/>
  <c r="C193" i="84"/>
  <c r="L145" i="84"/>
  <c r="O146" i="84"/>
  <c r="K145" i="84"/>
  <c r="T144" i="84"/>
  <c r="J144" i="84"/>
  <c r="T145" i="84"/>
  <c r="J145" i="84"/>
  <c r="O145" i="84"/>
  <c r="M146" i="84"/>
  <c r="S145" i="84"/>
  <c r="I145" i="84"/>
  <c r="R145" i="84"/>
  <c r="H145" i="84"/>
  <c r="L144" i="84"/>
  <c r="Q145" i="84"/>
  <c r="G145" i="84"/>
  <c r="G146" i="84"/>
  <c r="P145" i="84"/>
  <c r="Q146" i="84"/>
  <c r="M144" i="84"/>
  <c r="N146" i="84"/>
  <c r="D393" i="84"/>
  <c r="C393" i="84"/>
  <c r="C162" i="84"/>
  <c r="K146" i="84"/>
  <c r="P144" i="84"/>
  <c r="D290" i="84"/>
  <c r="C290" i="84"/>
  <c r="D494" i="84"/>
  <c r="C494" i="84"/>
  <c r="N231" i="84"/>
  <c r="S144" i="84"/>
  <c r="D375" i="84"/>
  <c r="C375" i="84"/>
  <c r="D234" i="84"/>
  <c r="C233" i="84"/>
  <c r="P191" i="84"/>
  <c r="D341" i="84"/>
  <c r="C341" i="84"/>
  <c r="S146" i="84"/>
  <c r="C443" i="84"/>
  <c r="D443" i="84"/>
  <c r="I144" i="84"/>
  <c r="C461" i="84"/>
  <c r="D461" i="84"/>
  <c r="C477" i="84"/>
  <c r="D477" i="84"/>
  <c r="Q241" i="84"/>
  <c r="U145" i="84"/>
  <c r="L146" i="84"/>
  <c r="U146" i="84"/>
  <c r="D511" i="84"/>
  <c r="C511" i="84"/>
  <c r="P175" i="84"/>
  <c r="M145" i="84"/>
  <c r="C202" i="84"/>
  <c r="T146" i="84"/>
  <c r="N183" i="84"/>
  <c r="O215" i="84"/>
  <c r="R144" i="84"/>
  <c r="I146" i="84"/>
  <c r="R146" i="84"/>
  <c r="O144" i="84"/>
  <c r="D324" i="84"/>
  <c r="C324" i="84"/>
  <c r="U144" i="84"/>
  <c r="G144" i="84"/>
  <c r="J146" i="84"/>
  <c r="N144" i="84"/>
  <c r="O207" i="84"/>
  <c r="H146" i="84"/>
  <c r="Q144" i="84"/>
  <c r="N191" i="83"/>
  <c r="G145" i="83"/>
  <c r="K145" i="83"/>
  <c r="H145" i="83"/>
  <c r="C530" i="83"/>
  <c r="D530" i="83"/>
  <c r="D341" i="83"/>
  <c r="C341" i="83"/>
  <c r="C185" i="83"/>
  <c r="D186" i="83"/>
  <c r="M146" i="83"/>
  <c r="U146" i="83"/>
  <c r="L146" i="83"/>
  <c r="T146" i="83"/>
  <c r="K146" i="83"/>
  <c r="S146" i="83"/>
  <c r="J146" i="83"/>
  <c r="D162" i="83"/>
  <c r="C161" i="83"/>
  <c r="H146" i="83"/>
  <c r="O145" i="83"/>
  <c r="O144" i="83"/>
  <c r="G146" i="83"/>
  <c r="P146" i="83"/>
  <c r="S145" i="83"/>
  <c r="R146" i="83"/>
  <c r="Q146" i="83"/>
  <c r="S144" i="83"/>
  <c r="O146" i="83"/>
  <c r="I146" i="83"/>
  <c r="Q145" i="83"/>
  <c r="P144" i="83"/>
  <c r="G144" i="83"/>
  <c r="T145" i="83"/>
  <c r="P145" i="83"/>
  <c r="N144" i="83"/>
  <c r="D307" i="83"/>
  <c r="C307" i="83"/>
  <c r="C218" i="83"/>
  <c r="L145" i="83"/>
  <c r="K144" i="83"/>
  <c r="J144" i="83"/>
  <c r="O215" i="83"/>
  <c r="U145" i="83"/>
  <c r="T144" i="83"/>
  <c r="R144" i="83"/>
  <c r="D460" i="83"/>
  <c r="C460" i="83"/>
  <c r="D495" i="83"/>
  <c r="C495" i="83"/>
  <c r="D375" i="83"/>
  <c r="C375" i="83"/>
  <c r="D291" i="83"/>
  <c r="C291" i="83"/>
  <c r="O223" i="83"/>
  <c r="R183" i="83"/>
  <c r="O207" i="83"/>
  <c r="N146" i="83"/>
  <c r="L144" i="83"/>
  <c r="R145" i="83"/>
  <c r="Q144" i="83"/>
  <c r="O231" i="83"/>
  <c r="I145" i="83"/>
  <c r="M145" i="83"/>
  <c r="U144" i="83"/>
  <c r="D426" i="83"/>
  <c r="C426" i="83"/>
  <c r="D325" i="83"/>
  <c r="C325" i="83"/>
  <c r="O241" i="83"/>
  <c r="H144" i="83"/>
  <c r="D409" i="83"/>
  <c r="C409" i="83"/>
  <c r="P175" i="83"/>
  <c r="P199" i="83"/>
  <c r="D170" i="83"/>
  <c r="C169" i="83"/>
  <c r="J145" i="83"/>
  <c r="N145" i="83"/>
  <c r="M144" i="83"/>
  <c r="I650" i="58"/>
  <c r="J650" i="58"/>
  <c r="D506" i="58"/>
  <c r="D508" i="58"/>
  <c r="D490" i="58"/>
  <c r="D491" i="58"/>
  <c r="D475" i="58"/>
  <c r="C476" i="58" s="1"/>
  <c r="D474" i="58"/>
  <c r="D455" i="58"/>
  <c r="D457" i="58"/>
  <c r="D439" i="58"/>
  <c r="D440" i="58"/>
  <c r="D425" i="58"/>
  <c r="D423" i="58"/>
  <c r="D408" i="58"/>
  <c r="D406" i="58"/>
  <c r="D391" i="58"/>
  <c r="D389" i="58"/>
  <c r="D374" i="58"/>
  <c r="D372" i="58"/>
  <c r="D357" i="58"/>
  <c r="D355" i="58"/>
  <c r="D340" i="58"/>
  <c r="D338" i="58"/>
  <c r="D323" i="58"/>
  <c r="D321" i="58"/>
  <c r="D306" i="58"/>
  <c r="D304" i="58"/>
  <c r="C278" i="58"/>
  <c r="D289" i="58" s="1"/>
  <c r="C290" i="58" s="1"/>
  <c r="D287" i="58"/>
  <c r="K636" i="58"/>
  <c r="J638" i="58"/>
  <c r="J654" i="58"/>
  <c r="K652" i="58"/>
  <c r="J634" i="58"/>
  <c r="K632" i="58"/>
  <c r="D476" i="58"/>
  <c r="D472" i="58"/>
  <c r="D441" i="58"/>
  <c r="C442" i="58" s="1"/>
  <c r="D492" i="58"/>
  <c r="C493" i="58" s="1"/>
  <c r="D456" i="58"/>
  <c r="D458" i="58"/>
  <c r="C459" i="58" s="1"/>
  <c r="D459" i="58"/>
  <c r="D507" i="58"/>
  <c r="D438" i="58"/>
  <c r="D473" i="58"/>
  <c r="D489" i="58"/>
  <c r="D509" i="58"/>
  <c r="C510" i="58" s="1"/>
  <c r="U9" i="58"/>
  <c r="T9" i="58"/>
  <c r="S9" i="58"/>
  <c r="R9" i="58"/>
  <c r="Q9" i="58"/>
  <c r="P9" i="58"/>
  <c r="O9" i="58"/>
  <c r="N9" i="58"/>
  <c r="M9" i="58"/>
  <c r="L9" i="58"/>
  <c r="K9" i="58"/>
  <c r="U8" i="58"/>
  <c r="Q59" i="90" s="1"/>
  <c r="T8" i="58"/>
  <c r="P59" i="90" s="1"/>
  <c r="S8" i="58"/>
  <c r="O59" i="90" s="1"/>
  <c r="R8" i="58"/>
  <c r="N59" i="90" s="1"/>
  <c r="Q8" i="58"/>
  <c r="M59" i="90" s="1"/>
  <c r="P8" i="58"/>
  <c r="L59" i="90" s="1"/>
  <c r="O8" i="58"/>
  <c r="K59" i="90" s="1"/>
  <c r="N8" i="58"/>
  <c r="J59" i="90" s="1"/>
  <c r="M8" i="58"/>
  <c r="I59" i="90" s="1"/>
  <c r="L8" i="58"/>
  <c r="H59" i="90" s="1"/>
  <c r="K8" i="58"/>
  <c r="C81" i="58"/>
  <c r="C82" i="58"/>
  <c r="C83" i="58"/>
  <c r="C84" i="58"/>
  <c r="C85" i="58"/>
  <c r="D134" i="58"/>
  <c r="D135" i="58"/>
  <c r="D136" i="58"/>
  <c r="D137" i="58"/>
  <c r="D138" i="58"/>
  <c r="B139" i="58"/>
  <c r="D142" i="58"/>
  <c r="D143" i="58"/>
  <c r="D144" i="58"/>
  <c r="D145" i="58"/>
  <c r="D146" i="58"/>
  <c r="B147" i="58"/>
  <c r="D150" i="58"/>
  <c r="D151" i="58"/>
  <c r="C151" i="58" s="1"/>
  <c r="D152" i="58"/>
  <c r="D153" i="58"/>
  <c r="D154" i="58"/>
  <c r="B155" i="58"/>
  <c r="C159" i="58"/>
  <c r="D160" i="58"/>
  <c r="D164" i="58"/>
  <c r="D165" i="58" s="1"/>
  <c r="C167" i="58"/>
  <c r="D168" i="58"/>
  <c r="D172" i="58"/>
  <c r="D173" i="58" s="1"/>
  <c r="C175" i="58"/>
  <c r="L175" i="58"/>
  <c r="D176" i="58"/>
  <c r="C176" i="58" s="1"/>
  <c r="D180" i="58"/>
  <c r="D181" i="58" s="1"/>
  <c r="C183" i="58"/>
  <c r="L183" i="58"/>
  <c r="M183" i="58" s="1"/>
  <c r="N183" i="58" s="1"/>
  <c r="D184" i="58"/>
  <c r="D185" i="58" s="1"/>
  <c r="D186" i="58" s="1"/>
  <c r="D188" i="58"/>
  <c r="D189" i="58" s="1"/>
  <c r="C191" i="58"/>
  <c r="L191" i="58"/>
  <c r="M191" i="58" s="1"/>
  <c r="N191" i="58" s="1"/>
  <c r="O191" i="58" s="1"/>
  <c r="P191" i="58" s="1"/>
  <c r="Q191" i="58" s="1"/>
  <c r="D192" i="58"/>
  <c r="C192" i="58" s="1"/>
  <c r="D196" i="58"/>
  <c r="D197" i="58" s="1"/>
  <c r="C199" i="58"/>
  <c r="L199" i="58"/>
  <c r="D200" i="58"/>
  <c r="C200" i="58" s="1"/>
  <c r="D204" i="58"/>
  <c r="D205" i="58" s="1"/>
  <c r="C207" i="58"/>
  <c r="L207" i="58"/>
  <c r="M207" i="58" s="1"/>
  <c r="N207" i="58" s="1"/>
  <c r="O207" i="58" s="1"/>
  <c r="D208" i="58"/>
  <c r="C208" i="58" s="1"/>
  <c r="D212" i="58"/>
  <c r="D213" i="58" s="1"/>
  <c r="C215" i="58"/>
  <c r="L215" i="58"/>
  <c r="M215" i="58" s="1"/>
  <c r="D216" i="58"/>
  <c r="D220" i="58"/>
  <c r="D221" i="58" s="1"/>
  <c r="C223" i="58"/>
  <c r="L223" i="58"/>
  <c r="M223" i="58" s="1"/>
  <c r="D224" i="58"/>
  <c r="D228" i="58"/>
  <c r="D229" i="58" s="1"/>
  <c r="C231" i="58"/>
  <c r="L231" i="58"/>
  <c r="M231" i="58" s="1"/>
  <c r="N231" i="58" s="1"/>
  <c r="D232" i="58"/>
  <c r="D233" i="58" s="1"/>
  <c r="D236" i="58"/>
  <c r="D237" i="58" s="1"/>
  <c r="M241" i="58"/>
  <c r="D244" i="58"/>
  <c r="C244" i="58" s="1"/>
  <c r="D245" i="58"/>
  <c r="B245" i="58" s="1"/>
  <c r="D246" i="58"/>
  <c r="D247" i="58"/>
  <c r="B247" i="58" s="1"/>
  <c r="D248" i="58"/>
  <c r="C248" i="58" s="1"/>
  <c r="B249" i="58"/>
  <c r="D253" i="58"/>
  <c r="C253" i="58" s="1"/>
  <c r="D254" i="58"/>
  <c r="C254" i="58" s="1"/>
  <c r="D255" i="58"/>
  <c r="B255" i="58" s="1"/>
  <c r="D256" i="58"/>
  <c r="B256" i="58" s="1"/>
  <c r="D257" i="58"/>
  <c r="B257" i="58" s="1"/>
  <c r="B258" i="58"/>
  <c r="D261" i="58"/>
  <c r="D262" i="58"/>
  <c r="C262" i="58" s="1"/>
  <c r="D263" i="58"/>
  <c r="C263" i="58" s="1"/>
  <c r="D264" i="58"/>
  <c r="B264" i="58" s="1"/>
  <c r="D265" i="58"/>
  <c r="C265" i="58" s="1"/>
  <c r="B266" i="58"/>
  <c r="D269" i="58"/>
  <c r="C269" i="58" s="1"/>
  <c r="D270" i="58"/>
  <c r="C270" i="58" s="1"/>
  <c r="D271" i="58"/>
  <c r="B271" i="58" s="1"/>
  <c r="D272" i="58"/>
  <c r="D273" i="58"/>
  <c r="B273" i="58" s="1"/>
  <c r="B274" i="58"/>
  <c r="B283" i="58"/>
  <c r="D285" i="58"/>
  <c r="D286" i="58"/>
  <c r="D288" i="58"/>
  <c r="C289" i="58" s="1"/>
  <c r="B300" i="58"/>
  <c r="D302" i="58"/>
  <c r="D303" i="58"/>
  <c r="D305" i="58"/>
  <c r="C306" i="58" s="1"/>
  <c r="B317" i="58"/>
  <c r="D319" i="58"/>
  <c r="D320" i="58"/>
  <c r="D322" i="58"/>
  <c r="C323" i="58" s="1"/>
  <c r="B334" i="58"/>
  <c r="D336" i="58"/>
  <c r="D337" i="58"/>
  <c r="D339" i="58"/>
  <c r="C340" i="58" s="1"/>
  <c r="B351" i="58"/>
  <c r="D353" i="58"/>
  <c r="D354" i="58"/>
  <c r="D356" i="58"/>
  <c r="C357" i="58" s="1"/>
  <c r="B368" i="58"/>
  <c r="D370" i="58"/>
  <c r="D371" i="58"/>
  <c r="D373" i="58"/>
  <c r="C374" i="58" s="1"/>
  <c r="B385" i="58"/>
  <c r="D387" i="58"/>
  <c r="D388" i="58"/>
  <c r="D390" i="58"/>
  <c r="C391" i="58" s="1"/>
  <c r="B402" i="58"/>
  <c r="D404" i="58"/>
  <c r="D405" i="58"/>
  <c r="D407" i="58"/>
  <c r="C408" i="58" s="1"/>
  <c r="B419" i="58"/>
  <c r="D421" i="58"/>
  <c r="D422" i="58"/>
  <c r="D424" i="58"/>
  <c r="C425" i="58" s="1"/>
  <c r="B521" i="58"/>
  <c r="D523" i="58"/>
  <c r="D524" i="58"/>
  <c r="D526" i="58"/>
  <c r="C527" i="58" s="1"/>
  <c r="D527" i="58"/>
  <c r="N155" i="87" l="1"/>
  <c r="J60" i="90"/>
  <c r="J58" i="90"/>
  <c r="N60" i="90"/>
  <c r="O58" i="90"/>
  <c r="P60" i="90"/>
  <c r="K60" i="90"/>
  <c r="I60" i="90"/>
  <c r="Q58" i="90"/>
  <c r="I58" i="90"/>
  <c r="P58" i="90"/>
  <c r="N58" i="90"/>
  <c r="L60" i="90"/>
  <c r="Q60" i="90"/>
  <c r="H60" i="90"/>
  <c r="M58" i="90"/>
  <c r="K58" i="90"/>
  <c r="H58" i="90"/>
  <c r="M60" i="90"/>
  <c r="L58" i="90"/>
  <c r="O60" i="90"/>
  <c r="J633" i="58"/>
  <c r="I649" i="58"/>
  <c r="C383" i="88"/>
  <c r="C400" i="88"/>
  <c r="C383" i="89"/>
  <c r="C400" i="89"/>
  <c r="K648" i="58"/>
  <c r="C381" i="83"/>
  <c r="C398" i="83"/>
  <c r="J653" i="58"/>
  <c r="C381" i="84"/>
  <c r="C398" i="84"/>
  <c r="C383" i="83"/>
  <c r="C400" i="83"/>
  <c r="J637" i="58"/>
  <c r="C381" i="58"/>
  <c r="C398" i="58"/>
  <c r="C383" i="84"/>
  <c r="C400" i="84"/>
  <c r="C382" i="83"/>
  <c r="C399" i="83"/>
  <c r="P645" i="58"/>
  <c r="C383" i="58"/>
  <c r="C400" i="58"/>
  <c r="C382" i="84"/>
  <c r="C399" i="84"/>
  <c r="K640" i="58"/>
  <c r="J642" i="58"/>
  <c r="J649" i="58"/>
  <c r="C382" i="58"/>
  <c r="C399" i="58"/>
  <c r="N657" i="58"/>
  <c r="C383" i="87"/>
  <c r="C400" i="87"/>
  <c r="L116" i="89"/>
  <c r="L547" i="89" s="1"/>
  <c r="L541" i="89" s="1"/>
  <c r="N155" i="89"/>
  <c r="L33" i="89"/>
  <c r="L569" i="89" s="1"/>
  <c r="P82" i="58"/>
  <c r="L8" i="90"/>
  <c r="Q82" i="58"/>
  <c r="M8" i="90"/>
  <c r="R82" i="58"/>
  <c r="N8" i="90"/>
  <c r="P159" i="87"/>
  <c r="O150" i="87"/>
  <c r="P167" i="87"/>
  <c r="O151" i="87"/>
  <c r="K82" i="58"/>
  <c r="G8" i="90"/>
  <c r="S82" i="58"/>
  <c r="O8" i="90"/>
  <c r="L82" i="58"/>
  <c r="H8" i="90"/>
  <c r="T82" i="58"/>
  <c r="P8" i="90"/>
  <c r="P159" i="89"/>
  <c r="O150" i="89"/>
  <c r="P167" i="89"/>
  <c r="O151" i="89"/>
  <c r="P139" i="87"/>
  <c r="P93" i="87" s="1"/>
  <c r="P147" i="87"/>
  <c r="P96" i="87" s="1"/>
  <c r="M82" i="58"/>
  <c r="I8" i="90"/>
  <c r="Q82" i="87"/>
  <c r="R8" i="87"/>
  <c r="N155" i="88"/>
  <c r="U82" i="58"/>
  <c r="Q8" i="90"/>
  <c r="N82" i="58"/>
  <c r="J8" i="90"/>
  <c r="O82" i="58"/>
  <c r="K8" i="90"/>
  <c r="P167" i="88"/>
  <c r="O151" i="88"/>
  <c r="P159" i="88"/>
  <c r="O150" i="88"/>
  <c r="P6" i="89"/>
  <c r="O550" i="89"/>
  <c r="O627" i="89" s="1"/>
  <c r="AN271" i="22"/>
  <c r="AN156" i="22"/>
  <c r="AN5" i="22"/>
  <c r="AN101" i="22"/>
  <c r="AN191" i="22"/>
  <c r="AN25" i="22"/>
  <c r="AN173" i="22"/>
  <c r="AN43" i="22"/>
  <c r="AN62" i="22"/>
  <c r="AN213" i="22"/>
  <c r="AN79" i="22"/>
  <c r="AN232" i="22"/>
  <c r="AN119" i="22"/>
  <c r="AN254" i="22"/>
  <c r="AN138" i="22"/>
  <c r="U644" i="87"/>
  <c r="U646" i="87" s="1"/>
  <c r="U645" i="87" s="1"/>
  <c r="T646" i="87"/>
  <c r="T645" i="87" s="1"/>
  <c r="R646" i="84"/>
  <c r="R645" i="84" s="1"/>
  <c r="S644" i="84"/>
  <c r="Q646" i="83"/>
  <c r="Q645" i="83" s="1"/>
  <c r="R644" i="83"/>
  <c r="R644" i="58"/>
  <c r="Q646" i="58"/>
  <c r="S646" i="89"/>
  <c r="S645" i="89" s="1"/>
  <c r="T644" i="89"/>
  <c r="R646" i="88"/>
  <c r="R645" i="88" s="1"/>
  <c r="S644" i="88"/>
  <c r="L91" i="88"/>
  <c r="P648" i="87"/>
  <c r="O650" i="87"/>
  <c r="O649" i="87" s="1"/>
  <c r="L116" i="88"/>
  <c r="L547" i="88" s="1"/>
  <c r="L541" i="88" s="1"/>
  <c r="O654" i="89"/>
  <c r="O653" i="89" s="1"/>
  <c r="P652" i="89"/>
  <c r="C359" i="84"/>
  <c r="Q632" i="89"/>
  <c r="P634" i="89"/>
  <c r="P633" i="89" s="1"/>
  <c r="O638" i="89"/>
  <c r="O637" i="89" s="1"/>
  <c r="P636" i="89"/>
  <c r="T231" i="88"/>
  <c r="T207" i="88"/>
  <c r="L572" i="88"/>
  <c r="L52" i="88"/>
  <c r="P650" i="88"/>
  <c r="P649" i="88" s="1"/>
  <c r="Q648" i="88"/>
  <c r="T223" i="89"/>
  <c r="O654" i="88"/>
  <c r="O653" i="88" s="1"/>
  <c r="P652" i="88"/>
  <c r="U191" i="88"/>
  <c r="T199" i="89"/>
  <c r="S658" i="88"/>
  <c r="S657" i="88" s="1"/>
  <c r="T656" i="88"/>
  <c r="R640" i="89"/>
  <c r="Q642" i="89"/>
  <c r="Q641" i="89" s="1"/>
  <c r="T175" i="89"/>
  <c r="P632" i="88"/>
  <c r="O634" i="88"/>
  <c r="O633" i="88" s="1"/>
  <c r="Q642" i="88"/>
  <c r="Q641" i="88" s="1"/>
  <c r="R640" i="88"/>
  <c r="U241" i="88"/>
  <c r="P638" i="88"/>
  <c r="P637" i="88" s="1"/>
  <c r="Q636" i="88"/>
  <c r="L569" i="88"/>
  <c r="L53" i="88"/>
  <c r="P650" i="89"/>
  <c r="P649" i="89" s="1"/>
  <c r="Q648" i="89"/>
  <c r="Q656" i="89"/>
  <c r="P658" i="89"/>
  <c r="P657" i="89" s="1"/>
  <c r="U231" i="89"/>
  <c r="T183" i="89"/>
  <c r="Q656" i="87"/>
  <c r="P658" i="87"/>
  <c r="P657" i="87" s="1"/>
  <c r="U175" i="87"/>
  <c r="R652" i="87"/>
  <c r="Q654" i="87"/>
  <c r="Q653" i="87" s="1"/>
  <c r="T231" i="87"/>
  <c r="U223" i="87"/>
  <c r="U183" i="87"/>
  <c r="O638" i="87"/>
  <c r="O637" i="87" s="1"/>
  <c r="P636" i="87"/>
  <c r="Q640" i="87"/>
  <c r="P642" i="87"/>
  <c r="P641" i="87" s="1"/>
  <c r="U207" i="87"/>
  <c r="Q632" i="87"/>
  <c r="P634" i="87"/>
  <c r="P633" i="87" s="1"/>
  <c r="T191" i="87"/>
  <c r="L116" i="87"/>
  <c r="L547" i="87" s="1"/>
  <c r="L541" i="87" s="1"/>
  <c r="L33" i="87"/>
  <c r="L91" i="87"/>
  <c r="Q656" i="83"/>
  <c r="P658" i="83"/>
  <c r="P657" i="83" s="1"/>
  <c r="O658" i="84"/>
  <c r="O657" i="84" s="1"/>
  <c r="P656" i="84"/>
  <c r="P656" i="58"/>
  <c r="O658" i="58"/>
  <c r="C444" i="83"/>
  <c r="P292" i="84"/>
  <c r="N292" i="83"/>
  <c r="P309" i="84"/>
  <c r="P343" i="84"/>
  <c r="D428" i="84"/>
  <c r="D429" i="84" s="1"/>
  <c r="C393" i="83"/>
  <c r="P326" i="84"/>
  <c r="P360" i="84"/>
  <c r="C360" i="83"/>
  <c r="N326" i="83"/>
  <c r="N360" i="83"/>
  <c r="M326" i="83"/>
  <c r="C512" i="83"/>
  <c r="M360" i="83"/>
  <c r="N309" i="83"/>
  <c r="M309" i="83"/>
  <c r="N343" i="83"/>
  <c r="D478" i="83"/>
  <c r="D479" i="83" s="1"/>
  <c r="N309" i="84"/>
  <c r="M309" i="84"/>
  <c r="O309" i="84"/>
  <c r="M343" i="83"/>
  <c r="M326" i="84"/>
  <c r="O326" i="84"/>
  <c r="N326" i="84"/>
  <c r="O343" i="84"/>
  <c r="M343" i="84"/>
  <c r="N343" i="84"/>
  <c r="M292" i="83"/>
  <c r="M360" i="84"/>
  <c r="O360" i="84"/>
  <c r="N360" i="84"/>
  <c r="N292" i="84"/>
  <c r="O292" i="84"/>
  <c r="M292" i="84"/>
  <c r="P248" i="83"/>
  <c r="L648" i="84"/>
  <c r="K650" i="84"/>
  <c r="K649" i="84" s="1"/>
  <c r="L640" i="84"/>
  <c r="K642" i="84"/>
  <c r="K641" i="84" s="1"/>
  <c r="M636" i="84"/>
  <c r="L638" i="84"/>
  <c r="L637" i="84" s="1"/>
  <c r="L632" i="84"/>
  <c r="K634" i="84"/>
  <c r="K633" i="84" s="1"/>
  <c r="M652" i="84"/>
  <c r="L654" i="84"/>
  <c r="L653" i="84" s="1"/>
  <c r="K638" i="83"/>
  <c r="K637" i="83" s="1"/>
  <c r="L636" i="83"/>
  <c r="L642" i="83"/>
  <c r="L641" i="83" s="1"/>
  <c r="M640" i="83"/>
  <c r="M632" i="83"/>
  <c r="L634" i="83"/>
  <c r="L633" i="83" s="1"/>
  <c r="L652" i="83"/>
  <c r="K654" i="83"/>
  <c r="K653" i="83" s="1"/>
  <c r="L648" i="83"/>
  <c r="K650" i="83"/>
  <c r="K649" i="83" s="1"/>
  <c r="U248" i="83"/>
  <c r="S248" i="83"/>
  <c r="Q247" i="83"/>
  <c r="C202" i="83"/>
  <c r="C186" i="84"/>
  <c r="P215" i="84"/>
  <c r="Q175" i="84"/>
  <c r="O231" i="84"/>
  <c r="D444" i="84"/>
  <c r="C444" i="84"/>
  <c r="D342" i="84"/>
  <c r="C342" i="84"/>
  <c r="D376" i="84"/>
  <c r="C376" i="84"/>
  <c r="D495" i="84"/>
  <c r="C495" i="84"/>
  <c r="D394" i="84"/>
  <c r="C394" i="84"/>
  <c r="C234" i="84"/>
  <c r="D360" i="84"/>
  <c r="C360" i="84"/>
  <c r="D308" i="84"/>
  <c r="C308" i="84"/>
  <c r="D530" i="84"/>
  <c r="C530" i="84"/>
  <c r="O183" i="84"/>
  <c r="R223" i="84"/>
  <c r="P207" i="84"/>
  <c r="R241" i="84"/>
  <c r="D462" i="84"/>
  <c r="C462" i="84"/>
  <c r="C512" i="84"/>
  <c r="D512" i="84"/>
  <c r="D325" i="84"/>
  <c r="C325" i="84"/>
  <c r="C194" i="84"/>
  <c r="R199" i="84"/>
  <c r="D478" i="84"/>
  <c r="C478" i="84"/>
  <c r="Q191" i="84"/>
  <c r="D291" i="84"/>
  <c r="C291" i="84"/>
  <c r="S248" i="84"/>
  <c r="Q248" i="84"/>
  <c r="P248" i="84"/>
  <c r="N248" i="84"/>
  <c r="S246" i="84"/>
  <c r="M248" i="84"/>
  <c r="L248" i="84"/>
  <c r="T248" i="84"/>
  <c r="N246" i="84"/>
  <c r="R247" i="84"/>
  <c r="T247" i="84"/>
  <c r="Q247" i="84"/>
  <c r="O246" i="84"/>
  <c r="M246" i="84"/>
  <c r="L247" i="84"/>
  <c r="P247" i="84"/>
  <c r="U246" i="84"/>
  <c r="O248" i="84"/>
  <c r="R246" i="84"/>
  <c r="O247" i="84"/>
  <c r="N247" i="84"/>
  <c r="R248" i="84"/>
  <c r="P246" i="84"/>
  <c r="Q246" i="84"/>
  <c r="U247" i="84"/>
  <c r="M247" i="84"/>
  <c r="U248" i="84"/>
  <c r="T246" i="84"/>
  <c r="S247" i="84"/>
  <c r="L246" i="84"/>
  <c r="C410" i="84"/>
  <c r="D410" i="84"/>
  <c r="D445" i="83"/>
  <c r="C445" i="83"/>
  <c r="S183" i="83"/>
  <c r="R248" i="83"/>
  <c r="L246" i="83"/>
  <c r="D308" i="83"/>
  <c r="C308" i="83"/>
  <c r="P246" i="83"/>
  <c r="U246" i="83"/>
  <c r="N246" i="83"/>
  <c r="M246" i="83"/>
  <c r="T246" i="83"/>
  <c r="L247" i="83"/>
  <c r="M247" i="83"/>
  <c r="N247" i="83"/>
  <c r="S247" i="83"/>
  <c r="T247" i="83"/>
  <c r="O247" i="83"/>
  <c r="T248" i="83"/>
  <c r="M248" i="83"/>
  <c r="P215" i="83"/>
  <c r="D394" i="83"/>
  <c r="C394" i="83"/>
  <c r="P223" i="83"/>
  <c r="S246" i="83"/>
  <c r="D496" i="83"/>
  <c r="C496" i="83"/>
  <c r="D461" i="83"/>
  <c r="C461" i="83"/>
  <c r="O360" i="83"/>
  <c r="O343" i="83"/>
  <c r="O292" i="83"/>
  <c r="P241" i="83"/>
  <c r="O309" i="83"/>
  <c r="O326" i="83"/>
  <c r="Q199" i="83"/>
  <c r="P247" i="83"/>
  <c r="Q246" i="83"/>
  <c r="O246" i="83"/>
  <c r="N248" i="83"/>
  <c r="O191" i="83"/>
  <c r="D410" i="83"/>
  <c r="C410" i="83"/>
  <c r="D326" i="83"/>
  <c r="C326" i="83"/>
  <c r="P207" i="83"/>
  <c r="D513" i="83"/>
  <c r="C513" i="83"/>
  <c r="Q175" i="83"/>
  <c r="D427" i="83"/>
  <c r="C427" i="83"/>
  <c r="P231" i="83"/>
  <c r="U247" i="83"/>
  <c r="O248" i="83"/>
  <c r="L248" i="83"/>
  <c r="C342" i="83"/>
  <c r="D342" i="83"/>
  <c r="D292" i="83"/>
  <c r="C292" i="83"/>
  <c r="D376" i="83"/>
  <c r="C376" i="83"/>
  <c r="C162" i="83"/>
  <c r="D531" i="83"/>
  <c r="C531" i="83"/>
  <c r="R247" i="83"/>
  <c r="C170" i="83"/>
  <c r="R246" i="83"/>
  <c r="Q248" i="83"/>
  <c r="C186" i="83"/>
  <c r="C361" i="83"/>
  <c r="D361" i="83"/>
  <c r="K137" i="58"/>
  <c r="J137" i="58"/>
  <c r="I137" i="58"/>
  <c r="H137" i="58"/>
  <c r="G137" i="58"/>
  <c r="B135" i="58"/>
  <c r="C146" i="58"/>
  <c r="C136" i="58"/>
  <c r="H136" i="58"/>
  <c r="G136" i="58"/>
  <c r="K136" i="58"/>
  <c r="J136" i="58"/>
  <c r="I136" i="58"/>
  <c r="L154" i="58"/>
  <c r="G154" i="58"/>
  <c r="J154" i="58"/>
  <c r="I154" i="58"/>
  <c r="H154" i="58"/>
  <c r="B144" i="58"/>
  <c r="C134" i="58"/>
  <c r="K138" i="58"/>
  <c r="J138" i="58"/>
  <c r="G138" i="58"/>
  <c r="I138" i="58"/>
  <c r="H138" i="58"/>
  <c r="C153" i="58"/>
  <c r="J153" i="58"/>
  <c r="I153" i="58"/>
  <c r="H153" i="58"/>
  <c r="G153" i="58"/>
  <c r="B143" i="58"/>
  <c r="Q152" i="58"/>
  <c r="G152" i="58"/>
  <c r="J152" i="58"/>
  <c r="I152" i="58"/>
  <c r="H152" i="58"/>
  <c r="K654" i="58"/>
  <c r="L652" i="58"/>
  <c r="K638" i="58"/>
  <c r="L636" i="58"/>
  <c r="L632" i="58"/>
  <c r="K634" i="58"/>
  <c r="C460" i="58"/>
  <c r="C341" i="58"/>
  <c r="D392" i="58"/>
  <c r="C393" i="58" s="1"/>
  <c r="C307" i="58"/>
  <c r="D358" i="58"/>
  <c r="D359" i="58" s="1"/>
  <c r="C360" i="58" s="1"/>
  <c r="N241" i="58"/>
  <c r="N292" i="58" s="1"/>
  <c r="M360" i="58"/>
  <c r="M343" i="58"/>
  <c r="M326" i="58"/>
  <c r="M309" i="58"/>
  <c r="C409" i="58"/>
  <c r="D460" i="58"/>
  <c r="D461" i="58" s="1"/>
  <c r="D493" i="58"/>
  <c r="D510" i="58"/>
  <c r="D477" i="58"/>
  <c r="C477" i="58"/>
  <c r="D442" i="58"/>
  <c r="M292" i="58"/>
  <c r="U154" i="58"/>
  <c r="C152" i="58"/>
  <c r="B248" i="58"/>
  <c r="R152" i="58"/>
  <c r="B151" i="58"/>
  <c r="U152" i="58"/>
  <c r="C264" i="58"/>
  <c r="B262" i="58"/>
  <c r="N152" i="58"/>
  <c r="M152" i="58"/>
  <c r="C392" i="58"/>
  <c r="D426" i="58"/>
  <c r="C427" i="58" s="1"/>
  <c r="C232" i="58"/>
  <c r="Q154" i="58"/>
  <c r="C143" i="58"/>
  <c r="C135" i="58"/>
  <c r="B244" i="58"/>
  <c r="U153" i="58"/>
  <c r="T136" i="58"/>
  <c r="T153" i="58"/>
  <c r="R153" i="58"/>
  <c r="C358" i="58"/>
  <c r="B263" i="58"/>
  <c r="C247" i="58"/>
  <c r="D209" i="58"/>
  <c r="D210" i="58" s="1"/>
  <c r="C185" i="58"/>
  <c r="M153" i="58"/>
  <c r="K153" i="58"/>
  <c r="C144" i="58"/>
  <c r="B136" i="58"/>
  <c r="C233" i="58"/>
  <c r="D234" i="58"/>
  <c r="C234" i="58" s="1"/>
  <c r="C426" i="58"/>
  <c r="D307" i="58"/>
  <c r="N154" i="58"/>
  <c r="P153" i="58"/>
  <c r="D324" i="58"/>
  <c r="D325" i="58" s="1"/>
  <c r="C184" i="58"/>
  <c r="M154" i="58"/>
  <c r="O153" i="58"/>
  <c r="C150" i="58"/>
  <c r="C324" i="58"/>
  <c r="D201" i="58"/>
  <c r="C201" i="58" s="1"/>
  <c r="C154" i="58"/>
  <c r="L153" i="58"/>
  <c r="T154" i="58"/>
  <c r="R154" i="58"/>
  <c r="S153" i="58"/>
  <c r="B153" i="58"/>
  <c r="C528" i="58"/>
  <c r="D528" i="58"/>
  <c r="D375" i="58"/>
  <c r="C375" i="58"/>
  <c r="D409" i="58"/>
  <c r="C261" i="58"/>
  <c r="B261" i="58"/>
  <c r="D341" i="58"/>
  <c r="P207" i="58"/>
  <c r="C257" i="58"/>
  <c r="C256" i="58"/>
  <c r="C255" i="58"/>
  <c r="B254" i="58"/>
  <c r="B253" i="58"/>
  <c r="C245" i="58"/>
  <c r="R191" i="58"/>
  <c r="C168" i="58"/>
  <c r="D169" i="58"/>
  <c r="C273" i="58"/>
  <c r="C272" i="58"/>
  <c r="D225" i="58"/>
  <c r="C224" i="58"/>
  <c r="B272" i="58"/>
  <c r="C271" i="58"/>
  <c r="B270" i="58"/>
  <c r="B269" i="58"/>
  <c r="B265" i="58"/>
  <c r="O231" i="58"/>
  <c r="D290" i="58"/>
  <c r="N223" i="58"/>
  <c r="C216" i="58"/>
  <c r="D217" i="58"/>
  <c r="C186" i="58"/>
  <c r="P136" i="58"/>
  <c r="S137" i="58"/>
  <c r="Q136" i="58"/>
  <c r="D161" i="58"/>
  <c r="S136" i="58"/>
  <c r="N136" i="58"/>
  <c r="O136" i="58"/>
  <c r="U136" i="58"/>
  <c r="O137" i="58"/>
  <c r="P137" i="58"/>
  <c r="L136" i="58"/>
  <c r="M136" i="58"/>
  <c r="C160" i="58"/>
  <c r="M199" i="58"/>
  <c r="C246" i="58"/>
  <c r="B246" i="58"/>
  <c r="O183" i="58"/>
  <c r="S138" i="58"/>
  <c r="D193" i="58"/>
  <c r="R138" i="58"/>
  <c r="N215" i="58"/>
  <c r="D177" i="58"/>
  <c r="O154" i="58"/>
  <c r="M175" i="58"/>
  <c r="N138" i="58"/>
  <c r="O138" i="58"/>
  <c r="P138" i="58"/>
  <c r="B138" i="58"/>
  <c r="Q138" i="58"/>
  <c r="L138" i="58"/>
  <c r="T138" i="58"/>
  <c r="M138" i="58"/>
  <c r="U138" i="58"/>
  <c r="B142" i="58"/>
  <c r="C138" i="58"/>
  <c r="C142" i="58"/>
  <c r="K154" i="58"/>
  <c r="S154" i="58"/>
  <c r="B154" i="58"/>
  <c r="P154" i="58"/>
  <c r="B145" i="58"/>
  <c r="C145" i="58"/>
  <c r="L137" i="58"/>
  <c r="O152" i="58"/>
  <c r="B152" i="58"/>
  <c r="P152" i="58"/>
  <c r="K152" i="58"/>
  <c r="S152" i="58"/>
  <c r="L152" i="58"/>
  <c r="T152" i="58"/>
  <c r="N153" i="58"/>
  <c r="B150" i="58"/>
  <c r="B146" i="58"/>
  <c r="R137" i="58"/>
  <c r="C137" i="58"/>
  <c r="B134" i="58"/>
  <c r="Q137" i="58"/>
  <c r="B137" i="58"/>
  <c r="N137" i="58"/>
  <c r="Q153" i="58"/>
  <c r="U137" i="58"/>
  <c r="M137" i="58"/>
  <c r="R136" i="58"/>
  <c r="T137" i="58"/>
  <c r="J151" i="3"/>
  <c r="I151" i="3"/>
  <c r="H151" i="3"/>
  <c r="G151" i="3"/>
  <c r="K150" i="3"/>
  <c r="J150" i="3"/>
  <c r="I150" i="3"/>
  <c r="H150" i="3"/>
  <c r="G150" i="3"/>
  <c r="J149" i="3"/>
  <c r="I149" i="3"/>
  <c r="H149" i="3"/>
  <c r="G149" i="3"/>
  <c r="K147" i="3"/>
  <c r="J147" i="3"/>
  <c r="I147" i="3"/>
  <c r="H147" i="3"/>
  <c r="G147" i="3"/>
  <c r="K146" i="3"/>
  <c r="J146" i="3"/>
  <c r="I146" i="3"/>
  <c r="H146" i="3"/>
  <c r="G146" i="3"/>
  <c r="K145" i="3"/>
  <c r="J145" i="3"/>
  <c r="I145" i="3"/>
  <c r="H145" i="3"/>
  <c r="G145" i="3"/>
  <c r="J144" i="3"/>
  <c r="I144" i="3"/>
  <c r="H144" i="3"/>
  <c r="G144" i="3"/>
  <c r="K143" i="3"/>
  <c r="J143" i="3"/>
  <c r="I143" i="3"/>
  <c r="H143" i="3"/>
  <c r="G143" i="3"/>
  <c r="K142" i="3"/>
  <c r="J142" i="3"/>
  <c r="I142" i="3"/>
  <c r="H142" i="3"/>
  <c r="G142" i="3"/>
  <c r="K141" i="3"/>
  <c r="J141" i="3"/>
  <c r="I141" i="3"/>
  <c r="H141" i="3"/>
  <c r="G141" i="3"/>
  <c r="K140" i="3"/>
  <c r="J140" i="3"/>
  <c r="I140" i="3"/>
  <c r="H140" i="3"/>
  <c r="G140" i="3"/>
  <c r="J139" i="3"/>
  <c r="I139" i="3"/>
  <c r="H139" i="3"/>
  <c r="G139" i="3"/>
  <c r="K138" i="3"/>
  <c r="J138" i="3"/>
  <c r="I138" i="3"/>
  <c r="H138" i="3"/>
  <c r="G138" i="3"/>
  <c r="K137" i="3"/>
  <c r="J137" i="3"/>
  <c r="I137" i="3"/>
  <c r="H137" i="3"/>
  <c r="G137" i="3"/>
  <c r="J136" i="3"/>
  <c r="I136" i="3"/>
  <c r="H136" i="3"/>
  <c r="G136" i="3"/>
  <c r="K134" i="3"/>
  <c r="J134" i="3"/>
  <c r="I134" i="3"/>
  <c r="H134" i="3"/>
  <c r="G134" i="3"/>
  <c r="K133" i="3"/>
  <c r="J133" i="3"/>
  <c r="I133" i="3"/>
  <c r="H133" i="3"/>
  <c r="G133" i="3"/>
  <c r="K132" i="3"/>
  <c r="J132" i="3"/>
  <c r="I132" i="3"/>
  <c r="H132" i="3"/>
  <c r="G132" i="3"/>
  <c r="J131" i="3"/>
  <c r="I131" i="3"/>
  <c r="H131" i="3"/>
  <c r="G131" i="3"/>
  <c r="K130" i="3"/>
  <c r="J130" i="3"/>
  <c r="I130" i="3"/>
  <c r="H130" i="3"/>
  <c r="G130" i="3"/>
  <c r="K129" i="3"/>
  <c r="J129" i="3"/>
  <c r="I129" i="3"/>
  <c r="H129" i="3"/>
  <c r="G129" i="3"/>
  <c r="K128" i="3"/>
  <c r="J128" i="3"/>
  <c r="I128" i="3"/>
  <c r="H128" i="3"/>
  <c r="G128" i="3"/>
  <c r="J127" i="3"/>
  <c r="I127" i="3"/>
  <c r="H127" i="3"/>
  <c r="G127" i="3"/>
  <c r="K126" i="3"/>
  <c r="J126" i="3"/>
  <c r="I126" i="3"/>
  <c r="H126" i="3"/>
  <c r="G126" i="3"/>
  <c r="K125" i="3"/>
  <c r="J125" i="3"/>
  <c r="I125" i="3"/>
  <c r="H125" i="3"/>
  <c r="G125" i="3"/>
  <c r="K124" i="3"/>
  <c r="J124" i="3"/>
  <c r="I124" i="3"/>
  <c r="H124" i="3"/>
  <c r="G124" i="3"/>
  <c r="K123" i="3"/>
  <c r="J123" i="3"/>
  <c r="I123" i="3"/>
  <c r="H123" i="3"/>
  <c r="G123" i="3"/>
  <c r="K122" i="3"/>
  <c r="J122" i="3"/>
  <c r="I122" i="3"/>
  <c r="H122" i="3"/>
  <c r="G122" i="3"/>
  <c r="K121" i="3"/>
  <c r="J121" i="3"/>
  <c r="I121" i="3"/>
  <c r="H121" i="3"/>
  <c r="G121" i="3"/>
  <c r="K120" i="3"/>
  <c r="J120" i="3"/>
  <c r="I120" i="3"/>
  <c r="H120" i="3"/>
  <c r="G120" i="3"/>
  <c r="J119" i="3"/>
  <c r="I119" i="3"/>
  <c r="H119" i="3"/>
  <c r="G119" i="3"/>
  <c r="B60" i="58"/>
  <c r="K144" i="3"/>
  <c r="K139" i="3"/>
  <c r="K119" i="3"/>
  <c r="M143" i="3"/>
  <c r="M142" i="3"/>
  <c r="M138" i="3"/>
  <c r="M137" i="3"/>
  <c r="M122" i="3"/>
  <c r="M121" i="3"/>
  <c r="M130" i="3"/>
  <c r="M128" i="3"/>
  <c r="M126" i="3"/>
  <c r="M125" i="3"/>
  <c r="M124" i="3"/>
  <c r="M123" i="3"/>
  <c r="B151" i="3"/>
  <c r="B150" i="3"/>
  <c r="D149" i="3"/>
  <c r="C149" i="3"/>
  <c r="B149" i="3"/>
  <c r="B147" i="3"/>
  <c r="B146" i="3"/>
  <c r="B145" i="3"/>
  <c r="B144" i="3"/>
  <c r="D143" i="3"/>
  <c r="C143" i="3"/>
  <c r="B143" i="3"/>
  <c r="D142" i="3"/>
  <c r="C142" i="3"/>
  <c r="B142" i="3"/>
  <c r="D141" i="3"/>
  <c r="C141" i="3"/>
  <c r="B141" i="3"/>
  <c r="D140" i="3"/>
  <c r="C140" i="3"/>
  <c r="B140" i="3"/>
  <c r="D139" i="3"/>
  <c r="C139" i="3"/>
  <c r="B139" i="3"/>
  <c r="D138" i="3"/>
  <c r="C138" i="3"/>
  <c r="B138" i="3"/>
  <c r="D137" i="3"/>
  <c r="C137" i="3"/>
  <c r="B137" i="3"/>
  <c r="D136" i="3"/>
  <c r="C136" i="3"/>
  <c r="B136" i="3"/>
  <c r="B26" i="90" s="1"/>
  <c r="B134" i="3"/>
  <c r="B133" i="3"/>
  <c r="B132" i="3"/>
  <c r="B131" i="3"/>
  <c r="D130" i="3"/>
  <c r="C130" i="3"/>
  <c r="B130" i="3"/>
  <c r="B129" i="3"/>
  <c r="D128" i="3"/>
  <c r="C128" i="3"/>
  <c r="B128" i="3"/>
  <c r="B127" i="3"/>
  <c r="D126" i="3"/>
  <c r="C126" i="3"/>
  <c r="B126" i="3"/>
  <c r="D125" i="3"/>
  <c r="C125" i="3"/>
  <c r="B125" i="3"/>
  <c r="D124" i="3"/>
  <c r="C124" i="3"/>
  <c r="B124" i="3"/>
  <c r="D123" i="3"/>
  <c r="C123" i="3"/>
  <c r="B123" i="3"/>
  <c r="D122" i="3"/>
  <c r="C122" i="3"/>
  <c r="B122" i="3"/>
  <c r="D121" i="3"/>
  <c r="C121" i="3"/>
  <c r="B121" i="3"/>
  <c r="D120" i="3"/>
  <c r="C120" i="3"/>
  <c r="B120" i="3"/>
  <c r="D119" i="3"/>
  <c r="C119" i="3"/>
  <c r="B119" i="3"/>
  <c r="B12" i="90" s="1"/>
  <c r="B12" i="3"/>
  <c r="B19" i="3"/>
  <c r="B117" i="3"/>
  <c r="G37" i="3"/>
  <c r="G14" i="3"/>
  <c r="B14" i="3"/>
  <c r="D69" i="3"/>
  <c r="C69" i="3"/>
  <c r="B69" i="3"/>
  <c r="D101" i="3"/>
  <c r="C101" i="3"/>
  <c r="B101" i="3"/>
  <c r="B66" i="3"/>
  <c r="B98" i="3"/>
  <c r="B85" i="3"/>
  <c r="G56" i="3"/>
  <c r="B53" i="3"/>
  <c r="B37" i="3"/>
  <c r="B34" i="3"/>
  <c r="K32" i="3"/>
  <c r="L32" i="3" s="1"/>
  <c r="M32" i="3" s="1"/>
  <c r="N32" i="3" s="1"/>
  <c r="O32" i="3" s="1"/>
  <c r="P32" i="3" s="1"/>
  <c r="Q32" i="3" s="1"/>
  <c r="R32" i="3" s="1"/>
  <c r="S32" i="3" s="1"/>
  <c r="T32" i="3" s="1"/>
  <c r="U32" i="3" s="1"/>
  <c r="J32" i="3"/>
  <c r="I32" i="3"/>
  <c r="H32" i="3"/>
  <c r="G32" i="3"/>
  <c r="K31" i="3"/>
  <c r="L31" i="3" s="1"/>
  <c r="M31" i="3" s="1"/>
  <c r="N31" i="3" s="1"/>
  <c r="O31" i="3" s="1"/>
  <c r="P31" i="3" s="1"/>
  <c r="Q31" i="3" s="1"/>
  <c r="R31" i="3" s="1"/>
  <c r="S31" i="3" s="1"/>
  <c r="T31" i="3" s="1"/>
  <c r="U31" i="3" s="1"/>
  <c r="J31" i="3"/>
  <c r="I31" i="3"/>
  <c r="H31" i="3"/>
  <c r="G31" i="3"/>
  <c r="K30" i="3"/>
  <c r="L30" i="3" s="1"/>
  <c r="M30" i="3" s="1"/>
  <c r="N30" i="3" s="1"/>
  <c r="O30" i="3" s="1"/>
  <c r="P30" i="3" s="1"/>
  <c r="Q30" i="3" s="1"/>
  <c r="R30" i="3" s="1"/>
  <c r="S30" i="3" s="1"/>
  <c r="T30" i="3" s="1"/>
  <c r="U30" i="3" s="1"/>
  <c r="J30" i="3"/>
  <c r="I30" i="3"/>
  <c r="H30" i="3"/>
  <c r="G30" i="3"/>
  <c r="K29" i="3"/>
  <c r="L29" i="3" s="1"/>
  <c r="M29" i="3" s="1"/>
  <c r="N29" i="3" s="1"/>
  <c r="O29" i="3" s="1"/>
  <c r="P29" i="3" s="1"/>
  <c r="Q29" i="3" s="1"/>
  <c r="R29" i="3" s="1"/>
  <c r="S29" i="3" s="1"/>
  <c r="T29" i="3" s="1"/>
  <c r="U29" i="3" s="1"/>
  <c r="J29" i="3"/>
  <c r="I29" i="3"/>
  <c r="H29" i="3"/>
  <c r="G29" i="3"/>
  <c r="K28" i="3"/>
  <c r="L28" i="3" s="1"/>
  <c r="M28" i="3" s="1"/>
  <c r="N28" i="3" s="1"/>
  <c r="O28" i="3" s="1"/>
  <c r="P28" i="3" s="1"/>
  <c r="Q28" i="3" s="1"/>
  <c r="R28" i="3" s="1"/>
  <c r="S28" i="3" s="1"/>
  <c r="T28" i="3" s="1"/>
  <c r="U28" i="3" s="1"/>
  <c r="J28" i="3"/>
  <c r="I28" i="3"/>
  <c r="H28" i="3"/>
  <c r="G28" i="3"/>
  <c r="K27" i="3"/>
  <c r="L27" i="3" s="1"/>
  <c r="M27" i="3" s="1"/>
  <c r="N27" i="3" s="1"/>
  <c r="O27" i="3" s="1"/>
  <c r="P27" i="3" s="1"/>
  <c r="Q27" i="3" s="1"/>
  <c r="R27" i="3" s="1"/>
  <c r="S27" i="3" s="1"/>
  <c r="T27" i="3" s="1"/>
  <c r="U27" i="3" s="1"/>
  <c r="J27" i="3"/>
  <c r="I27" i="3"/>
  <c r="H27" i="3"/>
  <c r="G27" i="3"/>
  <c r="K26" i="3"/>
  <c r="L26" i="3" s="1"/>
  <c r="M26" i="3" s="1"/>
  <c r="N26" i="3" s="1"/>
  <c r="O26" i="3" s="1"/>
  <c r="P26" i="3" s="1"/>
  <c r="Q26" i="3" s="1"/>
  <c r="R26" i="3" s="1"/>
  <c r="S26" i="3" s="1"/>
  <c r="T26" i="3" s="1"/>
  <c r="U26" i="3" s="1"/>
  <c r="J26" i="3"/>
  <c r="I26" i="3"/>
  <c r="H26" i="3"/>
  <c r="G26" i="3"/>
  <c r="K25" i="3"/>
  <c r="L25" i="3" s="1"/>
  <c r="M25" i="3" s="1"/>
  <c r="N25" i="3" s="1"/>
  <c r="O25" i="3" s="1"/>
  <c r="P25" i="3" s="1"/>
  <c r="Q25" i="3" s="1"/>
  <c r="R25" i="3" s="1"/>
  <c r="S25" i="3" s="1"/>
  <c r="T25" i="3" s="1"/>
  <c r="U25" i="3" s="1"/>
  <c r="J25" i="3"/>
  <c r="I25" i="3"/>
  <c r="H25" i="3"/>
  <c r="G25" i="3"/>
  <c r="K24" i="3"/>
  <c r="L24" i="3" s="1"/>
  <c r="M24" i="3" s="1"/>
  <c r="N24" i="3" s="1"/>
  <c r="O24" i="3" s="1"/>
  <c r="P24" i="3" s="1"/>
  <c r="Q24" i="3" s="1"/>
  <c r="R24" i="3" s="1"/>
  <c r="S24" i="3" s="1"/>
  <c r="T24" i="3" s="1"/>
  <c r="U24" i="3" s="1"/>
  <c r="J24" i="3"/>
  <c r="I24" i="3"/>
  <c r="H24" i="3"/>
  <c r="G24" i="3"/>
  <c r="D32" i="3"/>
  <c r="C32" i="3"/>
  <c r="B32" i="3"/>
  <c r="D31" i="3"/>
  <c r="C31" i="3"/>
  <c r="B31" i="3"/>
  <c r="D30" i="3"/>
  <c r="C30" i="3"/>
  <c r="B30" i="3"/>
  <c r="D29" i="3"/>
  <c r="C29" i="3"/>
  <c r="B29" i="3"/>
  <c r="D28" i="3"/>
  <c r="C28" i="3"/>
  <c r="B28" i="3"/>
  <c r="D27" i="3"/>
  <c r="C27" i="3"/>
  <c r="B27" i="3"/>
  <c r="D26" i="3"/>
  <c r="C26" i="3"/>
  <c r="B26" i="3"/>
  <c r="D25" i="3"/>
  <c r="C25" i="3"/>
  <c r="B25" i="3"/>
  <c r="D24" i="3"/>
  <c r="C24" i="3"/>
  <c r="B24" i="3"/>
  <c r="B21" i="3"/>
  <c r="K633" i="58" l="1"/>
  <c r="K637" i="58"/>
  <c r="J641" i="58"/>
  <c r="Q645" i="58"/>
  <c r="K653" i="58"/>
  <c r="O657" i="58"/>
  <c r="L640" i="58"/>
  <c r="K642" i="58"/>
  <c r="K650" i="58"/>
  <c r="L648" i="58"/>
  <c r="L53" i="89"/>
  <c r="L51" i="89" s="1"/>
  <c r="O155" i="88"/>
  <c r="O155" i="87"/>
  <c r="D14" i="89"/>
  <c r="D14" i="88"/>
  <c r="D14" i="87"/>
  <c r="B15" i="90"/>
  <c r="B16" i="89"/>
  <c r="B16" i="87"/>
  <c r="B16" i="88"/>
  <c r="B26" i="88"/>
  <c r="B26" i="89"/>
  <c r="B26" i="87"/>
  <c r="C43" i="88"/>
  <c r="C43" i="89"/>
  <c r="C43" i="87"/>
  <c r="C16" i="89"/>
  <c r="C16" i="88"/>
  <c r="C16" i="87"/>
  <c r="C14" i="89"/>
  <c r="C14" i="88"/>
  <c r="C14" i="87"/>
  <c r="B16" i="90"/>
  <c r="B17" i="89"/>
  <c r="B17" i="88"/>
  <c r="B17" i="87"/>
  <c r="D19" i="88"/>
  <c r="D19" i="89"/>
  <c r="D19" i="87"/>
  <c r="B22" i="90"/>
  <c r="B23" i="89"/>
  <c r="B561" i="89" s="1"/>
  <c r="B23" i="88"/>
  <c r="B561" i="88" s="1"/>
  <c r="B23" i="87"/>
  <c r="B561" i="87" s="1"/>
  <c r="D32" i="89"/>
  <c r="D32" i="88"/>
  <c r="D32" i="87"/>
  <c r="C35" i="88"/>
  <c r="C35" i="89"/>
  <c r="C35" i="87"/>
  <c r="B32" i="90"/>
  <c r="B38" i="88"/>
  <c r="B38" i="89"/>
  <c r="B38" i="87"/>
  <c r="B36" i="90"/>
  <c r="B45" i="89"/>
  <c r="B45" i="87"/>
  <c r="B45" i="88"/>
  <c r="Q167" i="88"/>
  <c r="P151" i="88"/>
  <c r="O155" i="89"/>
  <c r="B19" i="90"/>
  <c r="B20" i="89"/>
  <c r="B20" i="88"/>
  <c r="B20" i="87"/>
  <c r="D35" i="89"/>
  <c r="D35" i="88"/>
  <c r="D35" i="87"/>
  <c r="Q159" i="89"/>
  <c r="P150" i="89"/>
  <c r="P151" i="87"/>
  <c r="Q167" i="87"/>
  <c r="C17" i="89"/>
  <c r="C17" i="88"/>
  <c r="C17" i="87"/>
  <c r="B29" i="90"/>
  <c r="B33" i="89"/>
  <c r="B33" i="88"/>
  <c r="B33" i="87"/>
  <c r="B39" i="89"/>
  <c r="B39" i="88"/>
  <c r="B39" i="87"/>
  <c r="B30" i="90"/>
  <c r="B36" i="89"/>
  <c r="B36" i="87"/>
  <c r="B36" i="88"/>
  <c r="Q159" i="88"/>
  <c r="P150" i="88"/>
  <c r="C30" i="89"/>
  <c r="C30" i="88"/>
  <c r="C30" i="87"/>
  <c r="B14" i="90"/>
  <c r="B15" i="89"/>
  <c r="B15" i="88"/>
  <c r="B15" i="87"/>
  <c r="D17" i="89"/>
  <c r="D17" i="88"/>
  <c r="D17" i="87"/>
  <c r="C20" i="89"/>
  <c r="C20" i="88"/>
  <c r="C20" i="87"/>
  <c r="C24" i="89"/>
  <c r="C24" i="88"/>
  <c r="C24" i="87"/>
  <c r="D30" i="89"/>
  <c r="D30" i="87"/>
  <c r="D30" i="88"/>
  <c r="C33" i="89"/>
  <c r="C33" i="87"/>
  <c r="C33" i="88"/>
  <c r="B40" i="89"/>
  <c r="B40" i="88"/>
  <c r="B40" i="87"/>
  <c r="C15" i="88"/>
  <c r="C15" i="89"/>
  <c r="C15" i="87"/>
  <c r="B17" i="90"/>
  <c r="B18" i="89"/>
  <c r="B18" i="88"/>
  <c r="B18" i="87"/>
  <c r="D20" i="88"/>
  <c r="D20" i="89"/>
  <c r="D20" i="87"/>
  <c r="D24" i="89"/>
  <c r="D24" i="88"/>
  <c r="D24" i="87"/>
  <c r="B27" i="90"/>
  <c r="B31" i="89"/>
  <c r="B31" i="88"/>
  <c r="B31" i="87"/>
  <c r="D33" i="89"/>
  <c r="D33" i="88"/>
  <c r="D33" i="87"/>
  <c r="C36" i="89"/>
  <c r="C36" i="88"/>
  <c r="C36" i="87"/>
  <c r="B41" i="89"/>
  <c r="B41" i="88"/>
  <c r="B41" i="87"/>
  <c r="Q159" i="87"/>
  <c r="P150" i="87"/>
  <c r="B23" i="90"/>
  <c r="B24" i="89"/>
  <c r="B562" i="89" s="1"/>
  <c r="B24" i="87"/>
  <c r="B562" i="87" s="1"/>
  <c r="B24" i="88"/>
  <c r="B562" i="88" s="1"/>
  <c r="D15" i="89"/>
  <c r="D15" i="88"/>
  <c r="D15" i="87"/>
  <c r="C18" i="89"/>
  <c r="C18" i="88"/>
  <c r="C18" i="87"/>
  <c r="B20" i="90"/>
  <c r="B21" i="89"/>
  <c r="B21" i="88"/>
  <c r="B21" i="87"/>
  <c r="B24" i="90"/>
  <c r="B25" i="89"/>
  <c r="B25" i="88"/>
  <c r="B25" i="87"/>
  <c r="C31" i="89"/>
  <c r="C31" i="88"/>
  <c r="C31" i="87"/>
  <c r="B34" i="89"/>
  <c r="B34" i="88"/>
  <c r="B34" i="87"/>
  <c r="D36" i="89"/>
  <c r="D36" i="88"/>
  <c r="D36" i="87"/>
  <c r="B34" i="90"/>
  <c r="B43" i="89"/>
  <c r="B43" i="88"/>
  <c r="B43" i="87"/>
  <c r="S8" i="87"/>
  <c r="R82" i="87"/>
  <c r="D18" i="89"/>
  <c r="D18" i="87"/>
  <c r="D18" i="88"/>
  <c r="B31" i="90"/>
  <c r="B37" i="89"/>
  <c r="B37" i="88"/>
  <c r="B37" i="87"/>
  <c r="Q139" i="87"/>
  <c r="Q93" i="87" s="1"/>
  <c r="Q147" i="87"/>
  <c r="Q96" i="87" s="1"/>
  <c r="D31" i="89"/>
  <c r="D31" i="88"/>
  <c r="D31" i="87"/>
  <c r="D13" i="89"/>
  <c r="D13" i="88"/>
  <c r="D13" i="87"/>
  <c r="B27" i="89"/>
  <c r="B27" i="88"/>
  <c r="B27" i="87"/>
  <c r="C37" i="89"/>
  <c r="C37" i="88"/>
  <c r="C37" i="87"/>
  <c r="C13" i="89"/>
  <c r="C13" i="87"/>
  <c r="C13" i="88"/>
  <c r="B21" i="90"/>
  <c r="B22" i="89"/>
  <c r="B560" i="89" s="1"/>
  <c r="B22" i="88"/>
  <c r="B560" i="88" s="1"/>
  <c r="B22" i="87"/>
  <c r="B560" i="87" s="1"/>
  <c r="C34" i="88"/>
  <c r="C34" i="89"/>
  <c r="C34" i="87"/>
  <c r="B6" i="89"/>
  <c r="B6" i="88"/>
  <c r="B6" i="87"/>
  <c r="B18" i="90"/>
  <c r="B19" i="88"/>
  <c r="B19" i="89"/>
  <c r="B19" i="87"/>
  <c r="C22" i="89"/>
  <c r="C22" i="88"/>
  <c r="C22" i="87"/>
  <c r="B28" i="90"/>
  <c r="B32" i="89"/>
  <c r="B32" i="88"/>
  <c r="B32" i="87"/>
  <c r="D34" i="89"/>
  <c r="D34" i="88"/>
  <c r="D34" i="87"/>
  <c r="D43" i="89"/>
  <c r="D43" i="88"/>
  <c r="D43" i="87"/>
  <c r="B13" i="90"/>
  <c r="B14" i="89"/>
  <c r="B14" i="88"/>
  <c r="B14" i="87"/>
  <c r="D16" i="89"/>
  <c r="D16" i="88"/>
  <c r="D16" i="87"/>
  <c r="C19" i="89"/>
  <c r="C19" i="88"/>
  <c r="C19" i="87"/>
  <c r="D22" i="89"/>
  <c r="D22" i="88"/>
  <c r="D22" i="87"/>
  <c r="B28" i="89"/>
  <c r="B28" i="88"/>
  <c r="B28" i="87"/>
  <c r="C32" i="89"/>
  <c r="C32" i="88"/>
  <c r="C32" i="87"/>
  <c r="B35" i="89"/>
  <c r="B35" i="88"/>
  <c r="B35" i="87"/>
  <c r="D37" i="89"/>
  <c r="D37" i="88"/>
  <c r="D37" i="87"/>
  <c r="B35" i="90"/>
  <c r="B44" i="89"/>
  <c r="B44" i="88"/>
  <c r="B44" i="87"/>
  <c r="Q167" i="89"/>
  <c r="P151" i="89"/>
  <c r="I40" i="87"/>
  <c r="I40" i="89"/>
  <c r="I40" i="88"/>
  <c r="K27" i="87"/>
  <c r="K27" i="89"/>
  <c r="K27" i="88"/>
  <c r="J35" i="88"/>
  <c r="J35" i="87"/>
  <c r="J35" i="89"/>
  <c r="J40" i="89"/>
  <c r="J40" i="87"/>
  <c r="J40" i="88"/>
  <c r="G28" i="88"/>
  <c r="G28" i="87"/>
  <c r="G28" i="89"/>
  <c r="K35" i="88"/>
  <c r="K35" i="87"/>
  <c r="K35" i="89"/>
  <c r="K40" i="88"/>
  <c r="K40" i="87"/>
  <c r="K40" i="89"/>
  <c r="I27" i="88"/>
  <c r="I27" i="87"/>
  <c r="I27" i="89"/>
  <c r="H35" i="88"/>
  <c r="H35" i="87"/>
  <c r="H35" i="89"/>
  <c r="H40" i="87"/>
  <c r="H40" i="89"/>
  <c r="H40" i="88"/>
  <c r="K41" i="88"/>
  <c r="K41" i="89"/>
  <c r="K41" i="87"/>
  <c r="I35" i="88"/>
  <c r="I35" i="87"/>
  <c r="I35" i="89"/>
  <c r="I28" i="88"/>
  <c r="I28" i="87"/>
  <c r="I28" i="89"/>
  <c r="H41" i="87"/>
  <c r="H41" i="89"/>
  <c r="H41" i="88"/>
  <c r="G27" i="88"/>
  <c r="G27" i="87"/>
  <c r="G27" i="89"/>
  <c r="J28" i="87"/>
  <c r="J28" i="89"/>
  <c r="J28" i="88"/>
  <c r="I41" i="87"/>
  <c r="I41" i="89"/>
  <c r="I41" i="88"/>
  <c r="J27" i="87"/>
  <c r="J27" i="89"/>
  <c r="J27" i="88"/>
  <c r="H28" i="88"/>
  <c r="H28" i="87"/>
  <c r="H28" i="89"/>
  <c r="G41" i="88"/>
  <c r="G41" i="87"/>
  <c r="G41" i="89"/>
  <c r="H27" i="88"/>
  <c r="H27" i="87"/>
  <c r="H27" i="89"/>
  <c r="K28" i="87"/>
  <c r="K28" i="89"/>
  <c r="K28" i="88"/>
  <c r="G35" i="89"/>
  <c r="G35" i="88"/>
  <c r="G35" i="87"/>
  <c r="G40" i="88"/>
  <c r="G40" i="87"/>
  <c r="G40" i="89"/>
  <c r="J41" i="89"/>
  <c r="J41" i="87"/>
  <c r="J41" i="88"/>
  <c r="Q6" i="89"/>
  <c r="P550" i="89"/>
  <c r="P627" i="89" s="1"/>
  <c r="G6" i="87"/>
  <c r="G550" i="87" s="1"/>
  <c r="G6" i="89"/>
  <c r="G550" i="89" s="1"/>
  <c r="G6" i="88"/>
  <c r="G550" i="88" s="1"/>
  <c r="G44" i="87"/>
  <c r="G44" i="89"/>
  <c r="G44" i="88"/>
  <c r="H39" i="88"/>
  <c r="H39" i="87"/>
  <c r="H39" i="89"/>
  <c r="J39" i="87"/>
  <c r="J39" i="89"/>
  <c r="J39" i="88"/>
  <c r="K39" i="89"/>
  <c r="K39" i="88"/>
  <c r="K39" i="87"/>
  <c r="H38" i="87"/>
  <c r="H572" i="87" s="1"/>
  <c r="H38" i="89"/>
  <c r="H572" i="89" s="1"/>
  <c r="H38" i="88"/>
  <c r="H572" i="88" s="1"/>
  <c r="I39" i="87"/>
  <c r="I39" i="89"/>
  <c r="I39" i="88"/>
  <c r="K38" i="88"/>
  <c r="K572" i="88" s="1"/>
  <c r="K38" i="87"/>
  <c r="K572" i="87" s="1"/>
  <c r="K38" i="89"/>
  <c r="K572" i="89" s="1"/>
  <c r="I38" i="87"/>
  <c r="I572" i="87" s="1"/>
  <c r="I38" i="89"/>
  <c r="I572" i="89" s="1"/>
  <c r="I38" i="88"/>
  <c r="I572" i="88" s="1"/>
  <c r="J38" i="89"/>
  <c r="J572" i="89" s="1"/>
  <c r="J38" i="88"/>
  <c r="J572" i="88" s="1"/>
  <c r="J38" i="87"/>
  <c r="J572" i="87" s="1"/>
  <c r="G39" i="88"/>
  <c r="G39" i="89"/>
  <c r="G39" i="87"/>
  <c r="G38" i="88"/>
  <c r="G572" i="88" s="1"/>
  <c r="G38" i="89"/>
  <c r="G572" i="89" s="1"/>
  <c r="G38" i="87"/>
  <c r="G572" i="87" s="1"/>
  <c r="K36" i="87"/>
  <c r="K570" i="87" s="1"/>
  <c r="K36" i="88"/>
  <c r="K570" i="88" s="1"/>
  <c r="K36" i="89"/>
  <c r="M36" i="88"/>
  <c r="M570" i="88" s="1"/>
  <c r="M36" i="87"/>
  <c r="M570" i="87" s="1"/>
  <c r="M36" i="84"/>
  <c r="J37" i="89"/>
  <c r="J571" i="89" s="1"/>
  <c r="J37" i="88"/>
  <c r="J571" i="88" s="1"/>
  <c r="J37" i="87"/>
  <c r="J571" i="87" s="1"/>
  <c r="H37" i="89"/>
  <c r="H571" i="89" s="1"/>
  <c r="H37" i="87"/>
  <c r="H571" i="87" s="1"/>
  <c r="H37" i="88"/>
  <c r="H571" i="88" s="1"/>
  <c r="I37" i="89"/>
  <c r="I571" i="89" s="1"/>
  <c r="I37" i="88"/>
  <c r="I571" i="88" s="1"/>
  <c r="I37" i="87"/>
  <c r="I571" i="87" s="1"/>
  <c r="H36" i="89"/>
  <c r="H570" i="89" s="1"/>
  <c r="H36" i="87"/>
  <c r="H570" i="87" s="1"/>
  <c r="H36" i="88"/>
  <c r="H570" i="88" s="1"/>
  <c r="I36" i="89"/>
  <c r="I570" i="89" s="1"/>
  <c r="I36" i="87"/>
  <c r="I570" i="87" s="1"/>
  <c r="I36" i="88"/>
  <c r="I570" i="88" s="1"/>
  <c r="M37" i="88"/>
  <c r="M571" i="88" s="1"/>
  <c r="M37" i="87"/>
  <c r="M571" i="87" s="1"/>
  <c r="M37" i="84"/>
  <c r="K37" i="89"/>
  <c r="K37" i="88"/>
  <c r="K571" i="88" s="1"/>
  <c r="K37" i="87"/>
  <c r="K571" i="87" s="1"/>
  <c r="J36" i="89"/>
  <c r="J570" i="89" s="1"/>
  <c r="J36" i="88"/>
  <c r="J570" i="88" s="1"/>
  <c r="J36" i="87"/>
  <c r="J570" i="87" s="1"/>
  <c r="G37" i="89"/>
  <c r="G571" i="89" s="1"/>
  <c r="G37" i="88"/>
  <c r="G571" i="88" s="1"/>
  <c r="G37" i="87"/>
  <c r="G571" i="87" s="1"/>
  <c r="G36" i="88"/>
  <c r="G570" i="88" s="1"/>
  <c r="G36" i="87"/>
  <c r="G570" i="87" s="1"/>
  <c r="G36" i="89"/>
  <c r="G570" i="89" s="1"/>
  <c r="I33" i="87"/>
  <c r="I569" i="87" s="1"/>
  <c r="I33" i="89"/>
  <c r="I569" i="89" s="1"/>
  <c r="I33" i="88"/>
  <c r="I569" i="88" s="1"/>
  <c r="J33" i="89"/>
  <c r="J569" i="89" s="1"/>
  <c r="J33" i="88"/>
  <c r="J569" i="88" s="1"/>
  <c r="J33" i="87"/>
  <c r="J569" i="87" s="1"/>
  <c r="I34" i="87"/>
  <c r="I34" i="89"/>
  <c r="I34" i="88"/>
  <c r="J34" i="87"/>
  <c r="J34" i="89"/>
  <c r="J34" i="88"/>
  <c r="K34" i="89"/>
  <c r="K34" i="88"/>
  <c r="K34" i="87"/>
  <c r="H33" i="87"/>
  <c r="H569" i="87" s="1"/>
  <c r="H33" i="89"/>
  <c r="H569" i="89" s="1"/>
  <c r="H33" i="88"/>
  <c r="H569" i="88" s="1"/>
  <c r="H34" i="88"/>
  <c r="H34" i="87"/>
  <c r="H34" i="89"/>
  <c r="K33" i="88"/>
  <c r="K569" i="88" s="1"/>
  <c r="K33" i="87"/>
  <c r="K569" i="87" s="1"/>
  <c r="K33" i="89"/>
  <c r="K569" i="89" s="1"/>
  <c r="M32" i="88"/>
  <c r="M568" i="88" s="1"/>
  <c r="M32" i="87"/>
  <c r="M568" i="87" s="1"/>
  <c r="M32" i="84"/>
  <c r="J30" i="87"/>
  <c r="J566" i="87" s="1"/>
  <c r="J30" i="89"/>
  <c r="J566" i="89" s="1"/>
  <c r="J30" i="88"/>
  <c r="J566" i="88" s="1"/>
  <c r="I32" i="88"/>
  <c r="I568" i="88" s="1"/>
  <c r="I32" i="89"/>
  <c r="I568" i="89" s="1"/>
  <c r="I32" i="87"/>
  <c r="I568" i="87" s="1"/>
  <c r="I31" i="88"/>
  <c r="I567" i="88" s="1"/>
  <c r="I31" i="89"/>
  <c r="I567" i="89" s="1"/>
  <c r="I31" i="87"/>
  <c r="I567" i="87" s="1"/>
  <c r="G33" i="87"/>
  <c r="G569" i="87" s="1"/>
  <c r="G33" i="89"/>
  <c r="G569" i="89" s="1"/>
  <c r="G33" i="88"/>
  <c r="G569" i="88" s="1"/>
  <c r="J31" i="89"/>
  <c r="J567" i="89" s="1"/>
  <c r="J31" i="88"/>
  <c r="J567" i="88" s="1"/>
  <c r="J31" i="87"/>
  <c r="J567" i="87" s="1"/>
  <c r="K31" i="87"/>
  <c r="K567" i="87" s="1"/>
  <c r="K31" i="89"/>
  <c r="K31" i="88"/>
  <c r="K567" i="88" s="1"/>
  <c r="H31" i="88"/>
  <c r="H567" i="88" s="1"/>
  <c r="H31" i="89"/>
  <c r="H567" i="89" s="1"/>
  <c r="H31" i="87"/>
  <c r="H567" i="87" s="1"/>
  <c r="K32" i="89"/>
  <c r="K32" i="87"/>
  <c r="K568" i="87" s="1"/>
  <c r="K32" i="88"/>
  <c r="K568" i="88" s="1"/>
  <c r="H30" i="88"/>
  <c r="H566" i="88" s="1"/>
  <c r="H30" i="89"/>
  <c r="H566" i="89" s="1"/>
  <c r="H30" i="87"/>
  <c r="H566" i="87" s="1"/>
  <c r="M31" i="87"/>
  <c r="M567" i="87" s="1"/>
  <c r="M31" i="84"/>
  <c r="M567" i="84" s="1"/>
  <c r="M31" i="88"/>
  <c r="M567" i="88" s="1"/>
  <c r="I30" i="89"/>
  <c r="I566" i="89" s="1"/>
  <c r="I30" i="87"/>
  <c r="I566" i="87" s="1"/>
  <c r="I30" i="88"/>
  <c r="I566" i="88" s="1"/>
  <c r="H32" i="88"/>
  <c r="H568" i="88" s="1"/>
  <c r="H32" i="89"/>
  <c r="H568" i="89" s="1"/>
  <c r="H32" i="87"/>
  <c r="H568" i="87" s="1"/>
  <c r="G34" i="87"/>
  <c r="G34" i="89"/>
  <c r="G34" i="88"/>
  <c r="J32" i="89"/>
  <c r="J568" i="89" s="1"/>
  <c r="J32" i="87"/>
  <c r="J568" i="87" s="1"/>
  <c r="J32" i="88"/>
  <c r="J568" i="88" s="1"/>
  <c r="G32" i="88"/>
  <c r="G568" i="88" s="1"/>
  <c r="G32" i="89"/>
  <c r="G568" i="89" s="1"/>
  <c r="G32" i="87"/>
  <c r="G568" i="87" s="1"/>
  <c r="G30" i="89"/>
  <c r="G566" i="89" s="1"/>
  <c r="G30" i="87"/>
  <c r="G566" i="87" s="1"/>
  <c r="G30" i="88"/>
  <c r="G566" i="88" s="1"/>
  <c r="G31" i="89"/>
  <c r="G567" i="89" s="1"/>
  <c r="G31" i="87"/>
  <c r="G567" i="87" s="1"/>
  <c r="G31" i="88"/>
  <c r="G567" i="88" s="1"/>
  <c r="M18" i="88"/>
  <c r="M556" i="88" s="1"/>
  <c r="M18" i="87"/>
  <c r="M556" i="87" s="1"/>
  <c r="M18" i="83"/>
  <c r="K14" i="89"/>
  <c r="K14" i="88"/>
  <c r="K552" i="88" s="1"/>
  <c r="K14" i="87"/>
  <c r="K552" i="87" s="1"/>
  <c r="J19" i="89"/>
  <c r="J557" i="89" s="1"/>
  <c r="J19" i="88"/>
  <c r="J557" i="88" s="1"/>
  <c r="J19" i="87"/>
  <c r="J557" i="87" s="1"/>
  <c r="H18" i="87"/>
  <c r="H556" i="87" s="1"/>
  <c r="H18" i="89"/>
  <c r="H556" i="89" s="1"/>
  <c r="H18" i="88"/>
  <c r="H556" i="88" s="1"/>
  <c r="H15" i="89"/>
  <c r="H553" i="89" s="1"/>
  <c r="H15" i="88"/>
  <c r="H553" i="88" s="1"/>
  <c r="H15" i="87"/>
  <c r="H553" i="87" s="1"/>
  <c r="I15" i="88"/>
  <c r="I553" i="88" s="1"/>
  <c r="I15" i="87"/>
  <c r="I553" i="87" s="1"/>
  <c r="I15" i="89"/>
  <c r="I553" i="89" s="1"/>
  <c r="J18" i="89"/>
  <c r="J556" i="89" s="1"/>
  <c r="J18" i="88"/>
  <c r="J556" i="88" s="1"/>
  <c r="J18" i="87"/>
  <c r="J556" i="87" s="1"/>
  <c r="H20" i="89"/>
  <c r="H558" i="89" s="1"/>
  <c r="H20" i="88"/>
  <c r="H558" i="88" s="1"/>
  <c r="H20" i="87"/>
  <c r="H558" i="87" s="1"/>
  <c r="J15" i="88"/>
  <c r="J553" i="88" s="1"/>
  <c r="J15" i="87"/>
  <c r="J553" i="87" s="1"/>
  <c r="J15" i="89"/>
  <c r="J553" i="89" s="1"/>
  <c r="H17" i="88"/>
  <c r="H555" i="88" s="1"/>
  <c r="H17" i="89"/>
  <c r="H555" i="89" s="1"/>
  <c r="H17" i="87"/>
  <c r="H555" i="87" s="1"/>
  <c r="K18" i="88"/>
  <c r="K556" i="88" s="1"/>
  <c r="K18" i="87"/>
  <c r="K556" i="87" s="1"/>
  <c r="K18" i="89"/>
  <c r="I20" i="89"/>
  <c r="I558" i="89" s="1"/>
  <c r="I20" i="88"/>
  <c r="I558" i="88" s="1"/>
  <c r="I20" i="87"/>
  <c r="I558" i="87" s="1"/>
  <c r="I16" i="88"/>
  <c r="I554" i="88" s="1"/>
  <c r="I16" i="87"/>
  <c r="I554" i="87" s="1"/>
  <c r="I16" i="89"/>
  <c r="I554" i="89" s="1"/>
  <c r="M19" i="88"/>
  <c r="M557" i="88" s="1"/>
  <c r="M19" i="87"/>
  <c r="M557" i="87" s="1"/>
  <c r="M19" i="83"/>
  <c r="M557" i="83" s="1"/>
  <c r="I18" i="87"/>
  <c r="I556" i="87" s="1"/>
  <c r="I18" i="89"/>
  <c r="I556" i="89" s="1"/>
  <c r="I18" i="88"/>
  <c r="I556" i="88" s="1"/>
  <c r="J16" i="89"/>
  <c r="J554" i="89" s="1"/>
  <c r="J16" i="88"/>
  <c r="J554" i="88" s="1"/>
  <c r="J16" i="87"/>
  <c r="J554" i="87" s="1"/>
  <c r="K19" i="89"/>
  <c r="K19" i="88"/>
  <c r="K557" i="88" s="1"/>
  <c r="K19" i="87"/>
  <c r="K557" i="87" s="1"/>
  <c r="M20" i="88"/>
  <c r="M558" i="88" s="1"/>
  <c r="M20" i="87"/>
  <c r="M558" i="87" s="1"/>
  <c r="M20" i="83"/>
  <c r="K16" i="87"/>
  <c r="K554" i="87" s="1"/>
  <c r="K16" i="89"/>
  <c r="K16" i="88"/>
  <c r="K554" i="88" s="1"/>
  <c r="M15" i="87"/>
  <c r="M553" i="87" s="1"/>
  <c r="M15" i="88"/>
  <c r="M553" i="88" s="1"/>
  <c r="M15" i="83"/>
  <c r="H14" i="88"/>
  <c r="H552" i="88" s="1"/>
  <c r="H14" i="87"/>
  <c r="H552" i="87" s="1"/>
  <c r="H14" i="89"/>
  <c r="H552" i="89" s="1"/>
  <c r="K15" i="88"/>
  <c r="K553" i="88" s="1"/>
  <c r="K15" i="87"/>
  <c r="K553" i="87" s="1"/>
  <c r="K15" i="89"/>
  <c r="I17" i="89"/>
  <c r="I555" i="89" s="1"/>
  <c r="I17" i="87"/>
  <c r="I555" i="87" s="1"/>
  <c r="I17" i="88"/>
  <c r="I555" i="88" s="1"/>
  <c r="J20" i="89"/>
  <c r="J558" i="89" s="1"/>
  <c r="J20" i="88"/>
  <c r="J558" i="88" s="1"/>
  <c r="J20" i="87"/>
  <c r="J558" i="87" s="1"/>
  <c r="M16" i="88"/>
  <c r="M554" i="88" s="1"/>
  <c r="M16" i="87"/>
  <c r="M554" i="87" s="1"/>
  <c r="M16" i="83"/>
  <c r="I14" i="88"/>
  <c r="I552" i="88" s="1"/>
  <c r="I14" i="87"/>
  <c r="I552" i="87" s="1"/>
  <c r="I14" i="89"/>
  <c r="I552" i="89" s="1"/>
  <c r="G16" i="89"/>
  <c r="G554" i="89" s="1"/>
  <c r="G16" i="88"/>
  <c r="G554" i="88" s="1"/>
  <c r="G16" i="87"/>
  <c r="G554" i="87" s="1"/>
  <c r="J17" i="87"/>
  <c r="J555" i="87" s="1"/>
  <c r="J17" i="88"/>
  <c r="J555" i="88" s="1"/>
  <c r="J17" i="89"/>
  <c r="J555" i="89" s="1"/>
  <c r="H19" i="87"/>
  <c r="H557" i="87" s="1"/>
  <c r="H19" i="89"/>
  <c r="H557" i="89" s="1"/>
  <c r="H19" i="88"/>
  <c r="H557" i="88" s="1"/>
  <c r="K20" i="89"/>
  <c r="K20" i="88"/>
  <c r="K558" i="88" s="1"/>
  <c r="K20" i="87"/>
  <c r="K558" i="87" s="1"/>
  <c r="M17" i="88"/>
  <c r="M555" i="88" s="1"/>
  <c r="M17" i="87"/>
  <c r="M555" i="87" s="1"/>
  <c r="M17" i="83"/>
  <c r="J14" i="88"/>
  <c r="J552" i="88" s="1"/>
  <c r="J14" i="87"/>
  <c r="J552" i="87" s="1"/>
  <c r="J14" i="89"/>
  <c r="J552" i="89" s="1"/>
  <c r="H16" i="89"/>
  <c r="H554" i="89" s="1"/>
  <c r="H16" i="88"/>
  <c r="H554" i="88" s="1"/>
  <c r="H16" i="87"/>
  <c r="H554" i="87" s="1"/>
  <c r="K17" i="88"/>
  <c r="K555" i="88" s="1"/>
  <c r="K17" i="89"/>
  <c r="K17" i="87"/>
  <c r="K555" i="87" s="1"/>
  <c r="I19" i="89"/>
  <c r="I557" i="89" s="1"/>
  <c r="I19" i="88"/>
  <c r="I557" i="88" s="1"/>
  <c r="I19" i="87"/>
  <c r="I557" i="87" s="1"/>
  <c r="J24" i="89"/>
  <c r="J562" i="89" s="1"/>
  <c r="J24" i="87"/>
  <c r="J562" i="87" s="1"/>
  <c r="J24" i="88"/>
  <c r="J562" i="88" s="1"/>
  <c r="H23" i="88"/>
  <c r="H561" i="88" s="1"/>
  <c r="H23" i="89"/>
  <c r="H561" i="89" s="1"/>
  <c r="H23" i="87"/>
  <c r="H561" i="87" s="1"/>
  <c r="K24" i="87"/>
  <c r="K562" i="87" s="1"/>
  <c r="K24" i="88"/>
  <c r="K562" i="88" s="1"/>
  <c r="K24" i="89"/>
  <c r="K562" i="89" s="1"/>
  <c r="I23" i="88"/>
  <c r="I561" i="88" s="1"/>
  <c r="I23" i="89"/>
  <c r="I561" i="89" s="1"/>
  <c r="I23" i="87"/>
  <c r="I561" i="87" s="1"/>
  <c r="K22" i="88"/>
  <c r="K560" i="88" s="1"/>
  <c r="K22" i="87"/>
  <c r="K560" i="87" s="1"/>
  <c r="K22" i="89"/>
  <c r="I24" i="88"/>
  <c r="I562" i="88" s="1"/>
  <c r="I24" i="89"/>
  <c r="I562" i="89" s="1"/>
  <c r="I24" i="87"/>
  <c r="I562" i="87" s="1"/>
  <c r="M22" i="87"/>
  <c r="M22" i="88"/>
  <c r="M22" i="83"/>
  <c r="J23" i="88"/>
  <c r="J561" i="88" s="1"/>
  <c r="J23" i="89"/>
  <c r="J561" i="89" s="1"/>
  <c r="J23" i="87"/>
  <c r="J561" i="87" s="1"/>
  <c r="M24" i="87"/>
  <c r="M562" i="87" s="1"/>
  <c r="M24" i="88"/>
  <c r="M562" i="88" s="1"/>
  <c r="M24" i="89"/>
  <c r="M562" i="89" s="1"/>
  <c r="H22" i="89"/>
  <c r="H560" i="89" s="1"/>
  <c r="H22" i="88"/>
  <c r="H560" i="88" s="1"/>
  <c r="H22" i="87"/>
  <c r="H560" i="87" s="1"/>
  <c r="K23" i="89"/>
  <c r="K561" i="89" s="1"/>
  <c r="K23" i="87"/>
  <c r="K561" i="87" s="1"/>
  <c r="K23" i="88"/>
  <c r="K561" i="88" s="1"/>
  <c r="I22" i="89"/>
  <c r="I560" i="89" s="1"/>
  <c r="I22" i="88"/>
  <c r="I560" i="88" s="1"/>
  <c r="I22" i="87"/>
  <c r="I560" i="87" s="1"/>
  <c r="J22" i="89"/>
  <c r="J560" i="89" s="1"/>
  <c r="J22" i="88"/>
  <c r="J560" i="88" s="1"/>
  <c r="J22" i="87"/>
  <c r="J560" i="87" s="1"/>
  <c r="H24" i="88"/>
  <c r="H562" i="88" s="1"/>
  <c r="H24" i="89"/>
  <c r="H562" i="89" s="1"/>
  <c r="H24" i="87"/>
  <c r="H562" i="87" s="1"/>
  <c r="H21" i="88"/>
  <c r="H559" i="88" s="1"/>
  <c r="H21" i="87"/>
  <c r="H559" i="87" s="1"/>
  <c r="H21" i="89"/>
  <c r="H559" i="89" s="1"/>
  <c r="I26" i="88"/>
  <c r="I26" i="87"/>
  <c r="I26" i="89"/>
  <c r="I43" i="88"/>
  <c r="I43" i="87"/>
  <c r="I43" i="89"/>
  <c r="H13" i="87"/>
  <c r="H551" i="87" s="1"/>
  <c r="H13" i="88"/>
  <c r="H551" i="88" s="1"/>
  <c r="H13" i="89"/>
  <c r="H551" i="89" s="1"/>
  <c r="I21" i="88"/>
  <c r="I559" i="88" s="1"/>
  <c r="I21" i="87"/>
  <c r="I559" i="87" s="1"/>
  <c r="I21" i="89"/>
  <c r="I559" i="89" s="1"/>
  <c r="J26" i="89"/>
  <c r="J26" i="88"/>
  <c r="J26" i="87"/>
  <c r="J43" i="88"/>
  <c r="J43" i="87"/>
  <c r="J43" i="89"/>
  <c r="I13" i="88"/>
  <c r="I551" i="88" s="1"/>
  <c r="I13" i="87"/>
  <c r="I551" i="87" s="1"/>
  <c r="I13" i="89"/>
  <c r="I551" i="89" s="1"/>
  <c r="J21" i="88"/>
  <c r="J559" i="88" s="1"/>
  <c r="J21" i="87"/>
  <c r="J559" i="87" s="1"/>
  <c r="J21" i="89"/>
  <c r="J559" i="89" s="1"/>
  <c r="K26" i="89"/>
  <c r="K26" i="88"/>
  <c r="K26" i="87"/>
  <c r="H26" i="88"/>
  <c r="H26" i="87"/>
  <c r="H26" i="89"/>
  <c r="H43" i="89"/>
  <c r="H43" i="88"/>
  <c r="H43" i="87"/>
  <c r="K13" i="89"/>
  <c r="K551" i="89" s="1"/>
  <c r="K13" i="88"/>
  <c r="K551" i="88" s="1"/>
  <c r="K13" i="87"/>
  <c r="K551" i="87" s="1"/>
  <c r="H25" i="88"/>
  <c r="H563" i="88" s="1"/>
  <c r="H25" i="87"/>
  <c r="H563" i="87" s="1"/>
  <c r="H25" i="89"/>
  <c r="H563" i="89" s="1"/>
  <c r="I25" i="89"/>
  <c r="I563" i="89" s="1"/>
  <c r="I25" i="88"/>
  <c r="I563" i="88" s="1"/>
  <c r="I25" i="87"/>
  <c r="I563" i="87" s="1"/>
  <c r="J25" i="89"/>
  <c r="J563" i="89" s="1"/>
  <c r="J25" i="88"/>
  <c r="J563" i="88" s="1"/>
  <c r="J25" i="87"/>
  <c r="J563" i="87" s="1"/>
  <c r="J13" i="89"/>
  <c r="J551" i="89" s="1"/>
  <c r="J13" i="88"/>
  <c r="J551" i="88" s="1"/>
  <c r="J13" i="87"/>
  <c r="J551" i="87" s="1"/>
  <c r="G25" i="87"/>
  <c r="G563" i="87" s="1"/>
  <c r="G25" i="88"/>
  <c r="G563" i="88" s="1"/>
  <c r="G25" i="89"/>
  <c r="G563" i="89" s="1"/>
  <c r="G26" i="88"/>
  <c r="G26" i="87"/>
  <c r="G26" i="89"/>
  <c r="G24" i="89"/>
  <c r="G562" i="89" s="1"/>
  <c r="G24" i="87"/>
  <c r="G562" i="87" s="1"/>
  <c r="G24" i="88"/>
  <c r="G562" i="88" s="1"/>
  <c r="G23" i="88"/>
  <c r="G561" i="88" s="1"/>
  <c r="G23" i="89"/>
  <c r="G561" i="89" s="1"/>
  <c r="G23" i="87"/>
  <c r="G561" i="87" s="1"/>
  <c r="G21" i="89"/>
  <c r="G559" i="89" s="1"/>
  <c r="G21" i="87"/>
  <c r="G559" i="87" s="1"/>
  <c r="G21" i="88"/>
  <c r="G559" i="88" s="1"/>
  <c r="G22" i="89"/>
  <c r="G560" i="89" s="1"/>
  <c r="G22" i="87"/>
  <c r="G560" i="87" s="1"/>
  <c r="G22" i="88"/>
  <c r="G560" i="88" s="1"/>
  <c r="G20" i="87"/>
  <c r="G558" i="87" s="1"/>
  <c r="G20" i="88"/>
  <c r="G558" i="88" s="1"/>
  <c r="G20" i="89"/>
  <c r="G558" i="89" s="1"/>
  <c r="G19" i="89"/>
  <c r="G557" i="89" s="1"/>
  <c r="G19" i="88"/>
  <c r="G557" i="88" s="1"/>
  <c r="G19" i="87"/>
  <c r="G557" i="87" s="1"/>
  <c r="G18" i="87"/>
  <c r="G556" i="87" s="1"/>
  <c r="G18" i="89"/>
  <c r="G556" i="89" s="1"/>
  <c r="G18" i="88"/>
  <c r="G556" i="88" s="1"/>
  <c r="G17" i="88"/>
  <c r="G555" i="88" s="1"/>
  <c r="G17" i="89"/>
  <c r="G555" i="89" s="1"/>
  <c r="G17" i="87"/>
  <c r="G555" i="87" s="1"/>
  <c r="G15" i="87"/>
  <c r="G553" i="87" s="1"/>
  <c r="G15" i="89"/>
  <c r="G553" i="89" s="1"/>
  <c r="G15" i="88"/>
  <c r="G553" i="88" s="1"/>
  <c r="I45" i="88"/>
  <c r="I45" i="87"/>
  <c r="I45" i="89"/>
  <c r="H44" i="89"/>
  <c r="H44" i="88"/>
  <c r="H44" i="87"/>
  <c r="G14" i="88"/>
  <c r="G552" i="88" s="1"/>
  <c r="G14" i="87"/>
  <c r="G552" i="87" s="1"/>
  <c r="G14" i="89"/>
  <c r="G552" i="89" s="1"/>
  <c r="I44" i="89"/>
  <c r="I44" i="88"/>
  <c r="I44" i="87"/>
  <c r="G43" i="89"/>
  <c r="G43" i="88"/>
  <c r="G43" i="87"/>
  <c r="K44" i="88"/>
  <c r="K44" i="87"/>
  <c r="K44" i="89"/>
  <c r="G13" i="88"/>
  <c r="G551" i="88" s="1"/>
  <c r="G13" i="87"/>
  <c r="G551" i="87" s="1"/>
  <c r="G13" i="89"/>
  <c r="G551" i="89" s="1"/>
  <c r="J45" i="88"/>
  <c r="J45" i="87"/>
  <c r="J45" i="89"/>
  <c r="H45" i="89"/>
  <c r="H45" i="88"/>
  <c r="H45" i="87"/>
  <c r="G45" i="89"/>
  <c r="G45" i="88"/>
  <c r="G45" i="87"/>
  <c r="J44" i="89"/>
  <c r="J44" i="88"/>
  <c r="J44" i="87"/>
  <c r="S646" i="84"/>
  <c r="S645" i="84" s="1"/>
  <c r="T644" i="84"/>
  <c r="T644" i="88"/>
  <c r="S646" i="88"/>
  <c r="S645" i="88" s="1"/>
  <c r="S644" i="58"/>
  <c r="R646" i="58"/>
  <c r="T646" i="89"/>
  <c r="T645" i="89" s="1"/>
  <c r="U644" i="89"/>
  <c r="U646" i="89" s="1"/>
  <c r="U645" i="89" s="1"/>
  <c r="S644" i="83"/>
  <c r="R646" i="83"/>
  <c r="R645" i="83" s="1"/>
  <c r="P654" i="89"/>
  <c r="P653" i="89" s="1"/>
  <c r="Q652" i="89"/>
  <c r="P650" i="87"/>
  <c r="P649" i="87" s="1"/>
  <c r="Q648" i="87"/>
  <c r="R632" i="89"/>
  <c r="Q634" i="89"/>
  <c r="Q633" i="89" s="1"/>
  <c r="B30" i="89"/>
  <c r="B30" i="88"/>
  <c r="B30" i="87"/>
  <c r="B13" i="88"/>
  <c r="B13" i="89"/>
  <c r="B13" i="87"/>
  <c r="B11" i="87"/>
  <c r="B11" i="88"/>
  <c r="B11" i="89"/>
  <c r="B4" i="89"/>
  <c r="B4" i="88"/>
  <c r="B4" i="87"/>
  <c r="U231" i="88"/>
  <c r="U199" i="89"/>
  <c r="P638" i="89"/>
  <c r="P637" i="89" s="1"/>
  <c r="Q636" i="89"/>
  <c r="R648" i="88"/>
  <c r="Q650" i="88"/>
  <c r="Q649" i="88" s="1"/>
  <c r="Q638" i="88"/>
  <c r="Q637" i="88" s="1"/>
  <c r="R636" i="88"/>
  <c r="S640" i="88"/>
  <c r="R642" i="88"/>
  <c r="R641" i="88" s="1"/>
  <c r="T658" i="88"/>
  <c r="T657" i="88" s="1"/>
  <c r="U656" i="88"/>
  <c r="U658" i="88" s="1"/>
  <c r="U657" i="88" s="1"/>
  <c r="U223" i="89"/>
  <c r="U207" i="88"/>
  <c r="P654" i="88"/>
  <c r="P653" i="88" s="1"/>
  <c r="Q652" i="88"/>
  <c r="U183" i="89"/>
  <c r="Q650" i="89"/>
  <c r="Q649" i="89" s="1"/>
  <c r="R648" i="89"/>
  <c r="U175" i="89"/>
  <c r="L51" i="88"/>
  <c r="R656" i="89"/>
  <c r="Q658" i="89"/>
  <c r="Q657" i="89" s="1"/>
  <c r="P634" i="88"/>
  <c r="P633" i="88" s="1"/>
  <c r="Q632" i="88"/>
  <c r="S640" i="89"/>
  <c r="R642" i="89"/>
  <c r="R641" i="89" s="1"/>
  <c r="Q634" i="87"/>
  <c r="Q633" i="87" s="1"/>
  <c r="R632" i="87"/>
  <c r="R640" i="87"/>
  <c r="Q642" i="87"/>
  <c r="Q641" i="87" s="1"/>
  <c r="P638" i="87"/>
  <c r="P637" i="87" s="1"/>
  <c r="Q636" i="87"/>
  <c r="S652" i="87"/>
  <c r="R654" i="87"/>
  <c r="R653" i="87" s="1"/>
  <c r="R656" i="87"/>
  <c r="Q658" i="87"/>
  <c r="Q657" i="87" s="1"/>
  <c r="U231" i="87"/>
  <c r="U191" i="87"/>
  <c r="L569" i="87"/>
  <c r="L53" i="87"/>
  <c r="L51" i="87" s="1"/>
  <c r="P658" i="58"/>
  <c r="Q656" i="58"/>
  <c r="P658" i="84"/>
  <c r="P657" i="84" s="1"/>
  <c r="Q656" i="84"/>
  <c r="R656" i="83"/>
  <c r="Q658" i="83"/>
  <c r="Q657" i="83" s="1"/>
  <c r="C429" i="84"/>
  <c r="L128" i="3"/>
  <c r="L143" i="3"/>
  <c r="K131" i="3"/>
  <c r="L123" i="3"/>
  <c r="L17" i="58" s="1"/>
  <c r="C479" i="83"/>
  <c r="I142" i="84"/>
  <c r="I142" i="83"/>
  <c r="I142" i="58"/>
  <c r="G150" i="58"/>
  <c r="G150" i="83"/>
  <c r="G150" i="84"/>
  <c r="D15" i="58"/>
  <c r="D15" i="84"/>
  <c r="D15" i="83"/>
  <c r="B34" i="58"/>
  <c r="B34" i="84"/>
  <c r="B34" i="83"/>
  <c r="D36" i="58"/>
  <c r="D36" i="84"/>
  <c r="D36" i="83"/>
  <c r="M19" i="58"/>
  <c r="M19" i="84"/>
  <c r="M557" i="84" s="1"/>
  <c r="I16" i="58"/>
  <c r="I16" i="84"/>
  <c r="I554" i="84" s="1"/>
  <c r="I16" i="83"/>
  <c r="I554" i="83" s="1"/>
  <c r="J19" i="58"/>
  <c r="J19" i="84"/>
  <c r="J557" i="84" s="1"/>
  <c r="J19" i="83"/>
  <c r="J557" i="83" s="1"/>
  <c r="G23" i="58"/>
  <c r="G23" i="84"/>
  <c r="G561" i="84" s="1"/>
  <c r="G23" i="83"/>
  <c r="G561" i="83" s="1"/>
  <c r="H26" i="58"/>
  <c r="H26" i="84"/>
  <c r="H26" i="83"/>
  <c r="I30" i="58"/>
  <c r="I30" i="84"/>
  <c r="I566" i="84" s="1"/>
  <c r="I30" i="83"/>
  <c r="I566" i="83" s="1"/>
  <c r="K33" i="58"/>
  <c r="K33" i="84"/>
  <c r="K569" i="84" s="1"/>
  <c r="K33" i="83"/>
  <c r="K569" i="83" s="1"/>
  <c r="J38" i="58"/>
  <c r="J38" i="84"/>
  <c r="J572" i="84" s="1"/>
  <c r="J38" i="83"/>
  <c r="J572" i="83" s="1"/>
  <c r="J151" i="58"/>
  <c r="J151" i="83"/>
  <c r="J151" i="84"/>
  <c r="N135" i="84"/>
  <c r="N135" i="83"/>
  <c r="K143" i="84"/>
  <c r="K143" i="83"/>
  <c r="K143" i="58"/>
  <c r="S143" i="84"/>
  <c r="S143" i="83"/>
  <c r="I134" i="84"/>
  <c r="I134" i="83"/>
  <c r="I134" i="58"/>
  <c r="Q134" i="83"/>
  <c r="Q134" i="84"/>
  <c r="J142" i="84"/>
  <c r="J142" i="83"/>
  <c r="U142" i="84"/>
  <c r="U142" i="83"/>
  <c r="M6" i="84"/>
  <c r="M550" i="84" s="1"/>
  <c r="M6" i="83"/>
  <c r="M550" i="83" s="1"/>
  <c r="U6" i="84"/>
  <c r="U550" i="84" s="1"/>
  <c r="U6" i="83"/>
  <c r="U550" i="83" s="1"/>
  <c r="H150" i="58"/>
  <c r="H150" i="83"/>
  <c r="H150" i="84"/>
  <c r="C13" i="58"/>
  <c r="C13" i="84"/>
  <c r="C13" i="83"/>
  <c r="B16" i="58"/>
  <c r="B16" i="84"/>
  <c r="B16" i="83"/>
  <c r="D18" i="58"/>
  <c r="D18" i="84"/>
  <c r="D18" i="83"/>
  <c r="B22" i="58"/>
  <c r="B560" i="58" s="1"/>
  <c r="B22" i="84"/>
  <c r="B560" i="84" s="1"/>
  <c r="B22" i="83"/>
  <c r="B560" i="83" s="1"/>
  <c r="B26" i="58"/>
  <c r="B26" i="84"/>
  <c r="B26" i="83"/>
  <c r="D31" i="58"/>
  <c r="D31" i="84"/>
  <c r="D31" i="83"/>
  <c r="C34" i="58"/>
  <c r="C34" i="84"/>
  <c r="C34" i="83"/>
  <c r="B37" i="58"/>
  <c r="B37" i="84"/>
  <c r="B37" i="83"/>
  <c r="C43" i="58"/>
  <c r="C43" i="84"/>
  <c r="C43" i="83"/>
  <c r="H13" i="58"/>
  <c r="H13" i="84"/>
  <c r="H551" i="84" s="1"/>
  <c r="H13" i="83"/>
  <c r="H551" i="83" s="1"/>
  <c r="G15" i="58"/>
  <c r="G15" i="84"/>
  <c r="G553" i="84" s="1"/>
  <c r="G15" i="83"/>
  <c r="G553" i="83" s="1"/>
  <c r="J16" i="58"/>
  <c r="J16" i="84"/>
  <c r="J554" i="84" s="1"/>
  <c r="J16" i="83"/>
  <c r="J554" i="83" s="1"/>
  <c r="H18" i="58"/>
  <c r="H18" i="84"/>
  <c r="H556" i="84" s="1"/>
  <c r="H18" i="83"/>
  <c r="H556" i="83" s="1"/>
  <c r="K19" i="58"/>
  <c r="K19" i="84"/>
  <c r="K557" i="84" s="1"/>
  <c r="K19" i="83"/>
  <c r="K557" i="83" s="1"/>
  <c r="I21" i="58"/>
  <c r="I21" i="84"/>
  <c r="I559" i="84" s="1"/>
  <c r="I21" i="83"/>
  <c r="I559" i="83" s="1"/>
  <c r="H23" i="58"/>
  <c r="H23" i="84"/>
  <c r="H561" i="84" s="1"/>
  <c r="H23" i="83"/>
  <c r="H561" i="83" s="1"/>
  <c r="K24" i="58"/>
  <c r="K24" i="84"/>
  <c r="K562" i="84" s="1"/>
  <c r="K24" i="83"/>
  <c r="K562" i="83" s="1"/>
  <c r="I26" i="58"/>
  <c r="I26" i="83"/>
  <c r="I26" i="84"/>
  <c r="G28" i="58"/>
  <c r="G28" i="84"/>
  <c r="G28" i="83"/>
  <c r="J30" i="58"/>
  <c r="J30" i="84"/>
  <c r="J566" i="84" s="1"/>
  <c r="J30" i="83"/>
  <c r="J566" i="83" s="1"/>
  <c r="I32" i="58"/>
  <c r="I32" i="84"/>
  <c r="I568" i="84" s="1"/>
  <c r="I32" i="83"/>
  <c r="I568" i="83" s="1"/>
  <c r="G34" i="58"/>
  <c r="G34" i="84"/>
  <c r="G34" i="83"/>
  <c r="J35" i="58"/>
  <c r="J35" i="84"/>
  <c r="J35" i="83"/>
  <c r="H37" i="58"/>
  <c r="H37" i="84"/>
  <c r="H571" i="84" s="1"/>
  <c r="H37" i="83"/>
  <c r="H571" i="83" s="1"/>
  <c r="K38" i="58"/>
  <c r="K38" i="84"/>
  <c r="K572" i="84" s="1"/>
  <c r="K38" i="83"/>
  <c r="K572" i="83" s="1"/>
  <c r="I40" i="58"/>
  <c r="I40" i="83"/>
  <c r="I40" i="84"/>
  <c r="G43" i="58"/>
  <c r="C34" i="90" s="1"/>
  <c r="G43" i="84"/>
  <c r="G43" i="83"/>
  <c r="K44" i="58"/>
  <c r="G35" i="90" s="1"/>
  <c r="K44" i="84"/>
  <c r="K44" i="83"/>
  <c r="T142" i="83"/>
  <c r="T142" i="84"/>
  <c r="O135" i="84"/>
  <c r="O135" i="83"/>
  <c r="L143" i="84"/>
  <c r="L143" i="83"/>
  <c r="J134" i="84"/>
  <c r="J134" i="83"/>
  <c r="J134" i="58"/>
  <c r="D34" i="58"/>
  <c r="D34" i="84"/>
  <c r="D34" i="83"/>
  <c r="J143" i="84"/>
  <c r="J143" i="83"/>
  <c r="J143" i="58"/>
  <c r="P134" i="84"/>
  <c r="P134" i="83"/>
  <c r="T143" i="83"/>
  <c r="T143" i="84"/>
  <c r="R134" i="83"/>
  <c r="R134" i="84"/>
  <c r="K142" i="84"/>
  <c r="K142" i="83"/>
  <c r="K142" i="58"/>
  <c r="N6" i="84"/>
  <c r="N550" i="84" s="1"/>
  <c r="N6" i="83"/>
  <c r="N550" i="83" s="1"/>
  <c r="N142" i="84"/>
  <c r="N142" i="83"/>
  <c r="I150" i="58"/>
  <c r="I150" i="83"/>
  <c r="I150" i="84"/>
  <c r="D13" i="58"/>
  <c r="D13" i="84"/>
  <c r="D13" i="83"/>
  <c r="C16" i="58"/>
  <c r="C16" i="84"/>
  <c r="C16" i="83"/>
  <c r="B19" i="58"/>
  <c r="B19" i="84"/>
  <c r="B19" i="83"/>
  <c r="C22" i="58"/>
  <c r="C22" i="84"/>
  <c r="C22" i="83"/>
  <c r="B27" i="58"/>
  <c r="B27" i="84"/>
  <c r="B27" i="83"/>
  <c r="B32" i="58"/>
  <c r="B32" i="84"/>
  <c r="B32" i="83"/>
  <c r="C37" i="58"/>
  <c r="C37" i="84"/>
  <c r="C37" i="83"/>
  <c r="D43" i="58"/>
  <c r="D43" i="84"/>
  <c r="D43" i="83"/>
  <c r="M22" i="58"/>
  <c r="M22" i="84"/>
  <c r="M560" i="84" s="1"/>
  <c r="M560" i="83"/>
  <c r="I13" i="58"/>
  <c r="I13" i="84"/>
  <c r="I551" i="84" s="1"/>
  <c r="I13" i="83"/>
  <c r="I551" i="83" s="1"/>
  <c r="H15" i="58"/>
  <c r="H15" i="84"/>
  <c r="H553" i="84" s="1"/>
  <c r="H15" i="83"/>
  <c r="H553" i="83" s="1"/>
  <c r="K16" i="58"/>
  <c r="K16" i="84"/>
  <c r="K554" i="84" s="1"/>
  <c r="K16" i="83"/>
  <c r="K554" i="83" s="1"/>
  <c r="I18" i="58"/>
  <c r="I18" i="84"/>
  <c r="I556" i="84" s="1"/>
  <c r="I18" i="83"/>
  <c r="I556" i="83" s="1"/>
  <c r="G20" i="58"/>
  <c r="G20" i="84"/>
  <c r="G558" i="84" s="1"/>
  <c r="G20" i="83"/>
  <c r="G558" i="83" s="1"/>
  <c r="J21" i="58"/>
  <c r="J21" i="84"/>
  <c r="J559" i="84" s="1"/>
  <c r="J21" i="83"/>
  <c r="J559" i="83" s="1"/>
  <c r="I23" i="58"/>
  <c r="I23" i="84"/>
  <c r="I561" i="84" s="1"/>
  <c r="I23" i="83"/>
  <c r="I561" i="83" s="1"/>
  <c r="G25" i="58"/>
  <c r="G25" i="84"/>
  <c r="G563" i="84" s="1"/>
  <c r="G25" i="83"/>
  <c r="G563" i="83" s="1"/>
  <c r="J26" i="58"/>
  <c r="J26" i="83"/>
  <c r="J26" i="84"/>
  <c r="H28" i="58"/>
  <c r="H28" i="84"/>
  <c r="H28" i="83"/>
  <c r="G31" i="58"/>
  <c r="G31" i="84"/>
  <c r="G567" i="84" s="1"/>
  <c r="G31" i="83"/>
  <c r="G567" i="83" s="1"/>
  <c r="J32" i="58"/>
  <c r="J32" i="84"/>
  <c r="J568" i="84" s="1"/>
  <c r="J32" i="83"/>
  <c r="J568" i="83" s="1"/>
  <c r="H34" i="58"/>
  <c r="H34" i="84"/>
  <c r="H34" i="83"/>
  <c r="K35" i="58"/>
  <c r="K35" i="84"/>
  <c r="K35" i="83"/>
  <c r="I37" i="58"/>
  <c r="I37" i="84"/>
  <c r="I571" i="84" s="1"/>
  <c r="I37" i="83"/>
  <c r="I571" i="83" s="1"/>
  <c r="G39" i="58"/>
  <c r="G39" i="84"/>
  <c r="G39" i="83"/>
  <c r="J40" i="58"/>
  <c r="J40" i="84"/>
  <c r="J40" i="83"/>
  <c r="H43" i="58"/>
  <c r="D34" i="90" s="1"/>
  <c r="H43" i="84"/>
  <c r="H43" i="83"/>
  <c r="G45" i="58"/>
  <c r="C36" i="90" s="1"/>
  <c r="G45" i="84"/>
  <c r="G45" i="83"/>
  <c r="M36" i="58"/>
  <c r="M570" i="84"/>
  <c r="M36" i="83"/>
  <c r="M570" i="83" s="1"/>
  <c r="H135" i="84"/>
  <c r="H135" i="83"/>
  <c r="H135" i="58"/>
  <c r="P135" i="84"/>
  <c r="P135" i="83"/>
  <c r="M143" i="84"/>
  <c r="M143" i="83"/>
  <c r="U143" i="83"/>
  <c r="U143" i="84"/>
  <c r="K134" i="83"/>
  <c r="K134" i="84"/>
  <c r="K134" i="58"/>
  <c r="S134" i="83"/>
  <c r="S134" i="84"/>
  <c r="L142" i="83"/>
  <c r="L142" i="84"/>
  <c r="G6" i="84"/>
  <c r="G550" i="84" s="1"/>
  <c r="G618" i="84" s="1"/>
  <c r="G6" i="83"/>
  <c r="G550" i="83" s="1"/>
  <c r="G618" i="83" s="1"/>
  <c r="O6" i="84"/>
  <c r="O550" i="84" s="1"/>
  <c r="O6" i="83"/>
  <c r="O550" i="83" s="1"/>
  <c r="J150" i="58"/>
  <c r="J150" i="84"/>
  <c r="J150" i="83"/>
  <c r="B14" i="58"/>
  <c r="B14" i="84"/>
  <c r="B14" i="83"/>
  <c r="D16" i="58"/>
  <c r="D16" i="84"/>
  <c r="D16" i="83"/>
  <c r="C19" i="58"/>
  <c r="C19" i="84"/>
  <c r="C19" i="83"/>
  <c r="D22" i="58"/>
  <c r="D22" i="84"/>
  <c r="D22" i="83"/>
  <c r="B28" i="58"/>
  <c r="B28" i="83"/>
  <c r="B28" i="84"/>
  <c r="C32" i="58"/>
  <c r="C32" i="84"/>
  <c r="C32" i="83"/>
  <c r="B35" i="58"/>
  <c r="B35" i="84"/>
  <c r="B35" i="83"/>
  <c r="D37" i="58"/>
  <c r="D37" i="84"/>
  <c r="D37" i="83"/>
  <c r="B44" i="58"/>
  <c r="B44" i="84"/>
  <c r="B44" i="83"/>
  <c r="K13" i="58"/>
  <c r="K13" i="84"/>
  <c r="K551" i="84" s="1"/>
  <c r="K13" i="83"/>
  <c r="K551" i="83" s="1"/>
  <c r="J13" i="58"/>
  <c r="J13" i="84"/>
  <c r="J551" i="84" s="1"/>
  <c r="J13" i="83"/>
  <c r="J551" i="83" s="1"/>
  <c r="I15" i="58"/>
  <c r="I15" i="83"/>
  <c r="I553" i="83" s="1"/>
  <c r="I15" i="84"/>
  <c r="I553" i="84" s="1"/>
  <c r="G17" i="58"/>
  <c r="G17" i="84"/>
  <c r="G555" i="84" s="1"/>
  <c r="G17" i="83"/>
  <c r="G555" i="83" s="1"/>
  <c r="J18" i="58"/>
  <c r="J18" i="83"/>
  <c r="J556" i="83" s="1"/>
  <c r="J18" i="84"/>
  <c r="J556" i="84" s="1"/>
  <c r="H20" i="58"/>
  <c r="H20" i="84"/>
  <c r="H558" i="84" s="1"/>
  <c r="H20" i="83"/>
  <c r="H558" i="83" s="1"/>
  <c r="G22" i="58"/>
  <c r="G22" i="84"/>
  <c r="G560" i="84" s="1"/>
  <c r="G22" i="83"/>
  <c r="G560" i="83" s="1"/>
  <c r="J23" i="58"/>
  <c r="J23" i="84"/>
  <c r="J561" i="84" s="1"/>
  <c r="J23" i="83"/>
  <c r="J561" i="83" s="1"/>
  <c r="H25" i="58"/>
  <c r="H25" i="84"/>
  <c r="H563" i="84" s="1"/>
  <c r="H25" i="83"/>
  <c r="H563" i="83" s="1"/>
  <c r="K26" i="58"/>
  <c r="K26" i="84"/>
  <c r="K26" i="83"/>
  <c r="I28" i="58"/>
  <c r="I28" i="84"/>
  <c r="I28" i="83"/>
  <c r="H31" i="58"/>
  <c r="H31" i="84"/>
  <c r="H567" i="84" s="1"/>
  <c r="H31" i="83"/>
  <c r="H567" i="83" s="1"/>
  <c r="K32" i="58"/>
  <c r="K32" i="84"/>
  <c r="K568" i="84" s="1"/>
  <c r="K32" i="83"/>
  <c r="K568" i="83" s="1"/>
  <c r="I34" i="58"/>
  <c r="I34" i="84"/>
  <c r="I34" i="83"/>
  <c r="G36" i="58"/>
  <c r="G36" i="84"/>
  <c r="G570" i="84" s="1"/>
  <c r="G36" i="83"/>
  <c r="G570" i="83" s="1"/>
  <c r="J37" i="58"/>
  <c r="J37" i="84"/>
  <c r="J571" i="84" s="1"/>
  <c r="J37" i="83"/>
  <c r="J571" i="83" s="1"/>
  <c r="H39" i="58"/>
  <c r="H39" i="84"/>
  <c r="H39" i="83"/>
  <c r="K40" i="58"/>
  <c r="K40" i="84"/>
  <c r="K40" i="83"/>
  <c r="I43" i="58"/>
  <c r="E34" i="90" s="1"/>
  <c r="I43" i="84"/>
  <c r="I43" i="83"/>
  <c r="H45" i="58"/>
  <c r="D36" i="90" s="1"/>
  <c r="H45" i="84"/>
  <c r="H45" i="83"/>
  <c r="I151" i="58"/>
  <c r="I151" i="84"/>
  <c r="I151" i="83"/>
  <c r="M135" i="84"/>
  <c r="M135" i="83"/>
  <c r="B6" i="58"/>
  <c r="B6" i="84"/>
  <c r="B6" i="83"/>
  <c r="I135" i="84"/>
  <c r="I135" i="83"/>
  <c r="I135" i="58"/>
  <c r="Q135" i="84"/>
  <c r="Q135" i="83"/>
  <c r="N143" i="84"/>
  <c r="N143" i="83"/>
  <c r="L134" i="84"/>
  <c r="L134" i="83"/>
  <c r="T134" i="84"/>
  <c r="T134" i="83"/>
  <c r="M142" i="84"/>
  <c r="M142" i="83"/>
  <c r="H6" i="84"/>
  <c r="H550" i="84" s="1"/>
  <c r="H6" i="83"/>
  <c r="H550" i="83" s="1"/>
  <c r="P6" i="84"/>
  <c r="P550" i="84" s="1"/>
  <c r="P6" i="83"/>
  <c r="P550" i="83" s="1"/>
  <c r="C14" i="58"/>
  <c r="C14" i="84"/>
  <c r="C14" i="83"/>
  <c r="B17" i="58"/>
  <c r="B17" i="83"/>
  <c r="B17" i="84"/>
  <c r="D19" i="58"/>
  <c r="D19" i="84"/>
  <c r="D19" i="83"/>
  <c r="B23" i="58"/>
  <c r="B561" i="58" s="1"/>
  <c r="B23" i="84"/>
  <c r="B561" i="84" s="1"/>
  <c r="B23" i="83"/>
  <c r="B561" i="83" s="1"/>
  <c r="B30" i="58"/>
  <c r="B30" i="84"/>
  <c r="B30" i="83"/>
  <c r="D32" i="58"/>
  <c r="D32" i="84"/>
  <c r="D32" i="83"/>
  <c r="C35" i="58"/>
  <c r="C35" i="84"/>
  <c r="C35" i="83"/>
  <c r="B38" i="58"/>
  <c r="B38" i="84"/>
  <c r="B38" i="83"/>
  <c r="B45" i="58"/>
  <c r="B45" i="84"/>
  <c r="B45" i="83"/>
  <c r="M24" i="58"/>
  <c r="M24" i="84"/>
  <c r="M562" i="84" s="1"/>
  <c r="M24" i="83"/>
  <c r="M562" i="83" s="1"/>
  <c r="G14" i="58"/>
  <c r="G14" i="84"/>
  <c r="G552" i="84" s="1"/>
  <c r="G14" i="83"/>
  <c r="G552" i="83" s="1"/>
  <c r="J15" i="58"/>
  <c r="J15" i="84"/>
  <c r="J553" i="84" s="1"/>
  <c r="J15" i="83"/>
  <c r="J553" i="83" s="1"/>
  <c r="H17" i="58"/>
  <c r="H17" i="84"/>
  <c r="H555" i="84" s="1"/>
  <c r="H17" i="83"/>
  <c r="H555" i="83" s="1"/>
  <c r="K18" i="58"/>
  <c r="K18" i="84"/>
  <c r="K556" i="84" s="1"/>
  <c r="K18" i="83"/>
  <c r="K556" i="83" s="1"/>
  <c r="I20" i="58"/>
  <c r="I20" i="84"/>
  <c r="I558" i="84" s="1"/>
  <c r="I20" i="83"/>
  <c r="I558" i="83" s="1"/>
  <c r="H22" i="58"/>
  <c r="H22" i="84"/>
  <c r="H560" i="84" s="1"/>
  <c r="H22" i="83"/>
  <c r="H560" i="83" s="1"/>
  <c r="K23" i="58"/>
  <c r="K23" i="84"/>
  <c r="K561" i="84" s="1"/>
  <c r="K23" i="83"/>
  <c r="K561" i="83" s="1"/>
  <c r="I25" i="58"/>
  <c r="I25" i="84"/>
  <c r="I563" i="84" s="1"/>
  <c r="I25" i="83"/>
  <c r="I563" i="83" s="1"/>
  <c r="G27" i="58"/>
  <c r="G27" i="84"/>
  <c r="G27" i="83"/>
  <c r="J28" i="58"/>
  <c r="J28" i="84"/>
  <c r="J28" i="83"/>
  <c r="I31" i="58"/>
  <c r="I31" i="84"/>
  <c r="I567" i="84" s="1"/>
  <c r="I31" i="83"/>
  <c r="I567" i="83" s="1"/>
  <c r="G33" i="58"/>
  <c r="G33" i="84"/>
  <c r="G569" i="84" s="1"/>
  <c r="G33" i="83"/>
  <c r="G569" i="83" s="1"/>
  <c r="J34" i="58"/>
  <c r="J34" i="84"/>
  <c r="J34" i="83"/>
  <c r="H36" i="58"/>
  <c r="H36" i="84"/>
  <c r="H570" i="84" s="1"/>
  <c r="H36" i="83"/>
  <c r="H570" i="83" s="1"/>
  <c r="K37" i="58"/>
  <c r="K37" i="84"/>
  <c r="K571" i="84" s="1"/>
  <c r="K37" i="83"/>
  <c r="K571" i="83" s="1"/>
  <c r="I39" i="58"/>
  <c r="I39" i="84"/>
  <c r="I39" i="83"/>
  <c r="G41" i="58"/>
  <c r="G41" i="84"/>
  <c r="G41" i="83"/>
  <c r="J43" i="58"/>
  <c r="F34" i="90" s="1"/>
  <c r="J43" i="84"/>
  <c r="J43" i="83"/>
  <c r="I45" i="58"/>
  <c r="E36" i="90" s="1"/>
  <c r="I45" i="84"/>
  <c r="I45" i="83"/>
  <c r="M37" i="58"/>
  <c r="M571" i="84"/>
  <c r="M37" i="83"/>
  <c r="M571" i="83" s="1"/>
  <c r="H134" i="84"/>
  <c r="H134" i="83"/>
  <c r="H134" i="58"/>
  <c r="L6" i="84"/>
  <c r="L550" i="84" s="1"/>
  <c r="L6" i="83"/>
  <c r="L550" i="83" s="1"/>
  <c r="B25" i="58"/>
  <c r="B25" i="84"/>
  <c r="B25" i="83"/>
  <c r="G13" i="58"/>
  <c r="G13" i="84"/>
  <c r="G551" i="84" s="1"/>
  <c r="G13" i="83"/>
  <c r="G551" i="83" s="1"/>
  <c r="U134" i="84"/>
  <c r="U134" i="83"/>
  <c r="I6" i="84"/>
  <c r="I550" i="84" s="1"/>
  <c r="I6" i="83"/>
  <c r="I550" i="83" s="1"/>
  <c r="Q6" i="84"/>
  <c r="Q550" i="84" s="1"/>
  <c r="Q6" i="83"/>
  <c r="Q550" i="83" s="1"/>
  <c r="B11" i="58"/>
  <c r="B11" i="84"/>
  <c r="B11" i="83"/>
  <c r="C17" i="58"/>
  <c r="C17" i="83"/>
  <c r="C17" i="84"/>
  <c r="B20" i="58"/>
  <c r="B20" i="84"/>
  <c r="B20" i="83"/>
  <c r="B24" i="58"/>
  <c r="B562" i="58" s="1"/>
  <c r="B24" i="84"/>
  <c r="B562" i="84" s="1"/>
  <c r="B24" i="83"/>
  <c r="B562" i="83" s="1"/>
  <c r="C30" i="58"/>
  <c r="C30" i="84"/>
  <c r="C30" i="83"/>
  <c r="B33" i="58"/>
  <c r="B33" i="84"/>
  <c r="B33" i="83"/>
  <c r="D35" i="58"/>
  <c r="D35" i="84"/>
  <c r="D35" i="83"/>
  <c r="B39" i="58"/>
  <c r="B39" i="84"/>
  <c r="B39" i="83"/>
  <c r="M15" i="58"/>
  <c r="M15" i="84"/>
  <c r="M553" i="84" s="1"/>
  <c r="M553" i="83"/>
  <c r="H14" i="58"/>
  <c r="H14" i="84"/>
  <c r="H552" i="84" s="1"/>
  <c r="H14" i="83"/>
  <c r="H552" i="83" s="1"/>
  <c r="K15" i="58"/>
  <c r="K15" i="84"/>
  <c r="K553" i="84" s="1"/>
  <c r="K15" i="83"/>
  <c r="K553" i="83" s="1"/>
  <c r="I17" i="58"/>
  <c r="I17" i="84"/>
  <c r="I555" i="84" s="1"/>
  <c r="I17" i="83"/>
  <c r="I555" i="83" s="1"/>
  <c r="G19" i="58"/>
  <c r="G19" i="84"/>
  <c r="G557" i="84" s="1"/>
  <c r="G19" i="83"/>
  <c r="G557" i="83" s="1"/>
  <c r="J20" i="58"/>
  <c r="J20" i="84"/>
  <c r="J558" i="84" s="1"/>
  <c r="J20" i="83"/>
  <c r="J558" i="83" s="1"/>
  <c r="I22" i="58"/>
  <c r="I22" i="84"/>
  <c r="I560" i="84" s="1"/>
  <c r="I22" i="83"/>
  <c r="I560" i="83" s="1"/>
  <c r="G24" i="58"/>
  <c r="G24" i="84"/>
  <c r="G562" i="84" s="1"/>
  <c r="G24" i="83"/>
  <c r="G562" i="83" s="1"/>
  <c r="J25" i="58"/>
  <c r="J25" i="84"/>
  <c r="J563" i="84" s="1"/>
  <c r="J25" i="83"/>
  <c r="J563" i="83" s="1"/>
  <c r="H27" i="58"/>
  <c r="H27" i="84"/>
  <c r="H27" i="83"/>
  <c r="K28" i="58"/>
  <c r="K28" i="84"/>
  <c r="K28" i="83"/>
  <c r="J31" i="58"/>
  <c r="J31" i="84"/>
  <c r="J567" i="84" s="1"/>
  <c r="J31" i="83"/>
  <c r="J567" i="83" s="1"/>
  <c r="H33" i="58"/>
  <c r="H33" i="84"/>
  <c r="H569" i="84" s="1"/>
  <c r="H33" i="83"/>
  <c r="H569" i="83" s="1"/>
  <c r="K34" i="58"/>
  <c r="K34" i="84"/>
  <c r="K34" i="83"/>
  <c r="I36" i="58"/>
  <c r="I36" i="84"/>
  <c r="I570" i="84" s="1"/>
  <c r="I36" i="83"/>
  <c r="I570" i="83" s="1"/>
  <c r="G38" i="58"/>
  <c r="G38" i="84"/>
  <c r="G572" i="84" s="1"/>
  <c r="G38" i="83"/>
  <c r="G572" i="83" s="1"/>
  <c r="J39" i="58"/>
  <c r="J39" i="84"/>
  <c r="J39" i="83"/>
  <c r="H41" i="58"/>
  <c r="H41" i="84"/>
  <c r="H41" i="83"/>
  <c r="G44" i="58"/>
  <c r="C35" i="90" s="1"/>
  <c r="G44" i="84"/>
  <c r="G44" i="83"/>
  <c r="J45" i="58"/>
  <c r="F36" i="90" s="1"/>
  <c r="J45" i="84"/>
  <c r="J45" i="83"/>
  <c r="B13" i="58"/>
  <c r="B13" i="84"/>
  <c r="B13" i="83"/>
  <c r="C18" i="58"/>
  <c r="C18" i="84"/>
  <c r="C18" i="83"/>
  <c r="C31" i="58"/>
  <c r="C31" i="84"/>
  <c r="C31" i="83"/>
  <c r="B43" i="58"/>
  <c r="B43" i="84"/>
  <c r="B43" i="83"/>
  <c r="M32" i="58"/>
  <c r="M568" i="84"/>
  <c r="M32" i="83"/>
  <c r="M568" i="83" s="1"/>
  <c r="G18" i="58"/>
  <c r="G18" i="84"/>
  <c r="G556" i="84" s="1"/>
  <c r="G18" i="83"/>
  <c r="G556" i="83" s="1"/>
  <c r="H21" i="58"/>
  <c r="H21" i="84"/>
  <c r="H559" i="84" s="1"/>
  <c r="H21" i="83"/>
  <c r="H559" i="83" s="1"/>
  <c r="J24" i="58"/>
  <c r="J24" i="84"/>
  <c r="J562" i="84" s="1"/>
  <c r="J24" i="83"/>
  <c r="J562" i="83" s="1"/>
  <c r="K27" i="58"/>
  <c r="K27" i="84"/>
  <c r="K27" i="83"/>
  <c r="H32" i="58"/>
  <c r="H32" i="84"/>
  <c r="H568" i="84" s="1"/>
  <c r="H32" i="83"/>
  <c r="H568" i="83" s="1"/>
  <c r="I35" i="58"/>
  <c r="I35" i="84"/>
  <c r="I35" i="83"/>
  <c r="G37" i="58"/>
  <c r="G37" i="84"/>
  <c r="G571" i="84" s="1"/>
  <c r="G37" i="83"/>
  <c r="G571" i="83" s="1"/>
  <c r="H40" i="58"/>
  <c r="H40" i="83"/>
  <c r="H40" i="84"/>
  <c r="K41" i="58"/>
  <c r="K41" i="84"/>
  <c r="K41" i="83"/>
  <c r="J44" i="58"/>
  <c r="F35" i="90" s="1"/>
  <c r="J44" i="84"/>
  <c r="J44" i="83"/>
  <c r="M20" i="58"/>
  <c r="M20" i="84"/>
  <c r="M558" i="84" s="1"/>
  <c r="M558" i="83"/>
  <c r="G135" i="84"/>
  <c r="G135" i="83"/>
  <c r="G135" i="58"/>
  <c r="J135" i="84"/>
  <c r="J135" i="83"/>
  <c r="J135" i="58"/>
  <c r="O143" i="84"/>
  <c r="O143" i="83"/>
  <c r="M134" i="84"/>
  <c r="M134" i="83"/>
  <c r="D14" i="58"/>
  <c r="D14" i="84"/>
  <c r="D14" i="83"/>
  <c r="G151" i="58"/>
  <c r="G151" i="84"/>
  <c r="G151" i="83"/>
  <c r="S135" i="83"/>
  <c r="S135" i="84"/>
  <c r="H143" i="84"/>
  <c r="H143" i="83"/>
  <c r="H143" i="58"/>
  <c r="P143" i="84"/>
  <c r="P143" i="83"/>
  <c r="N134" i="84"/>
  <c r="N134" i="83"/>
  <c r="G142" i="84"/>
  <c r="G142" i="58"/>
  <c r="G142" i="83"/>
  <c r="R142" i="83"/>
  <c r="R142" i="84"/>
  <c r="J6" i="84"/>
  <c r="J550" i="84" s="1"/>
  <c r="J6" i="83"/>
  <c r="J550" i="83" s="1"/>
  <c r="R6" i="84"/>
  <c r="R550" i="84" s="1"/>
  <c r="R6" i="83"/>
  <c r="R550" i="83" s="1"/>
  <c r="O142" i="84"/>
  <c r="O142" i="83"/>
  <c r="B15" i="58"/>
  <c r="B15" i="84"/>
  <c r="B15" i="83"/>
  <c r="D17" i="58"/>
  <c r="D17" i="84"/>
  <c r="D17" i="83"/>
  <c r="C20" i="58"/>
  <c r="C20" i="84"/>
  <c r="C20" i="83"/>
  <c r="C24" i="58"/>
  <c r="C24" i="84"/>
  <c r="C24" i="83"/>
  <c r="D30" i="58"/>
  <c r="D30" i="84"/>
  <c r="D30" i="83"/>
  <c r="C33" i="58"/>
  <c r="C33" i="83"/>
  <c r="C33" i="84"/>
  <c r="B36" i="58"/>
  <c r="B36" i="84"/>
  <c r="B36" i="83"/>
  <c r="B40" i="58"/>
  <c r="B40" i="84"/>
  <c r="B40" i="83"/>
  <c r="M16" i="58"/>
  <c r="M16" i="84"/>
  <c r="M554" i="84" s="1"/>
  <c r="M554" i="83"/>
  <c r="I14" i="58"/>
  <c r="I14" i="84"/>
  <c r="I552" i="84" s="1"/>
  <c r="I14" i="83"/>
  <c r="I552" i="83" s="1"/>
  <c r="G16" i="58"/>
  <c r="G16" i="84"/>
  <c r="G554" i="84" s="1"/>
  <c r="G16" i="83"/>
  <c r="G554" i="83" s="1"/>
  <c r="J17" i="58"/>
  <c r="J17" i="84"/>
  <c r="J555" i="84" s="1"/>
  <c r="J17" i="83"/>
  <c r="J555" i="83" s="1"/>
  <c r="H19" i="58"/>
  <c r="H19" i="84"/>
  <c r="H557" i="84" s="1"/>
  <c r="H19" i="83"/>
  <c r="H557" i="83" s="1"/>
  <c r="K20" i="58"/>
  <c r="K20" i="84"/>
  <c r="K558" i="84" s="1"/>
  <c r="K20" i="83"/>
  <c r="K558" i="83" s="1"/>
  <c r="J22" i="58"/>
  <c r="J22" i="83"/>
  <c r="J560" i="83" s="1"/>
  <c r="J22" i="84"/>
  <c r="J560" i="84" s="1"/>
  <c r="H24" i="58"/>
  <c r="H24" i="83"/>
  <c r="H562" i="83" s="1"/>
  <c r="H24" i="84"/>
  <c r="H562" i="84" s="1"/>
  <c r="I27" i="58"/>
  <c r="I27" i="84"/>
  <c r="I27" i="83"/>
  <c r="G30" i="58"/>
  <c r="G30" i="84"/>
  <c r="G566" i="84" s="1"/>
  <c r="G30" i="83"/>
  <c r="G566" i="83" s="1"/>
  <c r="K31" i="58"/>
  <c r="K31" i="84"/>
  <c r="K567" i="84" s="1"/>
  <c r="K31" i="83"/>
  <c r="K567" i="83" s="1"/>
  <c r="I33" i="58"/>
  <c r="I33" i="84"/>
  <c r="I569" i="84" s="1"/>
  <c r="I33" i="83"/>
  <c r="I569" i="83" s="1"/>
  <c r="G35" i="58"/>
  <c r="G35" i="84"/>
  <c r="G35" i="83"/>
  <c r="J36" i="58"/>
  <c r="J36" i="84"/>
  <c r="J570" i="84" s="1"/>
  <c r="J36" i="83"/>
  <c r="J570" i="83" s="1"/>
  <c r="H38" i="58"/>
  <c r="H38" i="84"/>
  <c r="H572" i="84" s="1"/>
  <c r="H38" i="83"/>
  <c r="H572" i="83" s="1"/>
  <c r="K39" i="58"/>
  <c r="K39" i="84"/>
  <c r="K39" i="83"/>
  <c r="I41" i="58"/>
  <c r="I41" i="84"/>
  <c r="I41" i="83"/>
  <c r="H44" i="58"/>
  <c r="D35" i="90" s="1"/>
  <c r="H44" i="84"/>
  <c r="H44" i="83"/>
  <c r="U135" i="83"/>
  <c r="U135" i="84"/>
  <c r="R143" i="84"/>
  <c r="R143" i="83"/>
  <c r="T6" i="84"/>
  <c r="T550" i="84" s="1"/>
  <c r="T6" i="83"/>
  <c r="T550" i="83" s="1"/>
  <c r="B21" i="58"/>
  <c r="B21" i="84"/>
  <c r="B21" i="83"/>
  <c r="K14" i="58"/>
  <c r="K14" i="84"/>
  <c r="K552" i="84" s="1"/>
  <c r="K14" i="83"/>
  <c r="K552" i="83" s="1"/>
  <c r="R135" i="84"/>
  <c r="R135" i="83"/>
  <c r="G143" i="84"/>
  <c r="G143" i="83"/>
  <c r="G143" i="58"/>
  <c r="Q142" i="84"/>
  <c r="Q142" i="83"/>
  <c r="K135" i="84"/>
  <c r="K135" i="83"/>
  <c r="K135" i="58"/>
  <c r="H151" i="58"/>
  <c r="H151" i="84"/>
  <c r="H151" i="83"/>
  <c r="L135" i="84"/>
  <c r="L135" i="83"/>
  <c r="T135" i="83"/>
  <c r="T135" i="84"/>
  <c r="I143" i="84"/>
  <c r="I143" i="83"/>
  <c r="I143" i="58"/>
  <c r="Q143" i="84"/>
  <c r="Q143" i="83"/>
  <c r="G134" i="84"/>
  <c r="G134" i="83"/>
  <c r="G134" i="58"/>
  <c r="O134" i="84"/>
  <c r="O134" i="83"/>
  <c r="H142" i="84"/>
  <c r="H142" i="83"/>
  <c r="H142" i="58"/>
  <c r="S142" i="83"/>
  <c r="S142" i="84"/>
  <c r="K6" i="84"/>
  <c r="K550" i="84" s="1"/>
  <c r="K6" i="83"/>
  <c r="K550" i="83" s="1"/>
  <c r="S6" i="84"/>
  <c r="S550" i="84" s="1"/>
  <c r="S6" i="83"/>
  <c r="S550" i="83" s="1"/>
  <c r="P142" i="84"/>
  <c r="P142" i="83"/>
  <c r="B4" i="58"/>
  <c r="B4" i="84"/>
  <c r="B4" i="83"/>
  <c r="C15" i="58"/>
  <c r="C15" i="84"/>
  <c r="C15" i="83"/>
  <c r="B18" i="58"/>
  <c r="B18" i="84"/>
  <c r="B18" i="83"/>
  <c r="D20" i="58"/>
  <c r="D20" i="83"/>
  <c r="D20" i="84"/>
  <c r="D24" i="58"/>
  <c r="D24" i="84"/>
  <c r="D24" i="83"/>
  <c r="B31" i="58"/>
  <c r="B31" i="84"/>
  <c r="B31" i="83"/>
  <c r="D33" i="58"/>
  <c r="D33" i="84"/>
  <c r="D33" i="83"/>
  <c r="C36" i="58"/>
  <c r="C36" i="84"/>
  <c r="C36" i="83"/>
  <c r="B41" i="58"/>
  <c r="B41" i="84"/>
  <c r="B41" i="83"/>
  <c r="M18" i="58"/>
  <c r="M18" i="84"/>
  <c r="M556" i="84" s="1"/>
  <c r="M556" i="83"/>
  <c r="M31" i="58"/>
  <c r="M31" i="83"/>
  <c r="M567" i="83" s="1"/>
  <c r="J14" i="58"/>
  <c r="J14" i="84"/>
  <c r="J552" i="84" s="1"/>
  <c r="J14" i="83"/>
  <c r="J552" i="83" s="1"/>
  <c r="H16" i="58"/>
  <c r="H16" i="84"/>
  <c r="H554" i="84" s="1"/>
  <c r="H16" i="83"/>
  <c r="H554" i="83" s="1"/>
  <c r="K17" i="58"/>
  <c r="K17" i="84"/>
  <c r="K555" i="84" s="1"/>
  <c r="K17" i="83"/>
  <c r="K555" i="83" s="1"/>
  <c r="I19" i="58"/>
  <c r="I19" i="84"/>
  <c r="I557" i="84" s="1"/>
  <c r="I19" i="83"/>
  <c r="I557" i="83" s="1"/>
  <c r="G21" i="58"/>
  <c r="G21" i="84"/>
  <c r="G559" i="84" s="1"/>
  <c r="G21" i="83"/>
  <c r="G559" i="83" s="1"/>
  <c r="K22" i="58"/>
  <c r="K22" i="84"/>
  <c r="K560" i="84" s="1"/>
  <c r="K22" i="83"/>
  <c r="K560" i="83" s="1"/>
  <c r="I24" i="58"/>
  <c r="I24" i="84"/>
  <c r="I562" i="84" s="1"/>
  <c r="I24" i="83"/>
  <c r="I562" i="83" s="1"/>
  <c r="G26" i="58"/>
  <c r="G26" i="84"/>
  <c r="G26" i="83"/>
  <c r="J27" i="58"/>
  <c r="J27" i="84"/>
  <c r="J27" i="83"/>
  <c r="H30" i="58"/>
  <c r="H30" i="84"/>
  <c r="H566" i="84" s="1"/>
  <c r="H30" i="83"/>
  <c r="H566" i="83" s="1"/>
  <c r="G32" i="58"/>
  <c r="G32" i="84"/>
  <c r="G568" i="84" s="1"/>
  <c r="G32" i="83"/>
  <c r="G568" i="83" s="1"/>
  <c r="J33" i="58"/>
  <c r="J33" i="84"/>
  <c r="J569" i="84" s="1"/>
  <c r="J33" i="83"/>
  <c r="J569" i="83" s="1"/>
  <c r="H35" i="58"/>
  <c r="H35" i="84"/>
  <c r="H35" i="83"/>
  <c r="K36" i="58"/>
  <c r="K36" i="84"/>
  <c r="K570" i="84" s="1"/>
  <c r="K36" i="83"/>
  <c r="K570" i="83" s="1"/>
  <c r="I38" i="58"/>
  <c r="I38" i="84"/>
  <c r="I572" i="84" s="1"/>
  <c r="I38" i="83"/>
  <c r="I572" i="83" s="1"/>
  <c r="G40" i="58"/>
  <c r="G40" i="84"/>
  <c r="G40" i="83"/>
  <c r="J41" i="58"/>
  <c r="J41" i="84"/>
  <c r="J41" i="83"/>
  <c r="I44" i="58"/>
  <c r="E35" i="90" s="1"/>
  <c r="I44" i="84"/>
  <c r="I44" i="83"/>
  <c r="M17" i="58"/>
  <c r="M17" i="84"/>
  <c r="M555" i="84" s="1"/>
  <c r="M555" i="83"/>
  <c r="M271" i="83"/>
  <c r="M632" i="84"/>
  <c r="L634" i="84"/>
  <c r="L633" i="84" s="1"/>
  <c r="N636" i="84"/>
  <c r="M638" i="84"/>
  <c r="M637" i="84" s="1"/>
  <c r="L642" i="84"/>
  <c r="L641" i="84" s="1"/>
  <c r="M640" i="84"/>
  <c r="N652" i="84"/>
  <c r="M654" i="84"/>
  <c r="M653" i="84" s="1"/>
  <c r="M648" i="84"/>
  <c r="L650" i="84"/>
  <c r="L649" i="84" s="1"/>
  <c r="M652" i="83"/>
  <c r="L654" i="83"/>
  <c r="L653" i="83" s="1"/>
  <c r="N632" i="83"/>
  <c r="M634" i="83"/>
  <c r="M633" i="83" s="1"/>
  <c r="N640" i="83"/>
  <c r="M642" i="83"/>
  <c r="M641" i="83" s="1"/>
  <c r="M636" i="83"/>
  <c r="L638" i="83"/>
  <c r="L637" i="83" s="1"/>
  <c r="M648" i="83"/>
  <c r="L650" i="83"/>
  <c r="L649" i="83" s="1"/>
  <c r="M273" i="83"/>
  <c r="O271" i="83"/>
  <c r="O273" i="83"/>
  <c r="H145" i="58"/>
  <c r="C411" i="84"/>
  <c r="D411" i="84"/>
  <c r="D309" i="84"/>
  <c r="C309" i="84"/>
  <c r="D361" i="84"/>
  <c r="C361" i="84"/>
  <c r="D395" i="84"/>
  <c r="C395" i="84"/>
  <c r="D377" i="84"/>
  <c r="C377" i="84"/>
  <c r="R191" i="84"/>
  <c r="S199" i="84"/>
  <c r="P183" i="84"/>
  <c r="D343" i="84"/>
  <c r="C343" i="84"/>
  <c r="C479" i="84"/>
  <c r="D479" i="84"/>
  <c r="D326" i="84"/>
  <c r="C326" i="84"/>
  <c r="Q207" i="84"/>
  <c r="D496" i="84"/>
  <c r="C496" i="84"/>
  <c r="P231" i="84"/>
  <c r="D513" i="84"/>
  <c r="C513" i="84"/>
  <c r="D463" i="84"/>
  <c r="C463" i="84"/>
  <c r="C445" i="84"/>
  <c r="D445" i="84"/>
  <c r="P271" i="84"/>
  <c r="U273" i="84"/>
  <c r="M273" i="84"/>
  <c r="M271" i="84"/>
  <c r="D292" i="84"/>
  <c r="C292" i="84"/>
  <c r="U272" i="84"/>
  <c r="T271" i="84"/>
  <c r="T272" i="84"/>
  <c r="R271" i="84"/>
  <c r="R272" i="84"/>
  <c r="Q271" i="84"/>
  <c r="R273" i="84"/>
  <c r="O272" i="84"/>
  <c r="O271" i="84"/>
  <c r="P273" i="84"/>
  <c r="M272" i="84"/>
  <c r="L271" i="84"/>
  <c r="L272" i="84"/>
  <c r="O273" i="84"/>
  <c r="Q273" i="84"/>
  <c r="N273" i="84"/>
  <c r="Q272" i="84"/>
  <c r="S273" i="84"/>
  <c r="U271" i="84"/>
  <c r="L273" i="84"/>
  <c r="S271" i="84"/>
  <c r="N272" i="84"/>
  <c r="P272" i="84"/>
  <c r="T273" i="84"/>
  <c r="S272" i="84"/>
  <c r="N271" i="84"/>
  <c r="S241" i="84"/>
  <c r="R175" i="84"/>
  <c r="Q215" i="84"/>
  <c r="S223" i="84"/>
  <c r="D531" i="84"/>
  <c r="C531" i="84"/>
  <c r="P271" i="83"/>
  <c r="R272" i="83"/>
  <c r="S272" i="83"/>
  <c r="L272" i="83"/>
  <c r="D293" i="83"/>
  <c r="C293" i="83"/>
  <c r="D395" i="83"/>
  <c r="C395" i="83"/>
  <c r="Q215" i="83"/>
  <c r="U273" i="83"/>
  <c r="Q273" i="83"/>
  <c r="U271" i="83"/>
  <c r="Q272" i="83"/>
  <c r="C428" i="83"/>
  <c r="D428" i="83"/>
  <c r="D462" i="83"/>
  <c r="C462" i="83"/>
  <c r="T271" i="83"/>
  <c r="S271" i="83"/>
  <c r="M272" i="83"/>
  <c r="C343" i="83"/>
  <c r="D343" i="83"/>
  <c r="C446" i="83"/>
  <c r="D446" i="83"/>
  <c r="N273" i="83"/>
  <c r="Q231" i="83"/>
  <c r="R175" i="83"/>
  <c r="D497" i="83"/>
  <c r="C497" i="83"/>
  <c r="D377" i="83"/>
  <c r="C377" i="83"/>
  <c r="L271" i="83"/>
  <c r="L273" i="83"/>
  <c r="R271" i="83"/>
  <c r="N272" i="83"/>
  <c r="D411" i="83"/>
  <c r="C411" i="83"/>
  <c r="P360" i="83"/>
  <c r="P309" i="83"/>
  <c r="P326" i="83"/>
  <c r="P292" i="83"/>
  <c r="P343" i="83"/>
  <c r="Q241" i="83"/>
  <c r="R273" i="83"/>
  <c r="T272" i="83"/>
  <c r="O272" i="83"/>
  <c r="P273" i="83"/>
  <c r="S273" i="83"/>
  <c r="P272" i="83"/>
  <c r="R199" i="83"/>
  <c r="D480" i="83"/>
  <c r="C480" i="83"/>
  <c r="D309" i="83"/>
  <c r="C309" i="83"/>
  <c r="T183" i="83"/>
  <c r="Q271" i="83"/>
  <c r="N271" i="83"/>
  <c r="T273" i="83"/>
  <c r="U272" i="83"/>
  <c r="C514" i="83"/>
  <c r="D514" i="83"/>
  <c r="Q207" i="83"/>
  <c r="C327" i="83"/>
  <c r="D327" i="83"/>
  <c r="P191" i="83"/>
  <c r="Q223" i="83"/>
  <c r="I145" i="58"/>
  <c r="J142" i="58"/>
  <c r="J144" i="58"/>
  <c r="J145" i="58"/>
  <c r="K144" i="58"/>
  <c r="I146" i="58"/>
  <c r="K145" i="58"/>
  <c r="G144" i="58"/>
  <c r="H146" i="58"/>
  <c r="H144" i="58"/>
  <c r="J146" i="58"/>
  <c r="I144" i="58"/>
  <c r="K146" i="58"/>
  <c r="G146" i="58"/>
  <c r="G145" i="58"/>
  <c r="D393" i="58"/>
  <c r="C394" i="58" s="1"/>
  <c r="L137" i="3"/>
  <c r="L138" i="3"/>
  <c r="K136" i="3"/>
  <c r="L142" i="3"/>
  <c r="M129" i="3"/>
  <c r="N120" i="3"/>
  <c r="M120" i="3"/>
  <c r="L120" i="3"/>
  <c r="L124" i="3"/>
  <c r="L129" i="3"/>
  <c r="K127" i="3"/>
  <c r="L121" i="3"/>
  <c r="L125" i="3"/>
  <c r="L130" i="3"/>
  <c r="L122" i="3"/>
  <c r="L126" i="3"/>
  <c r="M636" i="58"/>
  <c r="L638" i="58"/>
  <c r="M652" i="58"/>
  <c r="L654" i="58"/>
  <c r="M632" i="58"/>
  <c r="L634" i="58"/>
  <c r="D360" i="58"/>
  <c r="C361" i="58" s="1"/>
  <c r="L143" i="58"/>
  <c r="T143" i="58"/>
  <c r="R134" i="58"/>
  <c r="N142" i="58"/>
  <c r="S134" i="58"/>
  <c r="N143" i="58"/>
  <c r="L134" i="58"/>
  <c r="T134" i="58"/>
  <c r="M142" i="58"/>
  <c r="L142" i="58"/>
  <c r="O143" i="58"/>
  <c r="M134" i="58"/>
  <c r="U134" i="58"/>
  <c r="Q142" i="58"/>
  <c r="M143" i="58"/>
  <c r="N134" i="58"/>
  <c r="R142" i="58"/>
  <c r="U143" i="58"/>
  <c r="Q143" i="58"/>
  <c r="O134" i="58"/>
  <c r="S142" i="58"/>
  <c r="T142" i="58"/>
  <c r="R143" i="58"/>
  <c r="P134" i="58"/>
  <c r="Q134" i="58"/>
  <c r="U142" i="58"/>
  <c r="C359" i="58"/>
  <c r="O241" i="58"/>
  <c r="N360" i="58"/>
  <c r="N343" i="58"/>
  <c r="N326" i="58"/>
  <c r="N309" i="58"/>
  <c r="C461" i="58"/>
  <c r="D443" i="58"/>
  <c r="C443" i="58"/>
  <c r="D511" i="58"/>
  <c r="C511" i="58"/>
  <c r="D462" i="58"/>
  <c r="C462" i="58"/>
  <c r="D478" i="58"/>
  <c r="C478" i="58"/>
  <c r="C494" i="58"/>
  <c r="D494" i="58"/>
  <c r="D202" i="58"/>
  <c r="C202" i="58" s="1"/>
  <c r="C209" i="58"/>
  <c r="P143" i="58"/>
  <c r="P135" i="58"/>
  <c r="S143" i="58"/>
  <c r="D427" i="58"/>
  <c r="D428" i="58" s="1"/>
  <c r="C325" i="58"/>
  <c r="R145" i="58"/>
  <c r="Q135" i="58"/>
  <c r="O135" i="58"/>
  <c r="R135" i="58"/>
  <c r="S135" i="58"/>
  <c r="L135" i="58"/>
  <c r="T135" i="58"/>
  <c r="O142" i="58"/>
  <c r="M135" i="58"/>
  <c r="P142" i="58"/>
  <c r="U135" i="58"/>
  <c r="N135" i="58"/>
  <c r="L146" i="58"/>
  <c r="D308" i="58"/>
  <c r="C308" i="58"/>
  <c r="C326" i="58"/>
  <c r="D326" i="58"/>
  <c r="P183" i="58"/>
  <c r="T145" i="58"/>
  <c r="D218" i="58"/>
  <c r="C217" i="58"/>
  <c r="Q145" i="58"/>
  <c r="C193" i="58"/>
  <c r="D194" i="58"/>
  <c r="C291" i="58"/>
  <c r="D291" i="58"/>
  <c r="C376" i="58"/>
  <c r="D376" i="58"/>
  <c r="C529" i="58"/>
  <c r="D529" i="58"/>
  <c r="C177" i="58"/>
  <c r="D178" i="58"/>
  <c r="O215" i="58"/>
  <c r="C410" i="58"/>
  <c r="D410" i="58"/>
  <c r="D226" i="58"/>
  <c r="C225" i="58"/>
  <c r="P145" i="58"/>
  <c r="N199" i="58"/>
  <c r="S191" i="58"/>
  <c r="P146" i="58"/>
  <c r="N145" i="58"/>
  <c r="L145" i="58"/>
  <c r="C210" i="58"/>
  <c r="P231" i="58"/>
  <c r="Q207" i="58"/>
  <c r="C342" i="58"/>
  <c r="D342" i="58"/>
  <c r="O223" i="58"/>
  <c r="T146" i="58"/>
  <c r="M146" i="58"/>
  <c r="Q146" i="58"/>
  <c r="U145" i="58"/>
  <c r="N144" i="58"/>
  <c r="U146" i="58"/>
  <c r="M145" i="58"/>
  <c r="N175" i="58"/>
  <c r="L144" i="58"/>
  <c r="T144" i="58"/>
  <c r="M144" i="58"/>
  <c r="U144" i="58"/>
  <c r="S146" i="58"/>
  <c r="O144" i="58"/>
  <c r="R144" i="58"/>
  <c r="S144" i="58"/>
  <c r="P144" i="58"/>
  <c r="Q144" i="58"/>
  <c r="N146" i="58"/>
  <c r="O146" i="58"/>
  <c r="C161" i="58"/>
  <c r="R146" i="58"/>
  <c r="O145" i="58"/>
  <c r="S145" i="58"/>
  <c r="D162" i="58"/>
  <c r="D170" i="58"/>
  <c r="C169" i="58"/>
  <c r="N143" i="3"/>
  <c r="N142" i="3"/>
  <c r="N138" i="3"/>
  <c r="N122" i="3"/>
  <c r="N121" i="3"/>
  <c r="N130" i="3"/>
  <c r="N128" i="3"/>
  <c r="N126" i="3"/>
  <c r="N125" i="3"/>
  <c r="N124" i="3"/>
  <c r="N123" i="3"/>
  <c r="O120" i="3"/>
  <c r="L22" i="3"/>
  <c r="N627" i="84" l="1"/>
  <c r="L637" i="58"/>
  <c r="K641" i="58"/>
  <c r="P657" i="58"/>
  <c r="R645" i="58"/>
  <c r="M640" i="58"/>
  <c r="L642" i="58"/>
  <c r="L633" i="58"/>
  <c r="M648" i="58"/>
  <c r="L650" i="58"/>
  <c r="L653" i="58"/>
  <c r="K649" i="58"/>
  <c r="N627" i="83"/>
  <c r="P155" i="88"/>
  <c r="P155" i="87"/>
  <c r="I627" i="84"/>
  <c r="L17" i="84"/>
  <c r="L555" i="84" s="1"/>
  <c r="I627" i="83"/>
  <c r="L22" i="58"/>
  <c r="L22" i="83"/>
  <c r="L22" i="89"/>
  <c r="Q150" i="89"/>
  <c r="R159" i="89"/>
  <c r="L19" i="83"/>
  <c r="L557" i="83" s="1"/>
  <c r="L19" i="89"/>
  <c r="M556" i="58"/>
  <c r="I17" i="90"/>
  <c r="S550" i="58"/>
  <c r="O7" i="90"/>
  <c r="M554" i="58"/>
  <c r="I15" i="90"/>
  <c r="J550" i="58"/>
  <c r="J618" i="58" s="1"/>
  <c r="F7" i="90"/>
  <c r="I550" i="58"/>
  <c r="E7" i="90"/>
  <c r="O550" i="58"/>
  <c r="K7" i="90"/>
  <c r="M550" i="58"/>
  <c r="I7" i="90"/>
  <c r="R159" i="88"/>
  <c r="Q150" i="88"/>
  <c r="L15" i="83"/>
  <c r="L553" i="83" s="1"/>
  <c r="L15" i="89"/>
  <c r="L36" i="89"/>
  <c r="L36" i="84"/>
  <c r="L570" i="84" s="1"/>
  <c r="M558" i="58"/>
  <c r="I19" i="90"/>
  <c r="M571" i="58"/>
  <c r="I31" i="90"/>
  <c r="R167" i="89"/>
  <c r="Q151" i="89"/>
  <c r="L555" i="58"/>
  <c r="H16" i="90"/>
  <c r="M568" i="58"/>
  <c r="I28" i="90"/>
  <c r="M553" i="58"/>
  <c r="I14" i="90"/>
  <c r="M560" i="58"/>
  <c r="I21" i="90"/>
  <c r="N550" i="58"/>
  <c r="J7" i="90"/>
  <c r="R139" i="87"/>
  <c r="R93" i="87" s="1"/>
  <c r="R147" i="87"/>
  <c r="R96" i="87" s="1"/>
  <c r="Q151" i="88"/>
  <c r="R167" i="88"/>
  <c r="L32" i="84"/>
  <c r="L568" i="84" s="1"/>
  <c r="L32" i="89"/>
  <c r="K550" i="58"/>
  <c r="G7" i="90"/>
  <c r="L550" i="58"/>
  <c r="H7" i="90"/>
  <c r="P550" i="58"/>
  <c r="P627" i="58" s="1"/>
  <c r="L7" i="90"/>
  <c r="G550" i="58"/>
  <c r="G618" i="58" s="1"/>
  <c r="C7" i="90"/>
  <c r="L22" i="84"/>
  <c r="L560" i="84" s="1"/>
  <c r="M557" i="58"/>
  <c r="I18" i="90"/>
  <c r="S82" i="87"/>
  <c r="T8" i="87"/>
  <c r="R159" i="87"/>
  <c r="Q150" i="87"/>
  <c r="L18" i="83"/>
  <c r="L556" i="83" s="1"/>
  <c r="L18" i="89"/>
  <c r="L31" i="84"/>
  <c r="L567" i="84" s="1"/>
  <c r="L31" i="89"/>
  <c r="T550" i="58"/>
  <c r="P7" i="90"/>
  <c r="L17" i="89"/>
  <c r="L17" i="83"/>
  <c r="L555" i="83" s="1"/>
  <c r="R167" i="87"/>
  <c r="Q151" i="87"/>
  <c r="L20" i="83"/>
  <c r="L558" i="83" s="1"/>
  <c r="L20" i="89"/>
  <c r="L14" i="89"/>
  <c r="L14" i="83"/>
  <c r="M555" i="58"/>
  <c r="I16" i="90"/>
  <c r="M567" i="58"/>
  <c r="I27" i="90"/>
  <c r="R550" i="58"/>
  <c r="N7" i="90"/>
  <c r="Q550" i="58"/>
  <c r="M7" i="90"/>
  <c r="M562" i="58"/>
  <c r="I23" i="90"/>
  <c r="U550" i="58"/>
  <c r="Q7" i="90"/>
  <c r="L16" i="83"/>
  <c r="L554" i="83" s="1"/>
  <c r="L16" i="89"/>
  <c r="H550" i="58"/>
  <c r="H618" i="58" s="1"/>
  <c r="D7" i="90"/>
  <c r="M570" i="58"/>
  <c r="I30" i="90"/>
  <c r="L37" i="89"/>
  <c r="L37" i="84"/>
  <c r="L571" i="84" s="1"/>
  <c r="P155" i="89"/>
  <c r="G559" i="58"/>
  <c r="C20" i="90"/>
  <c r="I569" i="58"/>
  <c r="E29" i="90"/>
  <c r="J555" i="58"/>
  <c r="F16" i="90"/>
  <c r="G556" i="58"/>
  <c r="C17" i="90"/>
  <c r="H552" i="58"/>
  <c r="D13" i="90"/>
  <c r="J553" i="58"/>
  <c r="F14" i="90"/>
  <c r="H563" i="58"/>
  <c r="D24" i="90"/>
  <c r="K572" i="58"/>
  <c r="G32" i="90"/>
  <c r="K562" i="58"/>
  <c r="G23" i="90"/>
  <c r="J564" i="87"/>
  <c r="J616" i="87" s="1"/>
  <c r="I560" i="58"/>
  <c r="E21" i="90"/>
  <c r="H558" i="58"/>
  <c r="D19" i="90"/>
  <c r="J559" i="58"/>
  <c r="F20" i="90"/>
  <c r="K557" i="58"/>
  <c r="G18" i="90"/>
  <c r="I554" i="58"/>
  <c r="E15" i="90"/>
  <c r="I570" i="58"/>
  <c r="E30" i="90"/>
  <c r="K571" i="58"/>
  <c r="G31" i="90"/>
  <c r="K561" i="58"/>
  <c r="G22" i="90"/>
  <c r="I572" i="58"/>
  <c r="E32" i="90"/>
  <c r="I562" i="58"/>
  <c r="E23" i="90"/>
  <c r="J570" i="58"/>
  <c r="F30" i="90"/>
  <c r="K558" i="58"/>
  <c r="G19" i="90"/>
  <c r="J562" i="58"/>
  <c r="F23" i="90"/>
  <c r="J567" i="58"/>
  <c r="F27" i="90"/>
  <c r="I555" i="58"/>
  <c r="E16" i="90"/>
  <c r="G569" i="58"/>
  <c r="C29" i="90"/>
  <c r="K556" i="58"/>
  <c r="G17" i="90"/>
  <c r="I553" i="58"/>
  <c r="E14" i="90"/>
  <c r="G567" i="58"/>
  <c r="C27" i="90"/>
  <c r="K554" i="58"/>
  <c r="G15" i="90"/>
  <c r="G553" i="58"/>
  <c r="C14" i="90"/>
  <c r="K569" i="58"/>
  <c r="G29" i="90"/>
  <c r="J569" i="58"/>
  <c r="F29" i="90"/>
  <c r="I557" i="58"/>
  <c r="E18" i="90"/>
  <c r="K567" i="58"/>
  <c r="G27" i="90"/>
  <c r="G554" i="58"/>
  <c r="C15" i="90"/>
  <c r="J563" i="58"/>
  <c r="F24" i="90"/>
  <c r="G552" i="58"/>
  <c r="C13" i="90"/>
  <c r="J571" i="58"/>
  <c r="F31" i="90"/>
  <c r="J561" i="58"/>
  <c r="F22" i="90"/>
  <c r="G563" i="58"/>
  <c r="C24" i="90"/>
  <c r="H571" i="58"/>
  <c r="D31" i="90"/>
  <c r="H561" i="58"/>
  <c r="D22" i="90"/>
  <c r="G561" i="58"/>
  <c r="C22" i="90"/>
  <c r="I564" i="87"/>
  <c r="I616" i="87" s="1"/>
  <c r="I565" i="89"/>
  <c r="H554" i="58"/>
  <c r="D15" i="90"/>
  <c r="J552" i="58"/>
  <c r="F13" i="90"/>
  <c r="H562" i="58"/>
  <c r="D23" i="90"/>
  <c r="H568" i="58"/>
  <c r="D28" i="90"/>
  <c r="J558" i="58"/>
  <c r="F19" i="90"/>
  <c r="H570" i="58"/>
  <c r="D30" i="90"/>
  <c r="H560" i="58"/>
  <c r="D21" i="90"/>
  <c r="K568" i="58"/>
  <c r="G28" i="90"/>
  <c r="J556" i="58"/>
  <c r="F17" i="90"/>
  <c r="G558" i="58"/>
  <c r="C19" i="90"/>
  <c r="I568" i="58"/>
  <c r="E28" i="90"/>
  <c r="H556" i="58"/>
  <c r="D17" i="90"/>
  <c r="H565" i="88"/>
  <c r="K570" i="58"/>
  <c r="G30" i="90"/>
  <c r="K560" i="58"/>
  <c r="G21" i="90"/>
  <c r="H557" i="58"/>
  <c r="D18" i="90"/>
  <c r="H559" i="58"/>
  <c r="D20" i="90"/>
  <c r="K553" i="58"/>
  <c r="G14" i="90"/>
  <c r="I567" i="58"/>
  <c r="E27" i="90"/>
  <c r="H555" i="58"/>
  <c r="D16" i="90"/>
  <c r="H553" i="58"/>
  <c r="D14" i="90"/>
  <c r="G568" i="58"/>
  <c r="C28" i="90"/>
  <c r="K555" i="58"/>
  <c r="G16" i="90"/>
  <c r="I552" i="58"/>
  <c r="E13" i="90"/>
  <c r="G571" i="58"/>
  <c r="C31" i="90"/>
  <c r="G572" i="58"/>
  <c r="C32" i="90"/>
  <c r="G562" i="58"/>
  <c r="C23" i="90"/>
  <c r="I563" i="58"/>
  <c r="E24" i="90"/>
  <c r="G570" i="58"/>
  <c r="C30" i="90"/>
  <c r="G560" i="58"/>
  <c r="C21" i="90"/>
  <c r="I571" i="58"/>
  <c r="E31" i="90"/>
  <c r="I561" i="58"/>
  <c r="E22" i="90"/>
  <c r="I559" i="58"/>
  <c r="E20" i="90"/>
  <c r="J557" i="58"/>
  <c r="F18" i="90"/>
  <c r="K552" i="58"/>
  <c r="G13" i="90"/>
  <c r="H572" i="58"/>
  <c r="D32" i="90"/>
  <c r="J560" i="58"/>
  <c r="F21" i="90"/>
  <c r="H569" i="58"/>
  <c r="D29" i="90"/>
  <c r="G557" i="58"/>
  <c r="C18" i="90"/>
  <c r="I558" i="58"/>
  <c r="E19" i="90"/>
  <c r="H567" i="58"/>
  <c r="D27" i="90"/>
  <c r="G555" i="58"/>
  <c r="C16" i="90"/>
  <c r="J568" i="58"/>
  <c r="F28" i="90"/>
  <c r="I556" i="58"/>
  <c r="E17" i="90"/>
  <c r="J554" i="58"/>
  <c r="F15" i="90"/>
  <c r="J572" i="58"/>
  <c r="F32" i="90"/>
  <c r="I566" i="58"/>
  <c r="I573" i="58" s="1"/>
  <c r="I622" i="58" s="1"/>
  <c r="E26" i="90"/>
  <c r="G566" i="58"/>
  <c r="G573" i="58" s="1"/>
  <c r="C26" i="90"/>
  <c r="J566" i="58"/>
  <c r="J573" i="58" s="1"/>
  <c r="F26" i="90"/>
  <c r="H566" i="58"/>
  <c r="H573" i="58" s="1"/>
  <c r="D26" i="90"/>
  <c r="K551" i="58"/>
  <c r="G12" i="90"/>
  <c r="I551" i="58"/>
  <c r="E12" i="90"/>
  <c r="J551" i="58"/>
  <c r="F12" i="90"/>
  <c r="H551" i="58"/>
  <c r="D12" i="90"/>
  <c r="G551" i="58"/>
  <c r="C12" i="90"/>
  <c r="Q627" i="84"/>
  <c r="Q627" i="83"/>
  <c r="R6" i="89"/>
  <c r="Q550" i="89"/>
  <c r="Q627" i="89" s="1"/>
  <c r="G618" i="88"/>
  <c r="H627" i="88"/>
  <c r="G618" i="89"/>
  <c r="H627" i="89"/>
  <c r="G618" i="87"/>
  <c r="H627" i="87"/>
  <c r="I564" i="89"/>
  <c r="K564" i="87"/>
  <c r="N37" i="88"/>
  <c r="N571" i="88" s="1"/>
  <c r="N37" i="87"/>
  <c r="N571" i="87" s="1"/>
  <c r="N37" i="84"/>
  <c r="N571" i="84" s="1"/>
  <c r="N36" i="88"/>
  <c r="N570" i="88" s="1"/>
  <c r="N36" i="87"/>
  <c r="N570" i="87" s="1"/>
  <c r="N36" i="84"/>
  <c r="N570" i="84" s="1"/>
  <c r="L36" i="88"/>
  <c r="L570" i="88" s="1"/>
  <c r="L36" i="87"/>
  <c r="L570" i="87" s="1"/>
  <c r="E36" i="89"/>
  <c r="K570" i="89"/>
  <c r="L37" i="88"/>
  <c r="L571" i="88" s="1"/>
  <c r="L37" i="87"/>
  <c r="L571" i="87" s="1"/>
  <c r="K571" i="89"/>
  <c r="E37" i="89"/>
  <c r="H573" i="83"/>
  <c r="H622" i="83" s="1"/>
  <c r="H574" i="83"/>
  <c r="I573" i="83"/>
  <c r="I622" i="83" s="1"/>
  <c r="I574" i="83"/>
  <c r="H573" i="84"/>
  <c r="H622" i="84" s="1"/>
  <c r="H574" i="84"/>
  <c r="I573" i="84"/>
  <c r="I622" i="84" s="1"/>
  <c r="I574" i="84"/>
  <c r="H573" i="87"/>
  <c r="H622" i="87" s="1"/>
  <c r="H574" i="87"/>
  <c r="J573" i="88"/>
  <c r="J622" i="88" s="1"/>
  <c r="J574" i="88"/>
  <c r="N32" i="88"/>
  <c r="N568" i="88" s="1"/>
  <c r="N32" i="87"/>
  <c r="N568" i="87" s="1"/>
  <c r="N32" i="84"/>
  <c r="N568" i="84" s="1"/>
  <c r="J573" i="83"/>
  <c r="J622" i="83" s="1"/>
  <c r="J574" i="83"/>
  <c r="H573" i="89"/>
  <c r="H622" i="89" s="1"/>
  <c r="H574" i="89"/>
  <c r="J573" i="89"/>
  <c r="J622" i="89" s="1"/>
  <c r="J574" i="89"/>
  <c r="J573" i="84"/>
  <c r="J622" i="84" s="1"/>
  <c r="J574" i="84"/>
  <c r="I573" i="88"/>
  <c r="I622" i="88" s="1"/>
  <c r="I574" i="88"/>
  <c r="H573" i="88"/>
  <c r="H622" i="88" s="1"/>
  <c r="H574" i="88"/>
  <c r="K567" i="89"/>
  <c r="E31" i="89"/>
  <c r="J573" i="87"/>
  <c r="J622" i="87" s="1"/>
  <c r="J574" i="87"/>
  <c r="K30" i="87"/>
  <c r="K566" i="87" s="1"/>
  <c r="K30" i="88"/>
  <c r="K566" i="88" s="1"/>
  <c r="K30" i="89"/>
  <c r="K566" i="89" s="1"/>
  <c r="I573" i="87"/>
  <c r="I622" i="87" s="1"/>
  <c r="I574" i="87"/>
  <c r="I573" i="89"/>
  <c r="I622" i="89" s="1"/>
  <c r="I574" i="89"/>
  <c r="L32" i="87"/>
  <c r="L568" i="87" s="1"/>
  <c r="L32" i="88"/>
  <c r="L568" i="88" s="1"/>
  <c r="L31" i="87"/>
  <c r="L31" i="88"/>
  <c r="E32" i="89"/>
  <c r="K568" i="89"/>
  <c r="G573" i="84"/>
  <c r="G622" i="84" s="1"/>
  <c r="G574" i="84"/>
  <c r="G573" i="83"/>
  <c r="G574" i="83"/>
  <c r="G573" i="88"/>
  <c r="G622" i="88" s="1"/>
  <c r="G574" i="88"/>
  <c r="G573" i="87"/>
  <c r="G622" i="87" s="1"/>
  <c r="G574" i="87"/>
  <c r="G573" i="89"/>
  <c r="G622" i="89" s="1"/>
  <c r="G574" i="89"/>
  <c r="L19" i="88"/>
  <c r="L557" i="88" s="1"/>
  <c r="L19" i="87"/>
  <c r="L557" i="87" s="1"/>
  <c r="L17" i="88"/>
  <c r="L555" i="88" s="1"/>
  <c r="L17" i="87"/>
  <c r="L555" i="87" s="1"/>
  <c r="H564" i="89"/>
  <c r="H616" i="89" s="1"/>
  <c r="K565" i="87"/>
  <c r="K626" i="87"/>
  <c r="E15" i="89"/>
  <c r="K553" i="89"/>
  <c r="K565" i="88"/>
  <c r="L18" i="88"/>
  <c r="L556" i="88" s="1"/>
  <c r="L18" i="87"/>
  <c r="L556" i="87" s="1"/>
  <c r="K626" i="88"/>
  <c r="E19" i="89"/>
  <c r="K557" i="89"/>
  <c r="I626" i="87"/>
  <c r="K552" i="89"/>
  <c r="E14" i="89"/>
  <c r="L15" i="87"/>
  <c r="L553" i="87" s="1"/>
  <c r="L15" i="88"/>
  <c r="L553" i="88" s="1"/>
  <c r="J565" i="89"/>
  <c r="K558" i="89"/>
  <c r="E20" i="89"/>
  <c r="J626" i="87"/>
  <c r="K554" i="89"/>
  <c r="E16" i="89"/>
  <c r="I626" i="88"/>
  <c r="N20" i="87"/>
  <c r="N558" i="87" s="1"/>
  <c r="N20" i="88"/>
  <c r="N558" i="88" s="1"/>
  <c r="N20" i="83"/>
  <c r="N558" i="83" s="1"/>
  <c r="O14" i="88"/>
  <c r="O552" i="88" s="1"/>
  <c r="O14" i="87"/>
  <c r="O552" i="87" s="1"/>
  <c r="O14" i="83"/>
  <c r="N16" i="88"/>
  <c r="N554" i="88" s="1"/>
  <c r="N16" i="87"/>
  <c r="N554" i="87" s="1"/>
  <c r="N16" i="83"/>
  <c r="N554" i="83" s="1"/>
  <c r="N17" i="88"/>
  <c r="N555" i="88" s="1"/>
  <c r="N17" i="87"/>
  <c r="N555" i="87" s="1"/>
  <c r="N17" i="83"/>
  <c r="L20" i="88"/>
  <c r="L558" i="88" s="1"/>
  <c r="M626" i="88" s="1"/>
  <c r="L20" i="87"/>
  <c r="L558" i="87" s="1"/>
  <c r="L14" i="88"/>
  <c r="L552" i="88" s="1"/>
  <c r="L14" i="87"/>
  <c r="L552" i="87" s="1"/>
  <c r="N18" i="88"/>
  <c r="N556" i="88" s="1"/>
  <c r="N18" i="87"/>
  <c r="N556" i="87" s="1"/>
  <c r="N18" i="83"/>
  <c r="N556" i="83" s="1"/>
  <c r="L16" i="88"/>
  <c r="L554" i="88" s="1"/>
  <c r="L16" i="87"/>
  <c r="L554" i="87" s="1"/>
  <c r="M14" i="87"/>
  <c r="M552" i="87" s="1"/>
  <c r="M565" i="87" s="1"/>
  <c r="M14" i="88"/>
  <c r="M552" i="88" s="1"/>
  <c r="M565" i="88" s="1"/>
  <c r="M14" i="83"/>
  <c r="J565" i="87"/>
  <c r="J626" i="88"/>
  <c r="H565" i="89"/>
  <c r="I626" i="89"/>
  <c r="N15" i="88"/>
  <c r="N553" i="88" s="1"/>
  <c r="N15" i="87"/>
  <c r="N553" i="87" s="1"/>
  <c r="N15" i="83"/>
  <c r="N553" i="83" s="1"/>
  <c r="N19" i="88"/>
  <c r="N557" i="88" s="1"/>
  <c r="N19" i="87"/>
  <c r="N557" i="87" s="1"/>
  <c r="N19" i="83"/>
  <c r="N557" i="83" s="1"/>
  <c r="N14" i="87"/>
  <c r="N552" i="87" s="1"/>
  <c r="N14" i="83"/>
  <c r="N14" i="88"/>
  <c r="N552" i="88" s="1"/>
  <c r="J564" i="89"/>
  <c r="J621" i="89" s="1"/>
  <c r="J565" i="88"/>
  <c r="J626" i="89"/>
  <c r="H565" i="87"/>
  <c r="K556" i="89"/>
  <c r="E18" i="89"/>
  <c r="K555" i="89"/>
  <c r="E17" i="89"/>
  <c r="I565" i="87"/>
  <c r="I565" i="88"/>
  <c r="I564" i="88"/>
  <c r="H564" i="87"/>
  <c r="E22" i="89"/>
  <c r="K560" i="89"/>
  <c r="H564" i="88"/>
  <c r="N24" i="88"/>
  <c r="N562" i="88" s="1"/>
  <c r="N24" i="89"/>
  <c r="N562" i="89" s="1"/>
  <c r="N24" i="87"/>
  <c r="N562" i="87" s="1"/>
  <c r="L23" i="87"/>
  <c r="L23" i="88"/>
  <c r="L23" i="89"/>
  <c r="M560" i="88"/>
  <c r="K564" i="88"/>
  <c r="N22" i="87"/>
  <c r="N22" i="88"/>
  <c r="N22" i="83"/>
  <c r="N560" i="83" s="1"/>
  <c r="L22" i="87"/>
  <c r="L22" i="88"/>
  <c r="L560" i="83"/>
  <c r="M560" i="87"/>
  <c r="L24" i="87"/>
  <c r="L562" i="87" s="1"/>
  <c r="L24" i="88"/>
  <c r="L562" i="88" s="1"/>
  <c r="L24" i="89"/>
  <c r="L562" i="89" s="1"/>
  <c r="J564" i="88"/>
  <c r="M23" i="87"/>
  <c r="M23" i="88"/>
  <c r="M23" i="89"/>
  <c r="K25" i="83"/>
  <c r="K563" i="83" s="1"/>
  <c r="K25" i="89"/>
  <c r="K563" i="89" s="1"/>
  <c r="K25" i="88"/>
  <c r="K563" i="88" s="1"/>
  <c r="K25" i="87"/>
  <c r="K563" i="87" s="1"/>
  <c r="K21" i="89"/>
  <c r="K559" i="89" s="1"/>
  <c r="K21" i="88"/>
  <c r="K559" i="88" s="1"/>
  <c r="K21" i="87"/>
  <c r="K559" i="87" s="1"/>
  <c r="H626" i="89"/>
  <c r="H626" i="88"/>
  <c r="H626" i="87"/>
  <c r="G565" i="87"/>
  <c r="G564" i="87"/>
  <c r="G564" i="88"/>
  <c r="G565" i="88"/>
  <c r="G564" i="89"/>
  <c r="G565" i="89"/>
  <c r="J627" i="83"/>
  <c r="J627" i="84"/>
  <c r="T644" i="58"/>
  <c r="S646" i="58"/>
  <c r="T644" i="83"/>
  <c r="S646" i="83"/>
  <c r="S645" i="83" s="1"/>
  <c r="U644" i="88"/>
  <c r="U646" i="88" s="1"/>
  <c r="U645" i="88" s="1"/>
  <c r="T646" i="88"/>
  <c r="T645" i="88" s="1"/>
  <c r="T646" i="84"/>
  <c r="T645" i="84" s="1"/>
  <c r="U644" i="84"/>
  <c r="U646" i="84" s="1"/>
  <c r="U645" i="84" s="1"/>
  <c r="R627" i="84"/>
  <c r="K627" i="84"/>
  <c r="O627" i="83"/>
  <c r="Q650" i="87"/>
  <c r="Q649" i="87" s="1"/>
  <c r="R648" i="87"/>
  <c r="I618" i="58"/>
  <c r="Q654" i="89"/>
  <c r="Q653" i="89" s="1"/>
  <c r="R652" i="89"/>
  <c r="S147" i="83"/>
  <c r="S96" i="83" s="1"/>
  <c r="S627" i="83"/>
  <c r="R634" i="89"/>
  <c r="R633" i="89" s="1"/>
  <c r="S632" i="89"/>
  <c r="R650" i="89"/>
  <c r="R649" i="89" s="1"/>
  <c r="S648" i="89"/>
  <c r="R658" i="89"/>
  <c r="R657" i="89" s="1"/>
  <c r="S656" i="89"/>
  <c r="S642" i="89"/>
  <c r="S641" i="89" s="1"/>
  <c r="T640" i="89"/>
  <c r="R636" i="89"/>
  <c r="Q638" i="89"/>
  <c r="Q637" i="89" s="1"/>
  <c r="S642" i="88"/>
  <c r="S641" i="88" s="1"/>
  <c r="T640" i="88"/>
  <c r="R638" i="88"/>
  <c r="R637" i="88" s="1"/>
  <c r="S636" i="88"/>
  <c r="Q654" i="88"/>
  <c r="Q653" i="88" s="1"/>
  <c r="R652" i="88"/>
  <c r="R632" i="88"/>
  <c r="Q634" i="88"/>
  <c r="Q633" i="88" s="1"/>
  <c r="R650" i="88"/>
  <c r="R649" i="88" s="1"/>
  <c r="S648" i="88"/>
  <c r="R634" i="87"/>
  <c r="R633" i="87" s="1"/>
  <c r="S632" i="87"/>
  <c r="T652" i="87"/>
  <c r="S654" i="87"/>
  <c r="S653" i="87" s="1"/>
  <c r="R658" i="87"/>
  <c r="R657" i="87" s="1"/>
  <c r="S656" i="87"/>
  <c r="R636" i="87"/>
  <c r="Q638" i="87"/>
  <c r="Q637" i="87" s="1"/>
  <c r="S640" i="87"/>
  <c r="R642" i="87"/>
  <c r="R641" i="87" s="1"/>
  <c r="P627" i="83"/>
  <c r="S147" i="84"/>
  <c r="S96" i="84" s="1"/>
  <c r="R658" i="83"/>
  <c r="R657" i="83" s="1"/>
  <c r="S656" i="83"/>
  <c r="R656" i="84"/>
  <c r="Q658" i="84"/>
  <c r="Q657" i="84" s="1"/>
  <c r="S627" i="84"/>
  <c r="Q658" i="58"/>
  <c r="R656" i="58"/>
  <c r="T627" i="84"/>
  <c r="O627" i="84"/>
  <c r="K565" i="83"/>
  <c r="K626" i="83"/>
  <c r="P627" i="84"/>
  <c r="M627" i="83"/>
  <c r="K564" i="84"/>
  <c r="K565" i="84"/>
  <c r="K626" i="84"/>
  <c r="H564" i="83"/>
  <c r="H565" i="83"/>
  <c r="M627" i="84"/>
  <c r="H565" i="84"/>
  <c r="I626" i="83"/>
  <c r="I626" i="84"/>
  <c r="K618" i="58"/>
  <c r="G565" i="84"/>
  <c r="J564" i="83"/>
  <c r="J565" i="83"/>
  <c r="I565" i="83"/>
  <c r="R627" i="83"/>
  <c r="J565" i="84"/>
  <c r="K627" i="83"/>
  <c r="I565" i="84"/>
  <c r="J626" i="83"/>
  <c r="L627" i="83"/>
  <c r="U627" i="83"/>
  <c r="T627" i="83"/>
  <c r="J626" i="84"/>
  <c r="L627" i="84"/>
  <c r="G565" i="83"/>
  <c r="U627" i="84"/>
  <c r="G564" i="84"/>
  <c r="K564" i="83"/>
  <c r="H564" i="84"/>
  <c r="I564" i="83"/>
  <c r="J564" i="84"/>
  <c r="I564" i="84"/>
  <c r="G564" i="83"/>
  <c r="L37" i="58"/>
  <c r="L35" i="3"/>
  <c r="L37" i="83"/>
  <c r="L571" i="83" s="1"/>
  <c r="G139" i="58"/>
  <c r="K25" i="84"/>
  <c r="K563" i="84" s="1"/>
  <c r="K25" i="58"/>
  <c r="M139" i="83"/>
  <c r="M93" i="83" s="1"/>
  <c r="O139" i="84"/>
  <c r="O93" i="84" s="1"/>
  <c r="O147" i="83"/>
  <c r="O96" i="83" s="1"/>
  <c r="I139" i="58"/>
  <c r="L147" i="83"/>
  <c r="L96" i="83" s="1"/>
  <c r="N139" i="83"/>
  <c r="N93" i="83" s="1"/>
  <c r="H139" i="83"/>
  <c r="K139" i="58"/>
  <c r="P147" i="83"/>
  <c r="P96" i="83" s="1"/>
  <c r="L147" i="84"/>
  <c r="L96" i="84" s="1"/>
  <c r="N139" i="84"/>
  <c r="N93" i="84" s="1"/>
  <c r="T147" i="84"/>
  <c r="T96" i="84" s="1"/>
  <c r="H139" i="58"/>
  <c r="M147" i="84"/>
  <c r="M96" i="84" s="1"/>
  <c r="G139" i="84"/>
  <c r="K147" i="84"/>
  <c r="G147" i="83"/>
  <c r="P147" i="84"/>
  <c r="P96" i="84" s="1"/>
  <c r="J155" i="84"/>
  <c r="G147" i="84"/>
  <c r="O139" i="83"/>
  <c r="O93" i="83" s="1"/>
  <c r="C428" i="58"/>
  <c r="O147" i="84"/>
  <c r="O96" i="84" s="1"/>
  <c r="J139" i="58"/>
  <c r="Q147" i="84"/>
  <c r="Q96" i="84" s="1"/>
  <c r="U139" i="83"/>
  <c r="U93" i="83" s="1"/>
  <c r="T139" i="84"/>
  <c r="T93" i="84" s="1"/>
  <c r="P139" i="84"/>
  <c r="P93" i="84" s="1"/>
  <c r="J139" i="83"/>
  <c r="Q139" i="84"/>
  <c r="Q93" i="84" s="1"/>
  <c r="H147" i="83"/>
  <c r="M139" i="84"/>
  <c r="M93" i="84" s="1"/>
  <c r="H139" i="84"/>
  <c r="H147" i="84"/>
  <c r="K21" i="58"/>
  <c r="K21" i="84"/>
  <c r="K559" i="84" s="1"/>
  <c r="K21" i="83"/>
  <c r="K559" i="83" s="1"/>
  <c r="L36" i="58"/>
  <c r="L36" i="83"/>
  <c r="L570" i="83" s="1"/>
  <c r="J618" i="83"/>
  <c r="U139" i="84"/>
  <c r="U93" i="84" s="1"/>
  <c r="L139" i="83"/>
  <c r="L93" i="83" s="1"/>
  <c r="H626" i="83"/>
  <c r="S139" i="84"/>
  <c r="S93" i="84" s="1"/>
  <c r="I155" i="83"/>
  <c r="K147" i="83"/>
  <c r="J139" i="84"/>
  <c r="Q139" i="83"/>
  <c r="Q93" i="83" s="1"/>
  <c r="I155" i="84"/>
  <c r="N18" i="58"/>
  <c r="N18" i="84"/>
  <c r="N556" i="84" s="1"/>
  <c r="N19" i="58"/>
  <c r="N19" i="84"/>
  <c r="N557" i="84" s="1"/>
  <c r="N36" i="58"/>
  <c r="N36" i="83"/>
  <c r="N570" i="83" s="1"/>
  <c r="L23" i="58"/>
  <c r="L23" i="84"/>
  <c r="L23" i="83"/>
  <c r="K30" i="58"/>
  <c r="K30" i="84"/>
  <c r="K566" i="84" s="1"/>
  <c r="K574" i="84" s="1"/>
  <c r="K30" i="83"/>
  <c r="K566" i="83" s="1"/>
  <c r="K574" i="83" s="1"/>
  <c r="J618" i="84"/>
  <c r="K151" i="84"/>
  <c r="L167" i="84"/>
  <c r="H618" i="83"/>
  <c r="H627" i="83"/>
  <c r="L139" i="84"/>
  <c r="L93" i="84" s="1"/>
  <c r="H626" i="84"/>
  <c r="S139" i="83"/>
  <c r="S93" i="83" s="1"/>
  <c r="H155" i="84"/>
  <c r="G155" i="84"/>
  <c r="L15" i="58"/>
  <c r="L15" i="84"/>
  <c r="L553" i="84" s="1"/>
  <c r="N32" i="58"/>
  <c r="N32" i="83"/>
  <c r="N568" i="83" s="1"/>
  <c r="N20" i="58"/>
  <c r="N20" i="84"/>
  <c r="N558" i="84" s="1"/>
  <c r="N37" i="58"/>
  <c r="N37" i="83"/>
  <c r="N571" i="83" s="1"/>
  <c r="L18" i="58"/>
  <c r="L18" i="84"/>
  <c r="L556" i="84" s="1"/>
  <c r="L32" i="58"/>
  <c r="L32" i="83"/>
  <c r="L568" i="83" s="1"/>
  <c r="K618" i="83"/>
  <c r="L167" i="83"/>
  <c r="K151" i="83"/>
  <c r="H618" i="84"/>
  <c r="H627" i="84"/>
  <c r="N147" i="83"/>
  <c r="N96" i="83" s="1"/>
  <c r="R139" i="84"/>
  <c r="R93" i="84" s="1"/>
  <c r="H155" i="83"/>
  <c r="U147" i="83"/>
  <c r="U96" i="83" s="1"/>
  <c r="I139" i="83"/>
  <c r="G155" i="83"/>
  <c r="N17" i="58"/>
  <c r="N17" i="84"/>
  <c r="N555" i="84" s="1"/>
  <c r="N555" i="83"/>
  <c r="K618" i="84"/>
  <c r="R147" i="84"/>
  <c r="R96" i="84" s="1"/>
  <c r="K139" i="84"/>
  <c r="N147" i="84"/>
  <c r="N96" i="84" s="1"/>
  <c r="R139" i="83"/>
  <c r="R93" i="83" s="1"/>
  <c r="U147" i="84"/>
  <c r="U96" i="84" s="1"/>
  <c r="I139" i="84"/>
  <c r="N22" i="58"/>
  <c r="N22" i="84"/>
  <c r="N560" i="84" s="1"/>
  <c r="N24" i="58"/>
  <c r="N24" i="84"/>
  <c r="N562" i="84" s="1"/>
  <c r="N24" i="83"/>
  <c r="N562" i="83" s="1"/>
  <c r="L16" i="58"/>
  <c r="L16" i="84"/>
  <c r="L554" i="84" s="1"/>
  <c r="M14" i="58"/>
  <c r="M14" i="84"/>
  <c r="R147" i="83"/>
  <c r="R96" i="83" s="1"/>
  <c r="I618" i="83"/>
  <c r="K150" i="83"/>
  <c r="L159" i="83"/>
  <c r="M147" i="83"/>
  <c r="M96" i="83" s="1"/>
  <c r="K139" i="83"/>
  <c r="J155" i="83"/>
  <c r="L20" i="58"/>
  <c r="L20" i="84"/>
  <c r="L558" i="84" s="1"/>
  <c r="L14" i="58"/>
  <c r="L14" i="84"/>
  <c r="L31" i="58"/>
  <c r="L31" i="83"/>
  <c r="L567" i="83" s="1"/>
  <c r="N15" i="58"/>
  <c r="N15" i="84"/>
  <c r="N553" i="84" s="1"/>
  <c r="L24" i="58"/>
  <c r="L24" i="84"/>
  <c r="L562" i="84" s="1"/>
  <c r="L24" i="83"/>
  <c r="L562" i="83" s="1"/>
  <c r="N14" i="58"/>
  <c r="N14" i="84"/>
  <c r="G139" i="83"/>
  <c r="I618" i="84"/>
  <c r="K150" i="84"/>
  <c r="L159" i="84"/>
  <c r="J147" i="83"/>
  <c r="I147" i="83"/>
  <c r="O14" i="58"/>
  <c r="O14" i="84"/>
  <c r="N16" i="58"/>
  <c r="N16" i="84"/>
  <c r="N554" i="84" s="1"/>
  <c r="L19" i="58"/>
  <c r="L19" i="84"/>
  <c r="L557" i="84" s="1"/>
  <c r="M23" i="58"/>
  <c r="M23" i="84"/>
  <c r="M23" i="83"/>
  <c r="Q147" i="83"/>
  <c r="Q96" i="83" s="1"/>
  <c r="T139" i="83"/>
  <c r="T93" i="83" s="1"/>
  <c r="P139" i="83"/>
  <c r="P93" i="83" s="1"/>
  <c r="T147" i="83"/>
  <c r="T96" i="83" s="1"/>
  <c r="J147" i="84"/>
  <c r="I147" i="84"/>
  <c r="N255" i="83"/>
  <c r="N632" i="84"/>
  <c r="M634" i="84"/>
  <c r="M633" i="84" s="1"/>
  <c r="N654" i="84"/>
  <c r="N653" i="84" s="1"/>
  <c r="O652" i="84"/>
  <c r="M650" i="84"/>
  <c r="M649" i="84" s="1"/>
  <c r="N648" i="84"/>
  <c r="N640" i="84"/>
  <c r="M642" i="84"/>
  <c r="M641" i="84" s="1"/>
  <c r="O636" i="84"/>
  <c r="N638" i="84"/>
  <c r="N637" i="84" s="1"/>
  <c r="N636" i="83"/>
  <c r="M638" i="83"/>
  <c r="M637" i="83" s="1"/>
  <c r="O640" i="83"/>
  <c r="N642" i="83"/>
  <c r="N641" i="83" s="1"/>
  <c r="O632" i="83"/>
  <c r="N634" i="83"/>
  <c r="N633" i="83" s="1"/>
  <c r="M650" i="83"/>
  <c r="M649" i="83" s="1"/>
  <c r="N648" i="83"/>
  <c r="N652" i="83"/>
  <c r="M654" i="83"/>
  <c r="M653" i="83" s="1"/>
  <c r="R256" i="83"/>
  <c r="U257" i="83"/>
  <c r="R257" i="83"/>
  <c r="S175" i="84"/>
  <c r="R207" i="84"/>
  <c r="Q183" i="84"/>
  <c r="C378" i="84"/>
  <c r="D378" i="84"/>
  <c r="Q231" i="84"/>
  <c r="C344" i="84"/>
  <c r="D344" i="84"/>
  <c r="D310" i="84"/>
  <c r="C310" i="84"/>
  <c r="T241" i="84"/>
  <c r="S191" i="84"/>
  <c r="T223" i="84"/>
  <c r="D480" i="84"/>
  <c r="C480" i="84"/>
  <c r="D514" i="84"/>
  <c r="C514" i="84"/>
  <c r="D497" i="84"/>
  <c r="C497" i="84"/>
  <c r="D327" i="84"/>
  <c r="C327" i="84"/>
  <c r="R215" i="84"/>
  <c r="D293" i="84"/>
  <c r="U255" i="84"/>
  <c r="R257" i="84"/>
  <c r="T256" i="84"/>
  <c r="T255" i="84"/>
  <c r="P257" i="84"/>
  <c r="S256" i="84"/>
  <c r="R255" i="84"/>
  <c r="L254" i="84"/>
  <c r="O257" i="84"/>
  <c r="R256" i="84"/>
  <c r="Q255" i="84"/>
  <c r="N257" i="84"/>
  <c r="O256" i="84"/>
  <c r="P255" i="84"/>
  <c r="L253" i="84"/>
  <c r="M257" i="84"/>
  <c r="M256" i="84"/>
  <c r="O255" i="84"/>
  <c r="C293" i="84"/>
  <c r="L256" i="84"/>
  <c r="M255" i="84"/>
  <c r="L255" i="84"/>
  <c r="U257" i="84"/>
  <c r="U256" i="84"/>
  <c r="N256" i="84"/>
  <c r="S257" i="84"/>
  <c r="Q256" i="84"/>
  <c r="N255" i="84"/>
  <c r="L257" i="84"/>
  <c r="P256" i="84"/>
  <c r="T257" i="84"/>
  <c r="S255" i="84"/>
  <c r="Q257" i="84"/>
  <c r="D412" i="84"/>
  <c r="C412" i="84"/>
  <c r="D446" i="84"/>
  <c r="C446" i="84"/>
  <c r="T199" i="84"/>
  <c r="D463" i="83"/>
  <c r="C463" i="83"/>
  <c r="S175" i="83"/>
  <c r="L257" i="83"/>
  <c r="N257" i="83"/>
  <c r="P255" i="83"/>
  <c r="O255" i="83"/>
  <c r="S257" i="83"/>
  <c r="Q256" i="83"/>
  <c r="Q255" i="83"/>
  <c r="U183" i="83"/>
  <c r="M257" i="83"/>
  <c r="U256" i="83"/>
  <c r="O256" i="83"/>
  <c r="T256" i="83"/>
  <c r="U255" i="83"/>
  <c r="R255" i="83"/>
  <c r="R215" i="83"/>
  <c r="R231" i="83"/>
  <c r="Q257" i="83"/>
  <c r="L254" i="83"/>
  <c r="O257" i="83"/>
  <c r="R223" i="83"/>
  <c r="Q191" i="83"/>
  <c r="C310" i="83"/>
  <c r="D310" i="83"/>
  <c r="R241" i="83"/>
  <c r="C378" i="83"/>
  <c r="D378" i="83"/>
  <c r="C344" i="83"/>
  <c r="D344" i="83"/>
  <c r="M256" i="83"/>
  <c r="T255" i="83"/>
  <c r="L255" i="83"/>
  <c r="L253" i="83"/>
  <c r="S255" i="83"/>
  <c r="S199" i="83"/>
  <c r="R207" i="83"/>
  <c r="L256" i="83"/>
  <c r="S256" i="83"/>
  <c r="T257" i="83"/>
  <c r="M255" i="83"/>
  <c r="D412" i="83"/>
  <c r="C412" i="83"/>
  <c r="C429" i="83"/>
  <c r="D429" i="83"/>
  <c r="N256" i="83"/>
  <c r="P256" i="83"/>
  <c r="P257" i="83"/>
  <c r="D394" i="58"/>
  <c r="C395" i="58" s="1"/>
  <c r="K147" i="58"/>
  <c r="H147" i="58"/>
  <c r="I147" i="58"/>
  <c r="J147" i="58"/>
  <c r="G147" i="58"/>
  <c r="G155" i="58"/>
  <c r="H155" i="58"/>
  <c r="J155" i="58"/>
  <c r="I155" i="58"/>
  <c r="D361" i="58"/>
  <c r="N247" i="58"/>
  <c r="O137" i="3"/>
  <c r="N137" i="3"/>
  <c r="N129" i="3"/>
  <c r="R139" i="58"/>
  <c r="R93" i="58" s="1"/>
  <c r="N139" i="58"/>
  <c r="N93" i="58" s="1"/>
  <c r="L139" i="58"/>
  <c r="L93" i="58" s="1"/>
  <c r="N652" i="58"/>
  <c r="M654" i="58"/>
  <c r="N636" i="58"/>
  <c r="M638" i="58"/>
  <c r="O247" i="58"/>
  <c r="Q247" i="58"/>
  <c r="N632" i="58"/>
  <c r="M634" i="58"/>
  <c r="P139" i="58"/>
  <c r="P93" i="58" s="1"/>
  <c r="L247" i="58"/>
  <c r="U248" i="58"/>
  <c r="U139" i="58"/>
  <c r="U93" i="58" s="1"/>
  <c r="M248" i="58"/>
  <c r="R247" i="58"/>
  <c r="T246" i="58"/>
  <c r="Q248" i="58"/>
  <c r="N248" i="58"/>
  <c r="T248" i="58"/>
  <c r="U246" i="58"/>
  <c r="M246" i="58"/>
  <c r="O248" i="58"/>
  <c r="N246" i="58"/>
  <c r="P247" i="58"/>
  <c r="M247" i="58"/>
  <c r="P248" i="58"/>
  <c r="T139" i="58"/>
  <c r="T93" i="58" s="1"/>
  <c r="P246" i="58"/>
  <c r="S246" i="58"/>
  <c r="L248" i="58"/>
  <c r="U247" i="58"/>
  <c r="O246" i="58"/>
  <c r="T247" i="58"/>
  <c r="L246" i="58"/>
  <c r="S248" i="58"/>
  <c r="S139" i="58"/>
  <c r="S93" i="58" s="1"/>
  <c r="O139" i="58"/>
  <c r="O93" i="58" s="1"/>
  <c r="Q246" i="58"/>
  <c r="Q139" i="58"/>
  <c r="Q93" i="58" s="1"/>
  <c r="R246" i="58"/>
  <c r="M139" i="58"/>
  <c r="M93" i="58" s="1"/>
  <c r="P241" i="58"/>
  <c r="O309" i="58"/>
  <c r="O360" i="58"/>
  <c r="O343" i="58"/>
  <c r="O326" i="58"/>
  <c r="O292" i="58"/>
  <c r="R248" i="58"/>
  <c r="S247" i="58"/>
  <c r="D495" i="58"/>
  <c r="C495" i="58"/>
  <c r="D479" i="58"/>
  <c r="C479" i="58"/>
  <c r="D463" i="58"/>
  <c r="C463" i="58"/>
  <c r="D512" i="58"/>
  <c r="C512" i="58"/>
  <c r="D444" i="58"/>
  <c r="C444" i="58"/>
  <c r="L159" i="58"/>
  <c r="K150" i="58"/>
  <c r="L167" i="58"/>
  <c r="K151" i="58"/>
  <c r="C327" i="58"/>
  <c r="D327" i="58"/>
  <c r="D309" i="58"/>
  <c r="C309" i="58"/>
  <c r="R147" i="58"/>
  <c r="R96" i="58" s="1"/>
  <c r="U147" i="58"/>
  <c r="U96" i="58" s="1"/>
  <c r="S147" i="58"/>
  <c r="S96" i="58" s="1"/>
  <c r="N147" i="58"/>
  <c r="N96" i="58" s="1"/>
  <c r="Q231" i="58"/>
  <c r="P223" i="58"/>
  <c r="Q147" i="58"/>
  <c r="Q96" i="58" s="1"/>
  <c r="D411" i="58"/>
  <c r="C411" i="58"/>
  <c r="C530" i="58"/>
  <c r="D530" i="58"/>
  <c r="M147" i="58"/>
  <c r="M96" i="58" s="1"/>
  <c r="O175" i="58"/>
  <c r="R207" i="58"/>
  <c r="O199" i="58"/>
  <c r="Q183" i="58"/>
  <c r="P147" i="58"/>
  <c r="P96" i="58" s="1"/>
  <c r="P215" i="58"/>
  <c r="D377" i="58"/>
  <c r="C377" i="58"/>
  <c r="O147" i="58"/>
  <c r="O96" i="58" s="1"/>
  <c r="T191" i="58"/>
  <c r="C178" i="58"/>
  <c r="C194" i="58"/>
  <c r="C162" i="58"/>
  <c r="C429" i="58"/>
  <c r="D429" i="58"/>
  <c r="C170" i="58"/>
  <c r="C226" i="58"/>
  <c r="L147" i="58"/>
  <c r="L96" i="58" s="1"/>
  <c r="D292" i="58"/>
  <c r="C292" i="58"/>
  <c r="T147" i="58"/>
  <c r="T96" i="58" s="1"/>
  <c r="D343" i="58"/>
  <c r="C343" i="58"/>
  <c r="C218" i="58"/>
  <c r="O143" i="3"/>
  <c r="O142" i="3"/>
  <c r="P137" i="3"/>
  <c r="O122" i="3"/>
  <c r="O121" i="3"/>
  <c r="O130" i="3"/>
  <c r="O128" i="3"/>
  <c r="O126" i="3"/>
  <c r="O125" i="3"/>
  <c r="O124" i="3"/>
  <c r="O123" i="3"/>
  <c r="P120" i="3"/>
  <c r="D151" i="82"/>
  <c r="D151" i="3" s="1"/>
  <c r="C151" i="82"/>
  <c r="C151" i="3" s="1"/>
  <c r="D131" i="82"/>
  <c r="D131" i="3" s="1"/>
  <c r="C131" i="82"/>
  <c r="C131" i="3" s="1"/>
  <c r="D144" i="82"/>
  <c r="D144" i="3" s="1"/>
  <c r="C144" i="82"/>
  <c r="C144" i="3" s="1"/>
  <c r="D147" i="82"/>
  <c r="D147" i="3" s="1"/>
  <c r="C147" i="82"/>
  <c r="C147" i="3" s="1"/>
  <c r="D146" i="82"/>
  <c r="D146" i="3" s="1"/>
  <c r="C146" i="82"/>
  <c r="C146" i="3" s="1"/>
  <c r="D145" i="82"/>
  <c r="D145" i="3" s="1"/>
  <c r="C145" i="82"/>
  <c r="C145" i="3" s="1"/>
  <c r="D150" i="82"/>
  <c r="D150" i="3" s="1"/>
  <c r="C150" i="82"/>
  <c r="C150" i="3" s="1"/>
  <c r="D134" i="82"/>
  <c r="D134" i="3" s="1"/>
  <c r="C134" i="82"/>
  <c r="C134" i="3" s="1"/>
  <c r="D133" i="82"/>
  <c r="D133" i="3" s="1"/>
  <c r="C133" i="82"/>
  <c r="C133" i="3" s="1"/>
  <c r="D132" i="82"/>
  <c r="D132" i="3" s="1"/>
  <c r="C132" i="82"/>
  <c r="C132" i="3" s="1"/>
  <c r="J622" i="58" l="1"/>
  <c r="L627" i="58"/>
  <c r="J626" i="58"/>
  <c r="M650" i="58"/>
  <c r="N648" i="58"/>
  <c r="L649" i="58"/>
  <c r="S645" i="58"/>
  <c r="L641" i="58"/>
  <c r="M633" i="58"/>
  <c r="M637" i="58"/>
  <c r="M653" i="58"/>
  <c r="Q657" i="58"/>
  <c r="M642" i="58"/>
  <c r="N640" i="58"/>
  <c r="K626" i="58"/>
  <c r="K564" i="58"/>
  <c r="K616" i="58" s="1"/>
  <c r="O627" i="58"/>
  <c r="Q627" i="58"/>
  <c r="T627" i="58"/>
  <c r="K565" i="58"/>
  <c r="G564" i="58"/>
  <c r="G614" i="58" s="1"/>
  <c r="G643" i="58" s="1"/>
  <c r="H565" i="58"/>
  <c r="I564" i="58"/>
  <c r="I616" i="58" s="1"/>
  <c r="J627" i="58"/>
  <c r="M50" i="87"/>
  <c r="M90" i="87" s="1"/>
  <c r="I626" i="58"/>
  <c r="S627" i="58"/>
  <c r="I615" i="89"/>
  <c r="I565" i="58"/>
  <c r="K627" i="58"/>
  <c r="H564" i="58"/>
  <c r="H616" i="58" s="1"/>
  <c r="I614" i="87"/>
  <c r="I643" i="87" s="1"/>
  <c r="I621" i="87"/>
  <c r="I577" i="87"/>
  <c r="I620" i="87" s="1"/>
  <c r="H626" i="58"/>
  <c r="J564" i="58"/>
  <c r="J616" i="58" s="1"/>
  <c r="U627" i="58"/>
  <c r="H622" i="58"/>
  <c r="G565" i="58"/>
  <c r="J565" i="58"/>
  <c r="K625" i="58" s="1"/>
  <c r="M627" i="58"/>
  <c r="R627" i="58"/>
  <c r="J624" i="87"/>
  <c r="J621" i="87"/>
  <c r="N627" i="58"/>
  <c r="G622" i="58"/>
  <c r="J614" i="87"/>
  <c r="J643" i="87" s="1"/>
  <c r="M50" i="88"/>
  <c r="M90" i="88" s="1"/>
  <c r="I616" i="89"/>
  <c r="J624" i="89"/>
  <c r="H627" i="58"/>
  <c r="J577" i="87"/>
  <c r="J620" i="87" s="1"/>
  <c r="L565" i="87"/>
  <c r="L625" i="87" s="1"/>
  <c r="H574" i="58"/>
  <c r="K615" i="87"/>
  <c r="G574" i="58"/>
  <c r="D44" i="89"/>
  <c r="D44" i="88"/>
  <c r="D44" i="87"/>
  <c r="D38" i="89"/>
  <c r="D38" i="87"/>
  <c r="D38" i="88"/>
  <c r="C26" i="89"/>
  <c r="C26" i="88"/>
  <c r="C26" i="87"/>
  <c r="C39" i="89"/>
  <c r="C39" i="88"/>
  <c r="C39" i="87"/>
  <c r="C25" i="89"/>
  <c r="C25" i="88"/>
  <c r="C25" i="87"/>
  <c r="N562" i="58"/>
  <c r="J23" i="90"/>
  <c r="N557" i="58"/>
  <c r="J18" i="90"/>
  <c r="L570" i="58"/>
  <c r="H30" i="90"/>
  <c r="C38" i="89"/>
  <c r="C38" i="88"/>
  <c r="C38" i="87"/>
  <c r="D25" i="89"/>
  <c r="D25" i="88"/>
  <c r="D25" i="87"/>
  <c r="N554" i="58"/>
  <c r="J15" i="90"/>
  <c r="N553" i="58"/>
  <c r="J14" i="90"/>
  <c r="L558" i="58"/>
  <c r="M626" i="58" s="1"/>
  <c r="H19" i="90"/>
  <c r="N571" i="58"/>
  <c r="J31" i="90"/>
  <c r="D26" i="89"/>
  <c r="D26" i="87"/>
  <c r="D26" i="88"/>
  <c r="C27" i="89"/>
  <c r="C27" i="88"/>
  <c r="C27" i="87"/>
  <c r="M552" i="58"/>
  <c r="M565" i="58" s="1"/>
  <c r="I13" i="90"/>
  <c r="L553" i="58"/>
  <c r="H14" i="90"/>
  <c r="L561" i="58"/>
  <c r="H22" i="90"/>
  <c r="C40" i="89"/>
  <c r="C40" i="88"/>
  <c r="C40" i="87"/>
  <c r="C45" i="89"/>
  <c r="C45" i="88"/>
  <c r="C45" i="87"/>
  <c r="D40" i="89"/>
  <c r="D40" i="88"/>
  <c r="D40" i="87"/>
  <c r="D45" i="89"/>
  <c r="D45" i="88"/>
  <c r="D45" i="87"/>
  <c r="M56" i="58"/>
  <c r="I22" i="90"/>
  <c r="O552" i="58"/>
  <c r="K13" i="90"/>
  <c r="N552" i="58"/>
  <c r="J13" i="90"/>
  <c r="N560" i="58"/>
  <c r="J21" i="90"/>
  <c r="L568" i="58"/>
  <c r="H28" i="90"/>
  <c r="N556" i="58"/>
  <c r="J17" i="90"/>
  <c r="L571" i="58"/>
  <c r="H31" i="90"/>
  <c r="D39" i="89"/>
  <c r="D39" i="88"/>
  <c r="D39" i="87"/>
  <c r="D27" i="88"/>
  <c r="D27" i="89"/>
  <c r="D27" i="87"/>
  <c r="C28" i="89"/>
  <c r="C28" i="88"/>
  <c r="C28" i="87"/>
  <c r="C41" i="89"/>
  <c r="C41" i="87"/>
  <c r="C41" i="88"/>
  <c r="L567" i="58"/>
  <c r="H27" i="90"/>
  <c r="N558" i="58"/>
  <c r="N626" i="58" s="1"/>
  <c r="J19" i="90"/>
  <c r="C44" i="88"/>
  <c r="C44" i="89"/>
  <c r="C44" i="87"/>
  <c r="D28" i="88"/>
  <c r="D28" i="89"/>
  <c r="D28" i="87"/>
  <c r="D41" i="88"/>
  <c r="D41" i="89"/>
  <c r="D41" i="87"/>
  <c r="L554" i="58"/>
  <c r="H15" i="90"/>
  <c r="N555" i="58"/>
  <c r="J16" i="90"/>
  <c r="N570" i="58"/>
  <c r="J30" i="90"/>
  <c r="L557" i="58"/>
  <c r="H18" i="90"/>
  <c r="L562" i="58"/>
  <c r="H23" i="90"/>
  <c r="L552" i="58"/>
  <c r="H13" i="90"/>
  <c r="L556" i="58"/>
  <c r="H17" i="90"/>
  <c r="N568" i="58"/>
  <c r="J28" i="90"/>
  <c r="H621" i="89"/>
  <c r="S159" i="87"/>
  <c r="R150" i="87"/>
  <c r="H614" i="89"/>
  <c r="H643" i="89" s="1"/>
  <c r="T82" i="87"/>
  <c r="U8" i="87"/>
  <c r="U82" i="87" s="1"/>
  <c r="S159" i="89"/>
  <c r="R150" i="89"/>
  <c r="S139" i="87"/>
  <c r="S93" i="87" s="1"/>
  <c r="S147" i="87"/>
  <c r="S96" i="87" s="1"/>
  <c r="S167" i="88"/>
  <c r="R151" i="88"/>
  <c r="Q155" i="89"/>
  <c r="H577" i="89"/>
  <c r="H620" i="89" s="1"/>
  <c r="Q155" i="88"/>
  <c r="S167" i="87"/>
  <c r="R151" i="87"/>
  <c r="S159" i="88"/>
  <c r="R150" i="88"/>
  <c r="I627" i="58"/>
  <c r="Q155" i="87"/>
  <c r="R151" i="89"/>
  <c r="S167" i="89"/>
  <c r="L560" i="58"/>
  <c r="H21" i="90"/>
  <c r="K616" i="87"/>
  <c r="K559" i="58"/>
  <c r="G20" i="90"/>
  <c r="J615" i="89"/>
  <c r="I615" i="87"/>
  <c r="I577" i="89"/>
  <c r="I620" i="89" s="1"/>
  <c r="K624" i="87"/>
  <c r="K614" i="87"/>
  <c r="K643" i="87" s="1"/>
  <c r="I624" i="89"/>
  <c r="K621" i="87"/>
  <c r="K563" i="58"/>
  <c r="G24" i="90"/>
  <c r="K566" i="58"/>
  <c r="K573" i="58" s="1"/>
  <c r="K622" i="58" s="1"/>
  <c r="G26" i="90"/>
  <c r="J574" i="58"/>
  <c r="I574" i="58"/>
  <c r="S6" i="89"/>
  <c r="R550" i="89"/>
  <c r="R627" i="89" s="1"/>
  <c r="J614" i="89"/>
  <c r="J643" i="89" s="1"/>
  <c r="I614" i="89"/>
  <c r="I643" i="89" s="1"/>
  <c r="J576" i="89"/>
  <c r="J619" i="89" s="1"/>
  <c r="J577" i="89"/>
  <c r="J620" i="89" s="1"/>
  <c r="J616" i="89"/>
  <c r="I621" i="89"/>
  <c r="K151" i="3"/>
  <c r="K45" i="87" s="1"/>
  <c r="I576" i="87"/>
  <c r="I619" i="87" s="1"/>
  <c r="O36" i="88"/>
  <c r="O570" i="88" s="1"/>
  <c r="O36" i="87"/>
  <c r="O570" i="87" s="1"/>
  <c r="O36" i="84"/>
  <c r="O570" i="84" s="1"/>
  <c r="O37" i="87"/>
  <c r="O571" i="87" s="1"/>
  <c r="O37" i="88"/>
  <c r="O571" i="88" s="1"/>
  <c r="O37" i="84"/>
  <c r="O571" i="84" s="1"/>
  <c r="M36" i="89"/>
  <c r="L570" i="89"/>
  <c r="L571" i="89"/>
  <c r="M37" i="89"/>
  <c r="L568" i="89"/>
  <c r="M32" i="89"/>
  <c r="M31" i="89"/>
  <c r="L567" i="89"/>
  <c r="L30" i="89"/>
  <c r="L566" i="89" s="1"/>
  <c r="K149" i="3"/>
  <c r="K43" i="87" s="1"/>
  <c r="L567" i="88"/>
  <c r="L30" i="88"/>
  <c r="L566" i="88" s="1"/>
  <c r="N31" i="84"/>
  <c r="N567" i="84" s="1"/>
  <c r="N31" i="87"/>
  <c r="N567" i="87" s="1"/>
  <c r="N31" i="88"/>
  <c r="N567" i="88" s="1"/>
  <c r="L567" i="87"/>
  <c r="L30" i="87"/>
  <c r="L566" i="87" s="1"/>
  <c r="K573" i="89"/>
  <c r="K622" i="89" s="1"/>
  <c r="K574" i="89"/>
  <c r="I576" i="89"/>
  <c r="I619" i="89" s="1"/>
  <c r="K573" i="88"/>
  <c r="K622" i="88" s="1"/>
  <c r="K574" i="88"/>
  <c r="K577" i="88" s="1"/>
  <c r="K620" i="88" s="1"/>
  <c r="O31" i="88"/>
  <c r="O567" i="88" s="1"/>
  <c r="O31" i="87"/>
  <c r="O567" i="87" s="1"/>
  <c r="O31" i="84"/>
  <c r="O567" i="84" s="1"/>
  <c r="J576" i="87"/>
  <c r="J619" i="87" s="1"/>
  <c r="K573" i="87"/>
  <c r="K574" i="87"/>
  <c r="K577" i="87" s="1"/>
  <c r="K620" i="87" s="1"/>
  <c r="P31" i="88"/>
  <c r="P567" i="88" s="1"/>
  <c r="P31" i="87"/>
  <c r="P567" i="87" s="1"/>
  <c r="P31" i="84"/>
  <c r="P567" i="84" s="1"/>
  <c r="H576" i="89"/>
  <c r="H619" i="89" s="1"/>
  <c r="M17" i="89"/>
  <c r="L555" i="89"/>
  <c r="M16" i="89"/>
  <c r="L554" i="89"/>
  <c r="M19" i="89"/>
  <c r="L557" i="89"/>
  <c r="L565" i="88"/>
  <c r="M625" i="88" s="1"/>
  <c r="J625" i="89"/>
  <c r="M14" i="89"/>
  <c r="L552" i="89"/>
  <c r="O17" i="88"/>
  <c r="O555" i="88" s="1"/>
  <c r="O17" i="87"/>
  <c r="O555" i="87" s="1"/>
  <c r="O17" i="83"/>
  <c r="O555" i="83" s="1"/>
  <c r="J625" i="87"/>
  <c r="K565" i="89"/>
  <c r="M15" i="89"/>
  <c r="L553" i="89"/>
  <c r="L626" i="87"/>
  <c r="L594" i="87"/>
  <c r="O20" i="87"/>
  <c r="O558" i="87" s="1"/>
  <c r="O20" i="88"/>
  <c r="O558" i="88" s="1"/>
  <c r="O20" i="83"/>
  <c r="O558" i="83" s="1"/>
  <c r="I625" i="87"/>
  <c r="L626" i="88"/>
  <c r="L594" i="88"/>
  <c r="O18" i="88"/>
  <c r="O556" i="88" s="1"/>
  <c r="O18" i="87"/>
  <c r="O556" i="87" s="1"/>
  <c r="O18" i="83"/>
  <c r="O556" i="83" s="1"/>
  <c r="J615" i="87"/>
  <c r="M626" i="87"/>
  <c r="M20" i="89"/>
  <c r="L558" i="89"/>
  <c r="K625" i="87"/>
  <c r="O19" i="87"/>
  <c r="O557" i="87" s="1"/>
  <c r="O19" i="88"/>
  <c r="O557" i="88" s="1"/>
  <c r="O19" i="83"/>
  <c r="O557" i="83" s="1"/>
  <c r="H615" i="89"/>
  <c r="I624" i="87"/>
  <c r="I625" i="89"/>
  <c r="N565" i="88"/>
  <c r="N626" i="88"/>
  <c r="O15" i="88"/>
  <c r="O553" i="88" s="1"/>
  <c r="O15" i="87"/>
  <c r="O553" i="87" s="1"/>
  <c r="O15" i="83"/>
  <c r="O553" i="83" s="1"/>
  <c r="P14" i="88"/>
  <c r="P552" i="88" s="1"/>
  <c r="P14" i="83"/>
  <c r="P14" i="87"/>
  <c r="P552" i="87" s="1"/>
  <c r="O16" i="88"/>
  <c r="O554" i="88" s="1"/>
  <c r="O16" i="87"/>
  <c r="O554" i="87" s="1"/>
  <c r="O16" i="83"/>
  <c r="O554" i="83" s="1"/>
  <c r="I625" i="88"/>
  <c r="M18" i="89"/>
  <c r="L556" i="89"/>
  <c r="J625" i="88"/>
  <c r="N565" i="87"/>
  <c r="N626" i="87"/>
  <c r="K626" i="89"/>
  <c r="K625" i="88"/>
  <c r="H616" i="84"/>
  <c r="H577" i="84"/>
  <c r="H576" i="84"/>
  <c r="M561" i="88"/>
  <c r="M56" i="88"/>
  <c r="M100" i="88" s="1"/>
  <c r="M564" i="87"/>
  <c r="N560" i="87"/>
  <c r="L561" i="88"/>
  <c r="L56" i="88"/>
  <c r="L100" i="88" s="1"/>
  <c r="M561" i="87"/>
  <c r="M56" i="87"/>
  <c r="M100" i="87" s="1"/>
  <c r="L561" i="87"/>
  <c r="L56" i="87"/>
  <c r="L100" i="87" s="1"/>
  <c r="H616" i="88"/>
  <c r="H577" i="88"/>
  <c r="H620" i="88" s="1"/>
  <c r="H576" i="88"/>
  <c r="H619" i="88" s="1"/>
  <c r="H621" i="88"/>
  <c r="H615" i="88"/>
  <c r="H614" i="88"/>
  <c r="H643" i="88" s="1"/>
  <c r="K614" i="88"/>
  <c r="K643" i="88" s="1"/>
  <c r="K624" i="88"/>
  <c r="K616" i="88"/>
  <c r="K615" i="88"/>
  <c r="K621" i="88"/>
  <c r="I616" i="88"/>
  <c r="I577" i="88"/>
  <c r="I620" i="88" s="1"/>
  <c r="I576" i="88"/>
  <c r="I619" i="88" s="1"/>
  <c r="I615" i="88"/>
  <c r="I621" i="88"/>
  <c r="I624" i="88"/>
  <c r="I614" i="88"/>
  <c r="I643" i="88" s="1"/>
  <c r="I576" i="58"/>
  <c r="I619" i="58" s="1"/>
  <c r="K616" i="83"/>
  <c r="K577" i="83"/>
  <c r="K616" i="84"/>
  <c r="K577" i="84"/>
  <c r="O24" i="88"/>
  <c r="O562" i="88" s="1"/>
  <c r="O24" i="89"/>
  <c r="O562" i="89" s="1"/>
  <c r="O24" i="87"/>
  <c r="O562" i="87" s="1"/>
  <c r="I616" i="84"/>
  <c r="I577" i="84"/>
  <c r="I576" i="84"/>
  <c r="L560" i="88"/>
  <c r="L50" i="88"/>
  <c r="L90" i="88" s="1"/>
  <c r="M564" i="88"/>
  <c r="K564" i="89"/>
  <c r="J616" i="84"/>
  <c r="J577" i="84"/>
  <c r="J576" i="84"/>
  <c r="L560" i="87"/>
  <c r="L50" i="87"/>
  <c r="L90" i="87" s="1"/>
  <c r="M22" i="89"/>
  <c r="L560" i="89"/>
  <c r="L50" i="89"/>
  <c r="L90" i="89" s="1"/>
  <c r="I616" i="83"/>
  <c r="I576" i="83"/>
  <c r="I577" i="83"/>
  <c r="H616" i="83"/>
  <c r="H577" i="83"/>
  <c r="H576" i="83"/>
  <c r="O22" i="87"/>
  <c r="O22" i="88"/>
  <c r="O22" i="83"/>
  <c r="O560" i="83" s="1"/>
  <c r="N23" i="87"/>
  <c r="N23" i="88"/>
  <c r="N23" i="89"/>
  <c r="J616" i="83"/>
  <c r="J577" i="83"/>
  <c r="J576" i="83"/>
  <c r="M561" i="89"/>
  <c r="M56" i="89"/>
  <c r="M100" i="89" s="1"/>
  <c r="J614" i="88"/>
  <c r="J643" i="88" s="1"/>
  <c r="J577" i="88"/>
  <c r="J620" i="88" s="1"/>
  <c r="J576" i="88"/>
  <c r="J619" i="88" s="1"/>
  <c r="J624" i="88"/>
  <c r="J621" i="88"/>
  <c r="J616" i="88"/>
  <c r="J615" i="88"/>
  <c r="N560" i="88"/>
  <c r="L561" i="89"/>
  <c r="L56" i="89"/>
  <c r="L100" i="89" s="1"/>
  <c r="H614" i="87"/>
  <c r="H643" i="87" s="1"/>
  <c r="H577" i="87"/>
  <c r="H620" i="87" s="1"/>
  <c r="H576" i="87"/>
  <c r="H619" i="87" s="1"/>
  <c r="H616" i="87"/>
  <c r="H615" i="87"/>
  <c r="H621" i="87"/>
  <c r="H625" i="88"/>
  <c r="G615" i="88"/>
  <c r="G621" i="83"/>
  <c r="G576" i="83"/>
  <c r="G619" i="83" s="1"/>
  <c r="G577" i="83"/>
  <c r="G576" i="88"/>
  <c r="G619" i="88" s="1"/>
  <c r="G577" i="88"/>
  <c r="G620" i="88" s="1"/>
  <c r="G616" i="88"/>
  <c r="H624" i="88"/>
  <c r="G621" i="88"/>
  <c r="G614" i="88"/>
  <c r="G643" i="88" s="1"/>
  <c r="G576" i="87"/>
  <c r="G619" i="87" s="1"/>
  <c r="G577" i="87"/>
  <c r="G620" i="87" s="1"/>
  <c r="G614" i="87"/>
  <c r="G643" i="87" s="1"/>
  <c r="G621" i="87"/>
  <c r="G616" i="87"/>
  <c r="H624" i="87"/>
  <c r="G621" i="84"/>
  <c r="G577" i="84"/>
  <c r="G620" i="84" s="1"/>
  <c r="G576" i="84"/>
  <c r="H625" i="87"/>
  <c r="G615" i="87"/>
  <c r="H625" i="89"/>
  <c r="G615" i="89"/>
  <c r="G577" i="89"/>
  <c r="G620" i="89" s="1"/>
  <c r="G576" i="89"/>
  <c r="G619" i="89" s="1"/>
  <c r="G616" i="89"/>
  <c r="G614" i="89"/>
  <c r="G643" i="89" s="1"/>
  <c r="G621" i="89"/>
  <c r="H624" i="89"/>
  <c r="K573" i="83"/>
  <c r="K576" i="83" s="1"/>
  <c r="K619" i="83" s="1"/>
  <c r="K573" i="84"/>
  <c r="K576" i="84" s="1"/>
  <c r="H614" i="83"/>
  <c r="H643" i="83" s="1"/>
  <c r="I614" i="84"/>
  <c r="I643" i="84" s="1"/>
  <c r="G614" i="83"/>
  <c r="G643" i="83" s="1"/>
  <c r="J614" i="83"/>
  <c r="J643" i="83" s="1"/>
  <c r="K614" i="83"/>
  <c r="K643" i="83" s="1"/>
  <c r="J614" i="84"/>
  <c r="J643" i="84" s="1"/>
  <c r="G614" i="84"/>
  <c r="G643" i="84" s="1"/>
  <c r="K614" i="84"/>
  <c r="K643" i="84" s="1"/>
  <c r="I614" i="83"/>
  <c r="I643" i="83" s="1"/>
  <c r="H614" i="84"/>
  <c r="H643" i="84" s="1"/>
  <c r="U644" i="83"/>
  <c r="U646" i="83" s="1"/>
  <c r="U645" i="83" s="1"/>
  <c r="T646" i="83"/>
  <c r="T645" i="83" s="1"/>
  <c r="U644" i="58"/>
  <c r="T646" i="58"/>
  <c r="S648" i="87"/>
  <c r="R650" i="87"/>
  <c r="R649" i="87" s="1"/>
  <c r="S652" i="89"/>
  <c r="R654" i="89"/>
  <c r="R653" i="89" s="1"/>
  <c r="S634" i="89"/>
  <c r="S633" i="89" s="1"/>
  <c r="T632" i="89"/>
  <c r="S650" i="88"/>
  <c r="S649" i="88" s="1"/>
  <c r="T648" i="88"/>
  <c r="S632" i="88"/>
  <c r="R634" i="88"/>
  <c r="R633" i="88" s="1"/>
  <c r="S636" i="89"/>
  <c r="R638" i="89"/>
  <c r="R637" i="89" s="1"/>
  <c r="S658" i="89"/>
  <c r="S657" i="89" s="1"/>
  <c r="T656" i="89"/>
  <c r="R654" i="88"/>
  <c r="R653" i="88" s="1"/>
  <c r="S652" i="88"/>
  <c r="S638" i="88"/>
  <c r="S637" i="88" s="1"/>
  <c r="T636" i="88"/>
  <c r="T642" i="89"/>
  <c r="T641" i="89" s="1"/>
  <c r="U640" i="89"/>
  <c r="U642" i="89" s="1"/>
  <c r="U641" i="89" s="1"/>
  <c r="T648" i="89"/>
  <c r="S650" i="89"/>
  <c r="S649" i="89" s="1"/>
  <c r="U640" i="88"/>
  <c r="U642" i="88" s="1"/>
  <c r="U641" i="88" s="1"/>
  <c r="T642" i="88"/>
  <c r="T641" i="88" s="1"/>
  <c r="S636" i="87"/>
  <c r="R638" i="87"/>
  <c r="R637" i="87" s="1"/>
  <c r="U652" i="87"/>
  <c r="U654" i="87" s="1"/>
  <c r="U653" i="87" s="1"/>
  <c r="T654" i="87"/>
  <c r="T653" i="87" s="1"/>
  <c r="S634" i="87"/>
  <c r="S633" i="87" s="1"/>
  <c r="T632" i="87"/>
  <c r="S642" i="87"/>
  <c r="S641" i="87" s="1"/>
  <c r="T640" i="87"/>
  <c r="S658" i="87"/>
  <c r="S657" i="87" s="1"/>
  <c r="T656" i="87"/>
  <c r="S656" i="84"/>
  <c r="R658" i="84"/>
  <c r="R657" i="84" s="1"/>
  <c r="S658" i="83"/>
  <c r="S657" i="83" s="1"/>
  <c r="T656" i="83"/>
  <c r="R658" i="58"/>
  <c r="S656" i="58"/>
  <c r="G615" i="83"/>
  <c r="J615" i="84"/>
  <c r="J625" i="84"/>
  <c r="N626" i="83"/>
  <c r="L626" i="83"/>
  <c r="N626" i="84"/>
  <c r="H625" i="83"/>
  <c r="H615" i="83"/>
  <c r="K615" i="84"/>
  <c r="K625" i="84"/>
  <c r="M626" i="83"/>
  <c r="L626" i="84"/>
  <c r="H615" i="84"/>
  <c r="H625" i="84"/>
  <c r="I625" i="83"/>
  <c r="I615" i="83"/>
  <c r="J625" i="83"/>
  <c r="J615" i="83"/>
  <c r="M626" i="84"/>
  <c r="I625" i="84"/>
  <c r="I615" i="84"/>
  <c r="G615" i="84"/>
  <c r="H615" i="58"/>
  <c r="K625" i="83"/>
  <c r="K615" i="83"/>
  <c r="M35" i="3"/>
  <c r="M22" i="3"/>
  <c r="G616" i="83"/>
  <c r="G622" i="83"/>
  <c r="G616" i="84"/>
  <c r="K155" i="84"/>
  <c r="K621" i="83"/>
  <c r="L56" i="58"/>
  <c r="D395" i="58"/>
  <c r="M50" i="58"/>
  <c r="K624" i="83"/>
  <c r="M561" i="58"/>
  <c r="O22" i="58"/>
  <c r="O22" i="84"/>
  <c r="O560" i="84" s="1"/>
  <c r="N23" i="58"/>
  <c r="N23" i="84"/>
  <c r="N23" i="83"/>
  <c r="M561" i="83"/>
  <c r="M56" i="83"/>
  <c r="M100" i="83" s="1"/>
  <c r="N552" i="83"/>
  <c r="L150" i="83"/>
  <c r="M159" i="83"/>
  <c r="I621" i="83"/>
  <c r="I624" i="83"/>
  <c r="L561" i="84"/>
  <c r="L56" i="84"/>
  <c r="L100" i="84" s="1"/>
  <c r="O20" i="58"/>
  <c r="O20" i="84"/>
  <c r="O558" i="84" s="1"/>
  <c r="O37" i="58"/>
  <c r="O37" i="83"/>
  <c r="O571" i="83" s="1"/>
  <c r="O24" i="58"/>
  <c r="O24" i="84"/>
  <c r="O562" i="84" s="1"/>
  <c r="O24" i="83"/>
  <c r="O562" i="83" s="1"/>
  <c r="M561" i="84"/>
  <c r="M56" i="84"/>
  <c r="M100" i="84" s="1"/>
  <c r="N552" i="84"/>
  <c r="K155" i="83"/>
  <c r="L552" i="83"/>
  <c r="L565" i="83" s="1"/>
  <c r="L50" i="83"/>
  <c r="L90" i="83" s="1"/>
  <c r="M167" i="84"/>
  <c r="L151" i="84"/>
  <c r="O15" i="58"/>
  <c r="O15" i="84"/>
  <c r="O553" i="84" s="1"/>
  <c r="L552" i="84"/>
  <c r="L565" i="84" s="1"/>
  <c r="L50" i="84"/>
  <c r="L90" i="84" s="1"/>
  <c r="H621" i="84"/>
  <c r="P14" i="58"/>
  <c r="P14" i="84"/>
  <c r="O16" i="58"/>
  <c r="O16" i="84"/>
  <c r="O554" i="84" s="1"/>
  <c r="P31" i="58"/>
  <c r="P31" i="83"/>
  <c r="P567" i="83" s="1"/>
  <c r="N31" i="58"/>
  <c r="N31" i="83"/>
  <c r="N567" i="83" s="1"/>
  <c r="O552" i="83"/>
  <c r="L151" i="83"/>
  <c r="M167" i="83"/>
  <c r="O17" i="58"/>
  <c r="O17" i="84"/>
  <c r="O555" i="84" s="1"/>
  <c r="O18" i="58"/>
  <c r="O18" i="84"/>
  <c r="O556" i="84" s="1"/>
  <c r="O31" i="58"/>
  <c r="O31" i="83"/>
  <c r="O567" i="83" s="1"/>
  <c r="O552" i="84"/>
  <c r="J621" i="84"/>
  <c r="J624" i="84"/>
  <c r="H624" i="84"/>
  <c r="M552" i="83"/>
  <c r="M50" i="83"/>
  <c r="M90" i="83" s="1"/>
  <c r="K624" i="84"/>
  <c r="K621" i="84"/>
  <c r="O19" i="58"/>
  <c r="O19" i="84"/>
  <c r="O557" i="84" s="1"/>
  <c r="O36" i="58"/>
  <c r="O36" i="83"/>
  <c r="O570" i="83" s="1"/>
  <c r="L50" i="58"/>
  <c r="M159" i="84"/>
  <c r="L150" i="84"/>
  <c r="J624" i="83"/>
  <c r="J621" i="83"/>
  <c r="M552" i="84"/>
  <c r="M50" i="84"/>
  <c r="M90" i="84" s="1"/>
  <c r="H621" i="83"/>
  <c r="H624" i="83"/>
  <c r="I621" i="84"/>
  <c r="I624" i="84"/>
  <c r="L56" i="83"/>
  <c r="L100" i="83" s="1"/>
  <c r="L561" i="83"/>
  <c r="C27" i="58"/>
  <c r="C27" i="84"/>
  <c r="C27" i="83"/>
  <c r="C40" i="58"/>
  <c r="C40" i="84"/>
  <c r="C40" i="83"/>
  <c r="C45" i="58"/>
  <c r="C45" i="84"/>
  <c r="C45" i="83"/>
  <c r="D27" i="58"/>
  <c r="D27" i="84"/>
  <c r="D27" i="83"/>
  <c r="D40" i="58"/>
  <c r="D40" i="84"/>
  <c r="D40" i="83"/>
  <c r="D45" i="58"/>
  <c r="D45" i="83"/>
  <c r="D45" i="84"/>
  <c r="D28" i="58"/>
  <c r="D28" i="84"/>
  <c r="D28" i="83"/>
  <c r="C28" i="58"/>
  <c r="C28" i="84"/>
  <c r="C28" i="83"/>
  <c r="C44" i="58"/>
  <c r="C44" i="84"/>
  <c r="C44" i="83"/>
  <c r="C38" i="58"/>
  <c r="C38" i="84"/>
  <c r="C38" i="83"/>
  <c r="C41" i="58"/>
  <c r="C41" i="84"/>
  <c r="C41" i="83"/>
  <c r="D41" i="58"/>
  <c r="D41" i="84"/>
  <c r="D41" i="83"/>
  <c r="D44" i="58"/>
  <c r="D44" i="84"/>
  <c r="D44" i="83"/>
  <c r="D38" i="58"/>
  <c r="D38" i="84"/>
  <c r="D38" i="83"/>
  <c r="C26" i="58"/>
  <c r="C26" i="84"/>
  <c r="C26" i="83"/>
  <c r="C39" i="58"/>
  <c r="C39" i="84"/>
  <c r="C39" i="83"/>
  <c r="C25" i="58"/>
  <c r="C25" i="84"/>
  <c r="C25" i="83"/>
  <c r="D26" i="58"/>
  <c r="D26" i="84"/>
  <c r="D26" i="83"/>
  <c r="D39" i="58"/>
  <c r="D39" i="84"/>
  <c r="D39" i="83"/>
  <c r="D25" i="58"/>
  <c r="D25" i="83"/>
  <c r="D25" i="84"/>
  <c r="P636" i="84"/>
  <c r="O638" i="84"/>
  <c r="O637" i="84" s="1"/>
  <c r="O640" i="84"/>
  <c r="N642" i="84"/>
  <c r="N641" i="84" s="1"/>
  <c r="O632" i="84"/>
  <c r="N634" i="84"/>
  <c r="N633" i="84" s="1"/>
  <c r="O648" i="84"/>
  <c r="N650" i="84"/>
  <c r="N649" i="84" s="1"/>
  <c r="P652" i="84"/>
  <c r="O654" i="84"/>
  <c r="O653" i="84" s="1"/>
  <c r="O648" i="83"/>
  <c r="N650" i="83"/>
  <c r="N649" i="83" s="1"/>
  <c r="P632" i="83"/>
  <c r="O634" i="83"/>
  <c r="O633" i="83" s="1"/>
  <c r="P640" i="83"/>
  <c r="O642" i="83"/>
  <c r="O641" i="83" s="1"/>
  <c r="N654" i="83"/>
  <c r="N653" i="83" s="1"/>
  <c r="O652" i="83"/>
  <c r="O636" i="83"/>
  <c r="N638" i="83"/>
  <c r="N637" i="83" s="1"/>
  <c r="O263" i="83"/>
  <c r="L258" i="84"/>
  <c r="L94" i="84" s="1"/>
  <c r="L92" i="84" s="1"/>
  <c r="R231" i="84"/>
  <c r="T175" i="84"/>
  <c r="S215" i="84"/>
  <c r="T191" i="84"/>
  <c r="U199" i="84"/>
  <c r="R183" i="84"/>
  <c r="U241" i="84"/>
  <c r="U263" i="84"/>
  <c r="M263" i="84"/>
  <c r="S265" i="84"/>
  <c r="P264" i="84"/>
  <c r="S264" i="84"/>
  <c r="P265" i="84"/>
  <c r="T265" i="84"/>
  <c r="R264" i="84"/>
  <c r="O265" i="84"/>
  <c r="O264" i="84"/>
  <c r="N264" i="84"/>
  <c r="P263" i="84"/>
  <c r="N263" i="84"/>
  <c r="U264" i="84"/>
  <c r="O263" i="84"/>
  <c r="Q265" i="84"/>
  <c r="U265" i="84"/>
  <c r="L263" i="84"/>
  <c r="Q263" i="84"/>
  <c r="Q264" i="84"/>
  <c r="M264" i="84"/>
  <c r="T263" i="84"/>
  <c r="T264" i="84"/>
  <c r="L261" i="84"/>
  <c r="L262" i="84"/>
  <c r="M265" i="84"/>
  <c r="L265" i="84"/>
  <c r="L264" i="84"/>
  <c r="R263" i="84"/>
  <c r="S263" i="84"/>
  <c r="R265" i="84"/>
  <c r="N265" i="84"/>
  <c r="U223" i="84"/>
  <c r="S207" i="84"/>
  <c r="L262" i="83"/>
  <c r="S263" i="83"/>
  <c r="S265" i="83"/>
  <c r="R191" i="83"/>
  <c r="L264" i="83"/>
  <c r="N264" i="83"/>
  <c r="P264" i="83"/>
  <c r="M263" i="83"/>
  <c r="U264" i="83"/>
  <c r="O265" i="83"/>
  <c r="U265" i="83"/>
  <c r="R264" i="83"/>
  <c r="S207" i="83"/>
  <c r="S223" i="83"/>
  <c r="S231" i="83"/>
  <c r="M265" i="83"/>
  <c r="Q263" i="83"/>
  <c r="N263" i="83"/>
  <c r="T199" i="83"/>
  <c r="N265" i="83"/>
  <c r="R263" i="83"/>
  <c r="O264" i="83"/>
  <c r="P265" i="83"/>
  <c r="Q265" i="83"/>
  <c r="L265" i="83"/>
  <c r="L263" i="83"/>
  <c r="R265" i="83"/>
  <c r="T264" i="83"/>
  <c r="U263" i="83"/>
  <c r="P263" i="83"/>
  <c r="L258" i="83"/>
  <c r="L94" i="83" s="1"/>
  <c r="L92" i="83" s="1"/>
  <c r="S241" i="83"/>
  <c r="S215" i="83"/>
  <c r="T175" i="83"/>
  <c r="S264" i="83"/>
  <c r="Q264" i="83"/>
  <c r="T265" i="83"/>
  <c r="M264" i="83"/>
  <c r="T263" i="83"/>
  <c r="L261" i="83"/>
  <c r="P138" i="3"/>
  <c r="O138" i="3"/>
  <c r="O129" i="3"/>
  <c r="K45" i="58"/>
  <c r="G36" i="90" s="1"/>
  <c r="O636" i="58"/>
  <c r="N638" i="58"/>
  <c r="N654" i="58"/>
  <c r="O652" i="58"/>
  <c r="P271" i="58"/>
  <c r="O632" i="58"/>
  <c r="N634" i="58"/>
  <c r="N273" i="58"/>
  <c r="P272" i="58"/>
  <c r="U273" i="58"/>
  <c r="O271" i="58"/>
  <c r="L271" i="58"/>
  <c r="R271" i="58"/>
  <c r="U272" i="58"/>
  <c r="T272" i="58"/>
  <c r="T271" i="58"/>
  <c r="T273" i="58"/>
  <c r="O273" i="58"/>
  <c r="M272" i="58"/>
  <c r="S271" i="58"/>
  <c r="N271" i="58"/>
  <c r="U271" i="58"/>
  <c r="N272" i="58"/>
  <c r="R273" i="58"/>
  <c r="P273" i="58"/>
  <c r="L272" i="58"/>
  <c r="R272" i="58"/>
  <c r="Q241" i="58"/>
  <c r="R241" i="58" s="1"/>
  <c r="S241" i="58" s="1"/>
  <c r="T241" i="58" s="1"/>
  <c r="U241" i="58" s="1"/>
  <c r="P360" i="58"/>
  <c r="P343" i="58"/>
  <c r="P326" i="58"/>
  <c r="P309" i="58"/>
  <c r="P292" i="58"/>
  <c r="S272" i="58"/>
  <c r="L273" i="58"/>
  <c r="M271" i="58"/>
  <c r="Q273" i="58"/>
  <c r="M273" i="58"/>
  <c r="Q271" i="58"/>
  <c r="S273" i="58"/>
  <c r="O272" i="58"/>
  <c r="Q272" i="58"/>
  <c r="D513" i="58"/>
  <c r="C513" i="58"/>
  <c r="C480" i="58"/>
  <c r="D480" i="58"/>
  <c r="D445" i="58"/>
  <c r="C445" i="58"/>
  <c r="C496" i="58"/>
  <c r="D496" i="58"/>
  <c r="L151" i="58"/>
  <c r="M167" i="58"/>
  <c r="K155" i="58"/>
  <c r="M159" i="58"/>
  <c r="L150" i="58"/>
  <c r="C310" i="58"/>
  <c r="D310" i="58"/>
  <c r="C412" i="58"/>
  <c r="D412" i="58"/>
  <c r="D293" i="58"/>
  <c r="C293" i="58"/>
  <c r="C531" i="58"/>
  <c r="D531" i="58"/>
  <c r="Q215" i="58"/>
  <c r="S207" i="58"/>
  <c r="R183" i="58"/>
  <c r="P175" i="58"/>
  <c r="R231" i="58"/>
  <c r="C344" i="58"/>
  <c r="D344" i="58"/>
  <c r="U191" i="58"/>
  <c r="P199" i="58"/>
  <c r="Q223" i="58"/>
  <c r="D378" i="58"/>
  <c r="C378" i="58"/>
  <c r="P143" i="3"/>
  <c r="P142" i="3"/>
  <c r="Q137" i="3"/>
  <c r="P122" i="3"/>
  <c r="P121" i="3"/>
  <c r="P130" i="3"/>
  <c r="P128" i="3"/>
  <c r="P126" i="3"/>
  <c r="P125" i="3"/>
  <c r="P124" i="3"/>
  <c r="P123" i="3"/>
  <c r="Q120" i="3"/>
  <c r="D14" i="82"/>
  <c r="D14" i="3" s="1"/>
  <c r="C14" i="82"/>
  <c r="C14" i="3" s="1"/>
  <c r="D129" i="82"/>
  <c r="D129" i="3" s="1"/>
  <c r="C129" i="82"/>
  <c r="C129" i="3" s="1"/>
  <c r="D127" i="82"/>
  <c r="D127" i="3" s="1"/>
  <c r="C127" i="82"/>
  <c r="C127" i="3" s="1"/>
  <c r="H621" i="58" l="1"/>
  <c r="G621" i="58"/>
  <c r="G576" i="58"/>
  <c r="G577" i="58"/>
  <c r="G620" i="58" s="1"/>
  <c r="K45" i="84"/>
  <c r="L150" i="3"/>
  <c r="H625" i="58"/>
  <c r="K615" i="58"/>
  <c r="L626" i="58"/>
  <c r="K614" i="58"/>
  <c r="K643" i="58" s="1"/>
  <c r="G86" i="90" s="1"/>
  <c r="K621" i="58"/>
  <c r="H624" i="58"/>
  <c r="I624" i="58"/>
  <c r="H614" i="58"/>
  <c r="H643" i="58" s="1"/>
  <c r="D86" i="90" s="1"/>
  <c r="H576" i="58"/>
  <c r="H619" i="58" s="1"/>
  <c r="I621" i="58"/>
  <c r="I615" i="58"/>
  <c r="I614" i="58"/>
  <c r="I643" i="58" s="1"/>
  <c r="E86" i="90" s="1"/>
  <c r="H577" i="58"/>
  <c r="H620" i="58" s="1"/>
  <c r="J625" i="58"/>
  <c r="N653" i="58"/>
  <c r="N637" i="58"/>
  <c r="N633" i="58"/>
  <c r="M564" i="58"/>
  <c r="M615" i="58" s="1"/>
  <c r="O640" i="58"/>
  <c r="N642" i="58"/>
  <c r="T645" i="58"/>
  <c r="N650" i="58"/>
  <c r="O648" i="58"/>
  <c r="R657" i="58"/>
  <c r="U646" i="58"/>
  <c r="M625" i="87"/>
  <c r="M641" i="58"/>
  <c r="M649" i="58"/>
  <c r="R155" i="88"/>
  <c r="G616" i="58"/>
  <c r="G615" i="58"/>
  <c r="I577" i="58"/>
  <c r="I620" i="58" s="1"/>
  <c r="J615" i="58"/>
  <c r="I625" i="58"/>
  <c r="J621" i="58"/>
  <c r="J624" i="58"/>
  <c r="K624" i="58"/>
  <c r="J577" i="58"/>
  <c r="J620" i="58" s="1"/>
  <c r="L565" i="58"/>
  <c r="J614" i="58"/>
  <c r="J643" i="58" s="1"/>
  <c r="F86" i="90" s="1"/>
  <c r="J576" i="58"/>
  <c r="J619" i="58" s="1"/>
  <c r="L564" i="58"/>
  <c r="L614" i="58" s="1"/>
  <c r="L643" i="58" s="1"/>
  <c r="H86" i="90" s="1"/>
  <c r="N565" i="58"/>
  <c r="N50" i="87"/>
  <c r="N90" i="87" s="1"/>
  <c r="N564" i="58"/>
  <c r="N616" i="58" s="1"/>
  <c r="K576" i="88"/>
  <c r="K619" i="88" s="1"/>
  <c r="K43" i="84"/>
  <c r="L591" i="87"/>
  <c r="L647" i="87" s="1"/>
  <c r="O565" i="87"/>
  <c r="O625" i="87" s="1"/>
  <c r="R155" i="87"/>
  <c r="O565" i="88"/>
  <c r="C21" i="89"/>
  <c r="C21" i="87"/>
  <c r="C21" i="88"/>
  <c r="O570" i="58"/>
  <c r="K30" i="90"/>
  <c r="O554" i="58"/>
  <c r="K15" i="90"/>
  <c r="O553" i="58"/>
  <c r="K14" i="90"/>
  <c r="O560" i="58"/>
  <c r="K21" i="90"/>
  <c r="U147" i="87"/>
  <c r="U96" i="87" s="1"/>
  <c r="U139" i="87"/>
  <c r="U93" i="87" s="1"/>
  <c r="D21" i="89"/>
  <c r="D21" i="88"/>
  <c r="D21" i="87"/>
  <c r="O556" i="58"/>
  <c r="K17" i="90"/>
  <c r="O558" i="58"/>
  <c r="K19" i="90"/>
  <c r="T167" i="87"/>
  <c r="S151" i="87"/>
  <c r="T139" i="87"/>
  <c r="T93" i="87" s="1"/>
  <c r="T147" i="87"/>
  <c r="T96" i="87" s="1"/>
  <c r="N567" i="58"/>
  <c r="J27" i="90"/>
  <c r="P552" i="58"/>
  <c r="L13" i="90"/>
  <c r="C23" i="88"/>
  <c r="C23" i="89"/>
  <c r="C23" i="87"/>
  <c r="O557" i="58"/>
  <c r="K18" i="90"/>
  <c r="O562" i="58"/>
  <c r="K23" i="90"/>
  <c r="N50" i="88"/>
  <c r="N90" i="88" s="1"/>
  <c r="K574" i="58"/>
  <c r="K577" i="58" s="1"/>
  <c r="K620" i="58" s="1"/>
  <c r="T167" i="89"/>
  <c r="S151" i="89"/>
  <c r="D23" i="89"/>
  <c r="D23" i="88"/>
  <c r="D23" i="87"/>
  <c r="C6" i="89"/>
  <c r="C6" i="88"/>
  <c r="C6" i="87"/>
  <c r="O555" i="58"/>
  <c r="K16" i="90"/>
  <c r="M90" i="58"/>
  <c r="I45" i="90"/>
  <c r="R155" i="89"/>
  <c r="D6" i="89"/>
  <c r="D6" i="88"/>
  <c r="D6" i="87"/>
  <c r="L90" i="58"/>
  <c r="H45" i="90"/>
  <c r="P567" i="58"/>
  <c r="L27" i="90"/>
  <c r="N56" i="58"/>
  <c r="J22" i="90"/>
  <c r="T159" i="88"/>
  <c r="S150" i="88"/>
  <c r="T167" i="88"/>
  <c r="S151" i="88"/>
  <c r="T159" i="89"/>
  <c r="S150" i="89"/>
  <c r="O567" i="58"/>
  <c r="K27" i="90"/>
  <c r="O571" i="58"/>
  <c r="K31" i="90"/>
  <c r="L100" i="58"/>
  <c r="H51" i="90"/>
  <c r="T159" i="87"/>
  <c r="S150" i="87"/>
  <c r="M100" i="58"/>
  <c r="I51" i="90"/>
  <c r="C86" i="90"/>
  <c r="K43" i="58"/>
  <c r="G34" i="90" s="1"/>
  <c r="K45" i="83"/>
  <c r="T6" i="89"/>
  <c r="S550" i="89"/>
  <c r="S627" i="89" s="1"/>
  <c r="K45" i="88"/>
  <c r="K45" i="89"/>
  <c r="L151" i="3"/>
  <c r="N36" i="89"/>
  <c r="M570" i="89"/>
  <c r="N37" i="89"/>
  <c r="M571" i="89"/>
  <c r="P36" i="87"/>
  <c r="P570" i="87" s="1"/>
  <c r="P36" i="88"/>
  <c r="P570" i="88" s="1"/>
  <c r="P36" i="84"/>
  <c r="P570" i="84" s="1"/>
  <c r="P37" i="87"/>
  <c r="P571" i="87" s="1"/>
  <c r="P37" i="88"/>
  <c r="P571" i="88" s="1"/>
  <c r="P37" i="84"/>
  <c r="P571" i="84" s="1"/>
  <c r="K622" i="83"/>
  <c r="K43" i="88"/>
  <c r="K622" i="87"/>
  <c r="K576" i="87"/>
  <c r="K619" i="87" s="1"/>
  <c r="P32" i="88"/>
  <c r="P568" i="88" s="1"/>
  <c r="P32" i="87"/>
  <c r="P568" i="87" s="1"/>
  <c r="P32" i="84"/>
  <c r="P568" i="84" s="1"/>
  <c r="L573" i="87"/>
  <c r="L622" i="87" s="1"/>
  <c r="L574" i="87"/>
  <c r="L573" i="89"/>
  <c r="L622" i="89" s="1"/>
  <c r="L574" i="89"/>
  <c r="K576" i="58"/>
  <c r="K619" i="58" s="1"/>
  <c r="N31" i="89"/>
  <c r="M567" i="89"/>
  <c r="Q31" i="88"/>
  <c r="Q567" i="88" s="1"/>
  <c r="Q31" i="87"/>
  <c r="Q567" i="87" s="1"/>
  <c r="Q31" i="84"/>
  <c r="Q567" i="84" s="1"/>
  <c r="N32" i="89"/>
  <c r="M568" i="89"/>
  <c r="O32" i="88"/>
  <c r="O568" i="88" s="1"/>
  <c r="O32" i="87"/>
  <c r="O568" i="87" s="1"/>
  <c r="O32" i="84"/>
  <c r="O568" i="84" s="1"/>
  <c r="K43" i="89"/>
  <c r="K43" i="83"/>
  <c r="L573" i="88"/>
  <c r="L622" i="88" s="1"/>
  <c r="L574" i="88"/>
  <c r="P17" i="88"/>
  <c r="P555" i="88" s="1"/>
  <c r="P17" i="87"/>
  <c r="P555" i="87" s="1"/>
  <c r="P17" i="83"/>
  <c r="P555" i="83" s="1"/>
  <c r="P18" i="88"/>
  <c r="P556" i="88" s="1"/>
  <c r="P18" i="87"/>
  <c r="P556" i="87" s="1"/>
  <c r="P18" i="83"/>
  <c r="P556" i="83" s="1"/>
  <c r="P19" i="87"/>
  <c r="P557" i="87" s="1"/>
  <c r="P19" i="88"/>
  <c r="P557" i="88" s="1"/>
  <c r="P19" i="83"/>
  <c r="P557" i="83" s="1"/>
  <c r="P20" i="88"/>
  <c r="P558" i="88" s="1"/>
  <c r="P626" i="88" s="1"/>
  <c r="P20" i="87"/>
  <c r="P558" i="87" s="1"/>
  <c r="P20" i="83"/>
  <c r="P558" i="83" s="1"/>
  <c r="L625" i="58"/>
  <c r="L626" i="89"/>
  <c r="L594" i="89"/>
  <c r="N625" i="87"/>
  <c r="N625" i="88"/>
  <c r="N20" i="89"/>
  <c r="M558" i="89"/>
  <c r="N15" i="89"/>
  <c r="M553" i="89"/>
  <c r="N19" i="89"/>
  <c r="M557" i="89"/>
  <c r="K625" i="89"/>
  <c r="P15" i="88"/>
  <c r="P553" i="88" s="1"/>
  <c r="P15" i="87"/>
  <c r="P553" i="87" s="1"/>
  <c r="P15" i="83"/>
  <c r="P553" i="83" s="1"/>
  <c r="N18" i="89"/>
  <c r="M556" i="89"/>
  <c r="O626" i="88"/>
  <c r="L625" i="88"/>
  <c r="L591" i="88"/>
  <c r="L647" i="88" s="1"/>
  <c r="N16" i="89"/>
  <c r="M554" i="89"/>
  <c r="O625" i="88"/>
  <c r="O626" i="87"/>
  <c r="L565" i="89"/>
  <c r="Q14" i="88"/>
  <c r="Q552" i="88" s="1"/>
  <c r="Q14" i="83"/>
  <c r="Q14" i="87"/>
  <c r="Q552" i="87" s="1"/>
  <c r="P16" i="88"/>
  <c r="P554" i="88" s="1"/>
  <c r="P16" i="87"/>
  <c r="P554" i="87" s="1"/>
  <c r="P16" i="83"/>
  <c r="P554" i="83" s="1"/>
  <c r="N14" i="89"/>
  <c r="M552" i="89"/>
  <c r="N17" i="89"/>
  <c r="M555" i="89"/>
  <c r="M614" i="87"/>
  <c r="M643" i="87" s="1"/>
  <c r="M621" i="87"/>
  <c r="M616" i="87"/>
  <c r="M615" i="87"/>
  <c r="O560" i="88"/>
  <c r="O564" i="88" s="1"/>
  <c r="O560" i="87"/>
  <c r="L564" i="89"/>
  <c r="N22" i="89"/>
  <c r="M560" i="89"/>
  <c r="M50" i="89"/>
  <c r="M90" i="89" s="1"/>
  <c r="K614" i="89"/>
  <c r="K643" i="89" s="1"/>
  <c r="K577" i="89"/>
  <c r="K620" i="89" s="1"/>
  <c r="K576" i="89"/>
  <c r="K619" i="89" s="1"/>
  <c r="K616" i="89"/>
  <c r="K621" i="89"/>
  <c r="K624" i="89"/>
  <c r="K615" i="89"/>
  <c r="P24" i="88"/>
  <c r="P562" i="88" s="1"/>
  <c r="P24" i="89"/>
  <c r="P562" i="89" s="1"/>
  <c r="P24" i="87"/>
  <c r="P562" i="87" s="1"/>
  <c r="N561" i="89"/>
  <c r="N56" i="89"/>
  <c r="N100" i="89" s="1"/>
  <c r="L564" i="87"/>
  <c r="M624" i="87" s="1"/>
  <c r="M614" i="88"/>
  <c r="M643" i="88" s="1"/>
  <c r="M615" i="88"/>
  <c r="M616" i="88"/>
  <c r="M621" i="88"/>
  <c r="N561" i="88"/>
  <c r="N56" i="88"/>
  <c r="N100" i="88" s="1"/>
  <c r="N564" i="87"/>
  <c r="P22" i="88"/>
  <c r="P22" i="87"/>
  <c r="P22" i="83"/>
  <c r="P560" i="83" s="1"/>
  <c r="O23" i="88"/>
  <c r="O23" i="89"/>
  <c r="O23" i="87"/>
  <c r="N564" i="88"/>
  <c r="N561" i="87"/>
  <c r="N56" i="87"/>
  <c r="N100" i="87" s="1"/>
  <c r="L564" i="88"/>
  <c r="L44" i="88"/>
  <c r="L44" i="87"/>
  <c r="L44" i="89"/>
  <c r="K622" i="84"/>
  <c r="T652" i="89"/>
  <c r="S654" i="89"/>
  <c r="S653" i="89" s="1"/>
  <c r="S650" i="87"/>
  <c r="S649" i="87" s="1"/>
  <c r="T648" i="87"/>
  <c r="T634" i="89"/>
  <c r="T633" i="89" s="1"/>
  <c r="U632" i="89"/>
  <c r="U634" i="89" s="1"/>
  <c r="U633" i="89" s="1"/>
  <c r="U648" i="89"/>
  <c r="U650" i="89" s="1"/>
  <c r="U649" i="89" s="1"/>
  <c r="T650" i="89"/>
  <c r="T649" i="89" s="1"/>
  <c r="T652" i="88"/>
  <c r="S654" i="88"/>
  <c r="S653" i="88" s="1"/>
  <c r="T658" i="89"/>
  <c r="T657" i="89" s="1"/>
  <c r="U656" i="89"/>
  <c r="U658" i="89" s="1"/>
  <c r="U657" i="89" s="1"/>
  <c r="T636" i="89"/>
  <c r="S638" i="89"/>
  <c r="S637" i="89" s="1"/>
  <c r="T632" i="88"/>
  <c r="S634" i="88"/>
  <c r="S633" i="88" s="1"/>
  <c r="T650" i="88"/>
  <c r="T649" i="88" s="1"/>
  <c r="U648" i="88"/>
  <c r="U650" i="88" s="1"/>
  <c r="U649" i="88" s="1"/>
  <c r="T638" i="88"/>
  <c r="T637" i="88" s="1"/>
  <c r="U636" i="88"/>
  <c r="U638" i="88" s="1"/>
  <c r="U637" i="88" s="1"/>
  <c r="T636" i="87"/>
  <c r="S638" i="87"/>
  <c r="S637" i="87" s="1"/>
  <c r="U632" i="87"/>
  <c r="U634" i="87" s="1"/>
  <c r="U633" i="87" s="1"/>
  <c r="T634" i="87"/>
  <c r="T633" i="87" s="1"/>
  <c r="T658" i="87"/>
  <c r="T657" i="87" s="1"/>
  <c r="U656" i="87"/>
  <c r="U658" i="87" s="1"/>
  <c r="U657" i="87" s="1"/>
  <c r="T642" i="87"/>
  <c r="T641" i="87" s="1"/>
  <c r="U640" i="87"/>
  <c r="U642" i="87" s="1"/>
  <c r="U641" i="87" s="1"/>
  <c r="T656" i="58"/>
  <c r="S658" i="58"/>
  <c r="T658" i="83"/>
  <c r="T657" i="83" s="1"/>
  <c r="U656" i="83"/>
  <c r="U658" i="83" s="1"/>
  <c r="U657" i="83" s="1"/>
  <c r="T656" i="84"/>
  <c r="S658" i="84"/>
  <c r="S657" i="84" s="1"/>
  <c r="O565" i="83"/>
  <c r="L625" i="84"/>
  <c r="M564" i="84"/>
  <c r="M565" i="84"/>
  <c r="O626" i="58"/>
  <c r="N564" i="83"/>
  <c r="N616" i="83" s="1"/>
  <c r="N565" i="83"/>
  <c r="M564" i="83"/>
  <c r="M565" i="83"/>
  <c r="M625" i="58"/>
  <c r="L625" i="83"/>
  <c r="N564" i="84"/>
  <c r="N616" i="84" s="1"/>
  <c r="N565" i="84"/>
  <c r="O565" i="84"/>
  <c r="O626" i="83"/>
  <c r="O626" i="84"/>
  <c r="N625" i="58"/>
  <c r="L564" i="83"/>
  <c r="O564" i="83"/>
  <c r="O616" i="83" s="1"/>
  <c r="L564" i="84"/>
  <c r="O564" i="84"/>
  <c r="O616" i="84" s="1"/>
  <c r="N35" i="3"/>
  <c r="N22" i="3"/>
  <c r="G620" i="83"/>
  <c r="G619" i="58"/>
  <c r="N561" i="58"/>
  <c r="N50" i="58"/>
  <c r="G619" i="84"/>
  <c r="Q138" i="3"/>
  <c r="N50" i="84"/>
  <c r="N90" i="84" s="1"/>
  <c r="K620" i="83"/>
  <c r="L155" i="84"/>
  <c r="P22" i="58"/>
  <c r="P22" i="84"/>
  <c r="P560" i="84" s="1"/>
  <c r="P36" i="58"/>
  <c r="P36" i="83"/>
  <c r="P570" i="83" s="1"/>
  <c r="P552" i="83"/>
  <c r="N561" i="84"/>
  <c r="N56" i="84"/>
  <c r="N100" i="84" s="1"/>
  <c r="P19" i="58"/>
  <c r="P19" i="84"/>
  <c r="P557" i="84" s="1"/>
  <c r="P20" i="58"/>
  <c r="P20" i="84"/>
  <c r="P558" i="84" s="1"/>
  <c r="P37" i="58"/>
  <c r="P37" i="83"/>
  <c r="P571" i="83" s="1"/>
  <c r="L44" i="58"/>
  <c r="H35" i="90" s="1"/>
  <c r="L44" i="84"/>
  <c r="L44" i="83"/>
  <c r="H619" i="83"/>
  <c r="H620" i="83"/>
  <c r="M151" i="83"/>
  <c r="N167" i="83"/>
  <c r="P552" i="84"/>
  <c r="M150" i="83"/>
  <c r="N159" i="83"/>
  <c r="M150" i="84"/>
  <c r="N159" i="84"/>
  <c r="L155" i="83"/>
  <c r="J619" i="84"/>
  <c r="J620" i="84"/>
  <c r="N50" i="83"/>
  <c r="N90" i="83" s="1"/>
  <c r="O23" i="58"/>
  <c r="O23" i="84"/>
  <c r="O23" i="83"/>
  <c r="K620" i="84"/>
  <c r="K619" i="84"/>
  <c r="Q14" i="58"/>
  <c r="Q14" i="84"/>
  <c r="P16" i="58"/>
  <c r="P16" i="84"/>
  <c r="P554" i="84" s="1"/>
  <c r="O32" i="58"/>
  <c r="O32" i="83"/>
  <c r="O568" i="83" s="1"/>
  <c r="H620" i="84"/>
  <c r="H619" i="84"/>
  <c r="I619" i="83"/>
  <c r="I620" i="83"/>
  <c r="P24" i="58"/>
  <c r="P24" i="84"/>
  <c r="P562" i="84" s="1"/>
  <c r="P24" i="83"/>
  <c r="P562" i="83" s="1"/>
  <c r="P15" i="58"/>
  <c r="P15" i="84"/>
  <c r="P553" i="84" s="1"/>
  <c r="P32" i="58"/>
  <c r="P32" i="83"/>
  <c r="P568" i="83" s="1"/>
  <c r="I620" i="84"/>
  <c r="I619" i="84"/>
  <c r="J619" i="83"/>
  <c r="J620" i="83"/>
  <c r="P17" i="58"/>
  <c r="P17" i="84"/>
  <c r="P555" i="84" s="1"/>
  <c r="Q31" i="58"/>
  <c r="Q31" i="83"/>
  <c r="Q567" i="83" s="1"/>
  <c r="P18" i="58"/>
  <c r="P18" i="84"/>
  <c r="P556" i="84" s="1"/>
  <c r="M151" i="84"/>
  <c r="N167" i="84"/>
  <c r="N561" i="83"/>
  <c r="N56" i="83"/>
  <c r="N100" i="83" s="1"/>
  <c r="D6" i="58"/>
  <c r="D6" i="84"/>
  <c r="D6" i="83"/>
  <c r="D23" i="58"/>
  <c r="D23" i="83"/>
  <c r="D23" i="84"/>
  <c r="C21" i="58"/>
  <c r="C21" i="84"/>
  <c r="C21" i="83"/>
  <c r="D21" i="58"/>
  <c r="D21" i="83"/>
  <c r="D21" i="84"/>
  <c r="C23" i="58"/>
  <c r="C23" i="84"/>
  <c r="C23" i="83"/>
  <c r="C6" i="58"/>
  <c r="C6" i="83"/>
  <c r="C6" i="84"/>
  <c r="Q636" i="84"/>
  <c r="P638" i="84"/>
  <c r="P637" i="84" s="1"/>
  <c r="P648" i="84"/>
  <c r="O650" i="84"/>
  <c r="O649" i="84" s="1"/>
  <c r="P640" i="84"/>
  <c r="O642" i="84"/>
  <c r="O641" i="84" s="1"/>
  <c r="Q652" i="84"/>
  <c r="P654" i="84"/>
  <c r="P653" i="84" s="1"/>
  <c r="P632" i="84"/>
  <c r="O634" i="84"/>
  <c r="O633" i="84" s="1"/>
  <c r="P652" i="83"/>
  <c r="O654" i="83"/>
  <c r="O653" i="83" s="1"/>
  <c r="Q640" i="83"/>
  <c r="P642" i="83"/>
  <c r="P641" i="83" s="1"/>
  <c r="Q632" i="83"/>
  <c r="P634" i="83"/>
  <c r="P633" i="83" s="1"/>
  <c r="P636" i="83"/>
  <c r="O638" i="83"/>
  <c r="O637" i="83" s="1"/>
  <c r="P648" i="83"/>
  <c r="O650" i="83"/>
  <c r="O649" i="83" s="1"/>
  <c r="L266" i="84"/>
  <c r="L97" i="84" s="1"/>
  <c r="L95" i="84" s="1"/>
  <c r="L266" i="83"/>
  <c r="L97" i="83" s="1"/>
  <c r="L95" i="83" s="1"/>
  <c r="S183" i="84"/>
  <c r="U191" i="84"/>
  <c r="S231" i="84"/>
  <c r="L113" i="84"/>
  <c r="L544" i="84" s="1"/>
  <c r="L38" i="84"/>
  <c r="L572" i="84" s="1"/>
  <c r="T215" i="84"/>
  <c r="U175" i="84"/>
  <c r="T207" i="84"/>
  <c r="U199" i="83"/>
  <c r="T231" i="83"/>
  <c r="S191" i="83"/>
  <c r="T223" i="83"/>
  <c r="T215" i="83"/>
  <c r="U175" i="83"/>
  <c r="T241" i="83"/>
  <c r="L113" i="83"/>
  <c r="L544" i="83" s="1"/>
  <c r="L38" i="83"/>
  <c r="T207" i="83"/>
  <c r="P129" i="3"/>
  <c r="O654" i="58"/>
  <c r="P652" i="58"/>
  <c r="O638" i="58"/>
  <c r="P636" i="58"/>
  <c r="O634" i="58"/>
  <c r="P632" i="58"/>
  <c r="M257" i="58"/>
  <c r="N256" i="58"/>
  <c r="N257" i="58"/>
  <c r="S255" i="58"/>
  <c r="P255" i="58"/>
  <c r="L254" i="58"/>
  <c r="T256" i="58"/>
  <c r="T255" i="58"/>
  <c r="T257" i="58"/>
  <c r="M255" i="58"/>
  <c r="M256" i="58"/>
  <c r="L257" i="58"/>
  <c r="O255" i="58"/>
  <c r="P256" i="58"/>
  <c r="U256" i="58"/>
  <c r="S257" i="58"/>
  <c r="U257" i="58"/>
  <c r="L253" i="58"/>
  <c r="R255" i="58"/>
  <c r="S256" i="58"/>
  <c r="Q255" i="58"/>
  <c r="Q256" i="58"/>
  <c r="O257" i="58"/>
  <c r="L255" i="58"/>
  <c r="R257" i="58"/>
  <c r="U255" i="58"/>
  <c r="N255" i="58"/>
  <c r="R256" i="58"/>
  <c r="Q257" i="58"/>
  <c r="L256" i="58"/>
  <c r="D497" i="58"/>
  <c r="C497" i="58"/>
  <c r="D446" i="58"/>
  <c r="C446" i="58"/>
  <c r="O256" i="58"/>
  <c r="P257" i="58"/>
  <c r="D514" i="58"/>
  <c r="C514" i="58"/>
  <c r="L155" i="58"/>
  <c r="N159" i="58"/>
  <c r="M150" i="58"/>
  <c r="M151" i="58"/>
  <c r="N167" i="58"/>
  <c r="S183" i="58"/>
  <c r="T207" i="58"/>
  <c r="R215" i="58"/>
  <c r="R223" i="58"/>
  <c r="Q199" i="58"/>
  <c r="S231" i="58"/>
  <c r="Q175" i="58"/>
  <c r="Q143" i="3"/>
  <c r="Q142" i="3"/>
  <c r="R137" i="3"/>
  <c r="R138" i="3"/>
  <c r="Q122" i="3"/>
  <c r="Q121" i="3"/>
  <c r="Q130" i="3"/>
  <c r="Q128" i="3"/>
  <c r="Q126" i="3"/>
  <c r="Q125" i="3"/>
  <c r="Q124" i="3"/>
  <c r="Q123" i="3"/>
  <c r="R120" i="3"/>
  <c r="L615" i="58" l="1"/>
  <c r="M614" i="58"/>
  <c r="M643" i="58" s="1"/>
  <c r="I86" i="90" s="1"/>
  <c r="L616" i="58"/>
  <c r="M616" i="58"/>
  <c r="O637" i="58"/>
  <c r="S657" i="58"/>
  <c r="P640" i="58"/>
  <c r="O642" i="58"/>
  <c r="O653" i="58"/>
  <c r="O650" i="58"/>
  <c r="P648" i="58"/>
  <c r="N649" i="58"/>
  <c r="O633" i="58"/>
  <c r="U645" i="58"/>
  <c r="N641" i="58"/>
  <c r="N615" i="58"/>
  <c r="N614" i="58"/>
  <c r="N643" i="58" s="1"/>
  <c r="J86" i="90" s="1"/>
  <c r="S155" i="87"/>
  <c r="P565" i="88"/>
  <c r="P625" i="88" s="1"/>
  <c r="S155" i="89"/>
  <c r="O564" i="58"/>
  <c r="O614" i="58" s="1"/>
  <c r="O643" i="58" s="1"/>
  <c r="K86" i="90" s="1"/>
  <c r="O565" i="58"/>
  <c r="O625" i="58" s="1"/>
  <c r="P565" i="87"/>
  <c r="O50" i="88"/>
  <c r="O90" i="88" s="1"/>
  <c r="O56" i="58"/>
  <c r="K22" i="90"/>
  <c r="P568" i="58"/>
  <c r="L28" i="90"/>
  <c r="P554" i="58"/>
  <c r="L15" i="90"/>
  <c r="P560" i="58"/>
  <c r="L21" i="90"/>
  <c r="M565" i="89"/>
  <c r="M625" i="89" s="1"/>
  <c r="U159" i="87"/>
  <c r="T150" i="87"/>
  <c r="U159" i="89"/>
  <c r="T150" i="89"/>
  <c r="P555" i="58"/>
  <c r="L16" i="90"/>
  <c r="P571" i="58"/>
  <c r="L31" i="90"/>
  <c r="N100" i="58"/>
  <c r="J51" i="90"/>
  <c r="Q552" i="58"/>
  <c r="M13" i="90"/>
  <c r="P556" i="58"/>
  <c r="L17" i="90"/>
  <c r="P553" i="58"/>
  <c r="L14" i="90"/>
  <c r="P558" i="58"/>
  <c r="P626" i="58" s="1"/>
  <c r="L19" i="90"/>
  <c r="U167" i="88"/>
  <c r="T151" i="88"/>
  <c r="U167" i="87"/>
  <c r="T151" i="87"/>
  <c r="O568" i="58"/>
  <c r="K28" i="90"/>
  <c r="P570" i="58"/>
  <c r="L30" i="90"/>
  <c r="O50" i="87"/>
  <c r="O90" i="87" s="1"/>
  <c r="Q567" i="58"/>
  <c r="M27" i="90"/>
  <c r="P562" i="58"/>
  <c r="L23" i="90"/>
  <c r="N90" i="58"/>
  <c r="J45" i="90"/>
  <c r="S155" i="88"/>
  <c r="P557" i="58"/>
  <c r="L18" i="90"/>
  <c r="U159" i="88"/>
  <c r="T150" i="88"/>
  <c r="T151" i="89"/>
  <c r="U167" i="89"/>
  <c r="U6" i="89"/>
  <c r="U550" i="89" s="1"/>
  <c r="T550" i="89"/>
  <c r="T627" i="89" s="1"/>
  <c r="M150" i="3"/>
  <c r="L45" i="88"/>
  <c r="L54" i="88" s="1"/>
  <c r="L45" i="58"/>
  <c r="L45" i="89"/>
  <c r="L54" i="89" s="1"/>
  <c r="L45" i="87"/>
  <c r="L54" i="87" s="1"/>
  <c r="L45" i="84"/>
  <c r="L54" i="84" s="1"/>
  <c r="L98" i="84" s="1"/>
  <c r="L45" i="83"/>
  <c r="L54" i="83" s="1"/>
  <c r="L98" i="83" s="1"/>
  <c r="M151" i="3"/>
  <c r="Q37" i="88"/>
  <c r="Q571" i="88" s="1"/>
  <c r="Q37" i="87"/>
  <c r="Q571" i="87" s="1"/>
  <c r="Q37" i="84"/>
  <c r="Q571" i="84" s="1"/>
  <c r="Q36" i="87"/>
  <c r="Q570" i="87" s="1"/>
  <c r="Q36" i="88"/>
  <c r="Q570" i="88" s="1"/>
  <c r="Q36" i="84"/>
  <c r="Q570" i="84" s="1"/>
  <c r="O37" i="89"/>
  <c r="N571" i="89"/>
  <c r="O36" i="89"/>
  <c r="N570" i="89"/>
  <c r="O32" i="89"/>
  <c r="N568" i="89"/>
  <c r="Q32" i="58"/>
  <c r="Q32" i="87"/>
  <c r="Q568" i="87" s="1"/>
  <c r="Q32" i="88"/>
  <c r="Q568" i="88" s="1"/>
  <c r="Q32" i="84"/>
  <c r="Q568" i="84" s="1"/>
  <c r="O31" i="89"/>
  <c r="N567" i="89"/>
  <c r="R32" i="87"/>
  <c r="R568" i="87" s="1"/>
  <c r="R32" i="88"/>
  <c r="R568" i="88" s="1"/>
  <c r="R32" i="84"/>
  <c r="R568" i="84" s="1"/>
  <c r="R31" i="87"/>
  <c r="R567" i="87" s="1"/>
  <c r="R31" i="84"/>
  <c r="R567" i="84" s="1"/>
  <c r="R31" i="88"/>
  <c r="R567" i="88" s="1"/>
  <c r="P625" i="87"/>
  <c r="O20" i="89"/>
  <c r="N558" i="89"/>
  <c r="L625" i="89"/>
  <c r="L591" i="89"/>
  <c r="L647" i="89" s="1"/>
  <c r="O16" i="89"/>
  <c r="N554" i="89"/>
  <c r="Q17" i="88"/>
  <c r="Q555" i="88" s="1"/>
  <c r="Q17" i="87"/>
  <c r="Q555" i="87" s="1"/>
  <c r="Q17" i="83"/>
  <c r="Q555" i="83" s="1"/>
  <c r="Q18" i="87"/>
  <c r="Q556" i="87" s="1"/>
  <c r="Q18" i="88"/>
  <c r="Q556" i="88" s="1"/>
  <c r="Q18" i="83"/>
  <c r="Q556" i="83" s="1"/>
  <c r="O19" i="89"/>
  <c r="N557" i="89"/>
  <c r="Q15" i="88"/>
  <c r="Q553" i="88" s="1"/>
  <c r="Q15" i="87"/>
  <c r="Q553" i="87" s="1"/>
  <c r="Q15" i="83"/>
  <c r="Q553" i="83" s="1"/>
  <c r="R14" i="88"/>
  <c r="R552" i="88" s="1"/>
  <c r="R14" i="87"/>
  <c r="R552" i="87" s="1"/>
  <c r="R14" i="83"/>
  <c r="Q19" i="88"/>
  <c r="Q557" i="88" s="1"/>
  <c r="Q19" i="87"/>
  <c r="Q557" i="87" s="1"/>
  <c r="Q19" i="83"/>
  <c r="Q557" i="83" s="1"/>
  <c r="O17" i="89"/>
  <c r="N555" i="89"/>
  <c r="O18" i="89"/>
  <c r="N556" i="89"/>
  <c r="P626" i="87"/>
  <c r="Q20" i="88"/>
  <c r="Q558" i="88" s="1"/>
  <c r="Q626" i="88" s="1"/>
  <c r="Q20" i="87"/>
  <c r="Q558" i="87" s="1"/>
  <c r="Q20" i="83"/>
  <c r="Q558" i="83" s="1"/>
  <c r="O15" i="89"/>
  <c r="N553" i="89"/>
  <c r="Q16" i="88"/>
  <c r="Q554" i="88" s="1"/>
  <c r="Q16" i="87"/>
  <c r="Q554" i="87" s="1"/>
  <c r="Q16" i="83"/>
  <c r="Q554" i="83" s="1"/>
  <c r="O14" i="89"/>
  <c r="N552" i="89"/>
  <c r="M626" i="89"/>
  <c r="O561" i="87"/>
  <c r="O56" i="87"/>
  <c r="O100" i="87" s="1"/>
  <c r="L616" i="87"/>
  <c r="L624" i="87"/>
  <c r="L615" i="87"/>
  <c r="L614" i="87"/>
  <c r="L643" i="87" s="1"/>
  <c r="L621" i="87"/>
  <c r="L577" i="87"/>
  <c r="L620" i="87" s="1"/>
  <c r="L576" i="87"/>
  <c r="L619" i="87" s="1"/>
  <c r="O22" i="89"/>
  <c r="N560" i="89"/>
  <c r="N50" i="89"/>
  <c r="N90" i="89" s="1"/>
  <c r="Q24" i="88"/>
  <c r="Q562" i="88" s="1"/>
  <c r="Q24" i="89"/>
  <c r="Q562" i="89" s="1"/>
  <c r="Q24" i="87"/>
  <c r="Q562" i="87" s="1"/>
  <c r="L614" i="88"/>
  <c r="L643" i="88" s="1"/>
  <c r="L615" i="88"/>
  <c r="L621" i="88"/>
  <c r="L624" i="88"/>
  <c r="L616" i="88"/>
  <c r="L576" i="88"/>
  <c r="L619" i="88" s="1"/>
  <c r="L577" i="88"/>
  <c r="L620" i="88" s="1"/>
  <c r="O561" i="89"/>
  <c r="O56" i="89"/>
  <c r="O100" i="89" s="1"/>
  <c r="O614" i="88"/>
  <c r="O643" i="88" s="1"/>
  <c r="O615" i="88"/>
  <c r="O616" i="88"/>
  <c r="O621" i="88"/>
  <c r="O624" i="88"/>
  <c r="Q22" i="88"/>
  <c r="Q22" i="87"/>
  <c r="Q22" i="83"/>
  <c r="Q560" i="83" s="1"/>
  <c r="O561" i="88"/>
  <c r="O56" i="88"/>
  <c r="O100" i="88" s="1"/>
  <c r="M624" i="88"/>
  <c r="L615" i="89"/>
  <c r="L624" i="89"/>
  <c r="L621" i="89"/>
  <c r="L616" i="89"/>
  <c r="L614" i="89"/>
  <c r="L643" i="89" s="1"/>
  <c r="L577" i="89"/>
  <c r="L620" i="89" s="1"/>
  <c r="L576" i="89"/>
  <c r="L619" i="89" s="1"/>
  <c r="O616" i="58"/>
  <c r="P23" i="88"/>
  <c r="P23" i="89"/>
  <c r="P23" i="87"/>
  <c r="P560" i="87"/>
  <c r="P50" i="87"/>
  <c r="P90" i="87" s="1"/>
  <c r="O564" i="87"/>
  <c r="N614" i="88"/>
  <c r="N643" i="88" s="1"/>
  <c r="N621" i="88"/>
  <c r="N616" i="88"/>
  <c r="N615" i="88"/>
  <c r="N624" i="88"/>
  <c r="P560" i="88"/>
  <c r="P564" i="88" s="1"/>
  <c r="P50" i="88"/>
  <c r="P90" i="88" s="1"/>
  <c r="N614" i="87"/>
  <c r="N643" i="87" s="1"/>
  <c r="N615" i="87"/>
  <c r="N624" i="87"/>
  <c r="N621" i="87"/>
  <c r="N616" i="87"/>
  <c r="M564" i="89"/>
  <c r="O614" i="84"/>
  <c r="O643" i="84" s="1"/>
  <c r="L616" i="83"/>
  <c r="L614" i="83"/>
  <c r="L643" i="83" s="1"/>
  <c r="N614" i="84"/>
  <c r="N643" i="84" s="1"/>
  <c r="O614" i="83"/>
  <c r="O643" i="83" s="1"/>
  <c r="M616" i="84"/>
  <c r="M614" i="84"/>
  <c r="M643" i="84" s="1"/>
  <c r="L616" i="84"/>
  <c r="L614" i="84"/>
  <c r="L643" i="84" s="1"/>
  <c r="M616" i="83"/>
  <c r="M614" i="83"/>
  <c r="M643" i="83" s="1"/>
  <c r="N614" i="83"/>
  <c r="N643" i="83" s="1"/>
  <c r="U648" i="87"/>
  <c r="U650" i="87" s="1"/>
  <c r="U649" i="87" s="1"/>
  <c r="T650" i="87"/>
  <c r="T649" i="87" s="1"/>
  <c r="T654" i="89"/>
  <c r="T653" i="89" s="1"/>
  <c r="U652" i="89"/>
  <c r="U654" i="89" s="1"/>
  <c r="U653" i="89" s="1"/>
  <c r="T634" i="88"/>
  <c r="T633" i="88" s="1"/>
  <c r="U632" i="88"/>
  <c r="U634" i="88" s="1"/>
  <c r="U633" i="88" s="1"/>
  <c r="U652" i="88"/>
  <c r="U654" i="88" s="1"/>
  <c r="U653" i="88" s="1"/>
  <c r="T654" i="88"/>
  <c r="T653" i="88" s="1"/>
  <c r="U636" i="89"/>
  <c r="U638" i="89" s="1"/>
  <c r="U637" i="89" s="1"/>
  <c r="T638" i="89"/>
  <c r="T637" i="89" s="1"/>
  <c r="U636" i="87"/>
  <c r="U638" i="87" s="1"/>
  <c r="U637" i="87" s="1"/>
  <c r="T638" i="87"/>
  <c r="T637" i="87" s="1"/>
  <c r="U656" i="84"/>
  <c r="U658" i="84" s="1"/>
  <c r="U657" i="84" s="1"/>
  <c r="T658" i="84"/>
  <c r="T657" i="84" s="1"/>
  <c r="U656" i="58"/>
  <c r="T658" i="58"/>
  <c r="L615" i="83"/>
  <c r="P565" i="83"/>
  <c r="P625" i="83" s="1"/>
  <c r="P565" i="84"/>
  <c r="P626" i="83"/>
  <c r="M615" i="84"/>
  <c r="M625" i="84"/>
  <c r="P626" i="84"/>
  <c r="M615" i="83"/>
  <c r="M625" i="83"/>
  <c r="O625" i="84"/>
  <c r="O615" i="84"/>
  <c r="L615" i="84"/>
  <c r="N625" i="84"/>
  <c r="N615" i="84"/>
  <c r="N615" i="83"/>
  <c r="N625" i="83"/>
  <c r="O615" i="83"/>
  <c r="O625" i="83"/>
  <c r="P564" i="84"/>
  <c r="P564" i="83"/>
  <c r="L116" i="83"/>
  <c r="L547" i="83" s="1"/>
  <c r="L541" i="83" s="1"/>
  <c r="L591" i="83" s="1"/>
  <c r="L33" i="84"/>
  <c r="L569" i="84" s="1"/>
  <c r="O35" i="3"/>
  <c r="O22" i="3"/>
  <c r="Q32" i="83"/>
  <c r="Q568" i="83" s="1"/>
  <c r="O561" i="58"/>
  <c r="O50" i="58"/>
  <c r="L91" i="84"/>
  <c r="L116" i="84"/>
  <c r="L547" i="84" s="1"/>
  <c r="L541" i="84" s="1"/>
  <c r="P50" i="58"/>
  <c r="O50" i="84"/>
  <c r="O90" i="84" s="1"/>
  <c r="M155" i="83"/>
  <c r="Q17" i="58"/>
  <c r="Q17" i="84"/>
  <c r="Q555" i="84" s="1"/>
  <c r="R32" i="58"/>
  <c r="R32" i="83"/>
  <c r="R568" i="83" s="1"/>
  <c r="O167" i="84"/>
  <c r="N151" i="84"/>
  <c r="O561" i="83"/>
  <c r="O56" i="83"/>
  <c r="O100" i="83" s="1"/>
  <c r="O159" i="84"/>
  <c r="N150" i="84"/>
  <c r="P50" i="83"/>
  <c r="P90" i="83" s="1"/>
  <c r="Q18" i="58"/>
  <c r="Q18" i="84"/>
  <c r="Q556" i="84" s="1"/>
  <c r="R31" i="58"/>
  <c r="R31" i="83"/>
  <c r="R567" i="83" s="1"/>
  <c r="P23" i="58"/>
  <c r="P23" i="84"/>
  <c r="P23" i="83"/>
  <c r="Q552" i="83"/>
  <c r="O561" i="84"/>
  <c r="O56" i="84"/>
  <c r="O100" i="84" s="1"/>
  <c r="M155" i="84"/>
  <c r="Q19" i="58"/>
  <c r="Q19" i="84"/>
  <c r="Q557" i="84" s="1"/>
  <c r="Q36" i="58"/>
  <c r="Q36" i="83"/>
  <c r="Q570" i="83" s="1"/>
  <c r="O50" i="83"/>
  <c r="O90" i="83" s="1"/>
  <c r="Q552" i="84"/>
  <c r="O159" i="83"/>
  <c r="N150" i="83"/>
  <c r="Q20" i="58"/>
  <c r="Q20" i="84"/>
  <c r="Q558" i="84" s="1"/>
  <c r="Q37" i="58"/>
  <c r="Q37" i="83"/>
  <c r="Q571" i="83" s="1"/>
  <c r="Q22" i="58"/>
  <c r="Q22" i="84"/>
  <c r="Q560" i="84" s="1"/>
  <c r="P50" i="84"/>
  <c r="P90" i="84" s="1"/>
  <c r="Q24" i="58"/>
  <c r="Q24" i="84"/>
  <c r="Q562" i="84" s="1"/>
  <c r="Q24" i="83"/>
  <c r="Q562" i="83" s="1"/>
  <c r="Q15" i="58"/>
  <c r="Q15" i="84"/>
  <c r="Q553" i="84" s="1"/>
  <c r="O167" i="83"/>
  <c r="N151" i="83"/>
  <c r="R14" i="58"/>
  <c r="R14" i="84"/>
  <c r="Q16" i="58"/>
  <c r="Q16" i="84"/>
  <c r="Q554" i="84" s="1"/>
  <c r="R652" i="84"/>
  <c r="Q654" i="84"/>
  <c r="Q653" i="84" s="1"/>
  <c r="Q640" i="84"/>
  <c r="P642" i="84"/>
  <c r="P641" i="84" s="1"/>
  <c r="Q648" i="84"/>
  <c r="P650" i="84"/>
  <c r="P649" i="84" s="1"/>
  <c r="Q632" i="84"/>
  <c r="P634" i="84"/>
  <c r="P633" i="84" s="1"/>
  <c r="R636" i="84"/>
  <c r="Q638" i="84"/>
  <c r="Q637" i="84" s="1"/>
  <c r="Q636" i="83"/>
  <c r="P638" i="83"/>
  <c r="P637" i="83" s="1"/>
  <c r="R632" i="83"/>
  <c r="Q634" i="83"/>
  <c r="Q633" i="83" s="1"/>
  <c r="R640" i="83"/>
  <c r="Q642" i="83"/>
  <c r="Q641" i="83" s="1"/>
  <c r="Q648" i="83"/>
  <c r="P650" i="83"/>
  <c r="P649" i="83" s="1"/>
  <c r="Q652" i="83"/>
  <c r="P654" i="83"/>
  <c r="P653" i="83" s="1"/>
  <c r="L91" i="83"/>
  <c r="L33" i="83"/>
  <c r="L53" i="83" s="1"/>
  <c r="L52" i="84"/>
  <c r="U215" i="84"/>
  <c r="T183" i="84"/>
  <c r="T231" i="84"/>
  <c r="U207" i="84"/>
  <c r="U207" i="83"/>
  <c r="L572" i="83"/>
  <c r="L52" i="83"/>
  <c r="U241" i="83"/>
  <c r="U223" i="83"/>
  <c r="U231" i="83"/>
  <c r="U215" i="83"/>
  <c r="T191" i="83"/>
  <c r="N264" i="58"/>
  <c r="P264" i="58"/>
  <c r="Q129" i="3"/>
  <c r="L264" i="58"/>
  <c r="P638" i="58"/>
  <c r="Q636" i="58"/>
  <c r="Q652" i="58"/>
  <c r="P654" i="58"/>
  <c r="Q632" i="58"/>
  <c r="P634" i="58"/>
  <c r="Q263" i="58"/>
  <c r="M265" i="58"/>
  <c r="S265" i="58"/>
  <c r="S264" i="58"/>
  <c r="Q265" i="58"/>
  <c r="U263" i="58"/>
  <c r="M263" i="58"/>
  <c r="P263" i="58"/>
  <c r="O263" i="58"/>
  <c r="Q264" i="58"/>
  <c r="O264" i="58"/>
  <c r="R265" i="58"/>
  <c r="N263" i="58"/>
  <c r="T264" i="58"/>
  <c r="L263" i="58"/>
  <c r="P265" i="58"/>
  <c r="U264" i="58"/>
  <c r="N265" i="58"/>
  <c r="L265" i="58"/>
  <c r="S263" i="58"/>
  <c r="M264" i="58"/>
  <c r="R263" i="58"/>
  <c r="T265" i="58"/>
  <c r="L261" i="58"/>
  <c r="L258" i="58"/>
  <c r="L94" i="58" s="1"/>
  <c r="L92" i="58" s="1"/>
  <c r="L38" i="58" s="1"/>
  <c r="L262" i="58"/>
  <c r="O265" i="58"/>
  <c r="R264" i="58"/>
  <c r="U265" i="58"/>
  <c r="T263" i="58"/>
  <c r="M155" i="58"/>
  <c r="N151" i="58"/>
  <c r="O167" i="58"/>
  <c r="O159" i="58"/>
  <c r="N150" i="58"/>
  <c r="R175" i="58"/>
  <c r="S223" i="58"/>
  <c r="U207" i="58"/>
  <c r="T231" i="58"/>
  <c r="R199" i="58"/>
  <c r="S215" i="58"/>
  <c r="T183" i="58"/>
  <c r="R143" i="3"/>
  <c r="R142" i="3"/>
  <c r="S138" i="3"/>
  <c r="S137" i="3"/>
  <c r="R122" i="3"/>
  <c r="R121" i="3"/>
  <c r="R130" i="3"/>
  <c r="R128" i="3"/>
  <c r="R126" i="3"/>
  <c r="R125" i="3"/>
  <c r="R124" i="3"/>
  <c r="R123" i="3"/>
  <c r="S120" i="3"/>
  <c r="O615" i="58" l="1"/>
  <c r="O641" i="58"/>
  <c r="T657" i="58"/>
  <c r="P642" i="58"/>
  <c r="Q640" i="58"/>
  <c r="P653" i="58"/>
  <c r="U658" i="58"/>
  <c r="Q648" i="58"/>
  <c r="P650" i="58"/>
  <c r="O649" i="58"/>
  <c r="P637" i="58"/>
  <c r="P633" i="58"/>
  <c r="P564" i="58"/>
  <c r="P614" i="58" s="1"/>
  <c r="P643" i="58" s="1"/>
  <c r="L86" i="90" s="1"/>
  <c r="P565" i="58"/>
  <c r="P625" i="58" s="1"/>
  <c r="Q565" i="87"/>
  <c r="Q625" i="87" s="1"/>
  <c r="U150" i="89"/>
  <c r="R567" i="58"/>
  <c r="N27" i="90"/>
  <c r="Q555" i="58"/>
  <c r="M16" i="90"/>
  <c r="Q568" i="58"/>
  <c r="M28" i="90"/>
  <c r="U151" i="89"/>
  <c r="Q560" i="58"/>
  <c r="M21" i="90"/>
  <c r="Q553" i="58"/>
  <c r="M14" i="90"/>
  <c r="T155" i="87"/>
  <c r="U151" i="88"/>
  <c r="U150" i="87"/>
  <c r="Q554" i="58"/>
  <c r="M15" i="90"/>
  <c r="Q571" i="58"/>
  <c r="M31" i="90"/>
  <c r="Q570" i="58"/>
  <c r="M30" i="90"/>
  <c r="Q556" i="58"/>
  <c r="M17" i="90"/>
  <c r="P90" i="58"/>
  <c r="L45" i="90"/>
  <c r="T155" i="88"/>
  <c r="U151" i="87"/>
  <c r="O100" i="58"/>
  <c r="K51" i="90"/>
  <c r="U150" i="88"/>
  <c r="R552" i="58"/>
  <c r="N13" i="90"/>
  <c r="Q562" i="58"/>
  <c r="M23" i="90"/>
  <c r="Q558" i="58"/>
  <c r="Q626" i="58" s="1"/>
  <c r="M19" i="90"/>
  <c r="P561" i="58"/>
  <c r="L22" i="90"/>
  <c r="R568" i="58"/>
  <c r="N28" i="90"/>
  <c r="T155" i="89"/>
  <c r="Q557" i="58"/>
  <c r="M18" i="90"/>
  <c r="O90" i="58"/>
  <c r="K45" i="90"/>
  <c r="L54" i="58"/>
  <c r="H36" i="90"/>
  <c r="L572" i="58"/>
  <c r="H32" i="90"/>
  <c r="U627" i="89"/>
  <c r="L49" i="87"/>
  <c r="L575" i="87" s="1"/>
  <c r="L618" i="87" s="1"/>
  <c r="L98" i="87"/>
  <c r="L101" i="87" s="1"/>
  <c r="L98" i="89"/>
  <c r="L89" i="89" s="1"/>
  <c r="L57" i="89"/>
  <c r="L55" i="89" s="1"/>
  <c r="L49" i="88"/>
  <c r="L575" i="88" s="1"/>
  <c r="L618" i="88" s="1"/>
  <c r="L98" i="88"/>
  <c r="L89" i="88" s="1"/>
  <c r="L57" i="88"/>
  <c r="L55" i="88" s="1"/>
  <c r="L49" i="89"/>
  <c r="L575" i="89" s="1"/>
  <c r="L618" i="89" s="1"/>
  <c r="L101" i="84"/>
  <c r="L110" i="84" s="1"/>
  <c r="L119" i="84" s="1"/>
  <c r="M45" i="84"/>
  <c r="M45" i="83"/>
  <c r="M45" i="87"/>
  <c r="M45" i="58"/>
  <c r="I36" i="90" s="1"/>
  <c r="M45" i="89"/>
  <c r="N150" i="3"/>
  <c r="M45" i="88"/>
  <c r="M44" i="88"/>
  <c r="M44" i="58"/>
  <c r="I35" i="90" s="1"/>
  <c r="M44" i="84"/>
  <c r="M44" i="83"/>
  <c r="M44" i="89"/>
  <c r="M44" i="87"/>
  <c r="L101" i="83"/>
  <c r="L99" i="83" s="1"/>
  <c r="N151" i="3"/>
  <c r="L57" i="87"/>
  <c r="L55" i="87" s="1"/>
  <c r="P36" i="89"/>
  <c r="O570" i="89"/>
  <c r="P37" i="89"/>
  <c r="O571" i="89"/>
  <c r="R36" i="88"/>
  <c r="R570" i="88" s="1"/>
  <c r="R36" i="87"/>
  <c r="R570" i="87" s="1"/>
  <c r="R36" i="84"/>
  <c r="R570" i="84" s="1"/>
  <c r="R37" i="88"/>
  <c r="R571" i="88" s="1"/>
  <c r="R37" i="87"/>
  <c r="R571" i="87" s="1"/>
  <c r="R37" i="84"/>
  <c r="R571" i="84" s="1"/>
  <c r="P31" i="89"/>
  <c r="O567" i="89"/>
  <c r="S31" i="87"/>
  <c r="S567" i="87" s="1"/>
  <c r="S31" i="84"/>
  <c r="S567" i="84" s="1"/>
  <c r="S31" i="88"/>
  <c r="S567" i="88" s="1"/>
  <c r="S32" i="87"/>
  <c r="S568" i="87" s="1"/>
  <c r="S32" i="88"/>
  <c r="S568" i="88" s="1"/>
  <c r="S32" i="84"/>
  <c r="S568" i="84" s="1"/>
  <c r="P32" i="89"/>
  <c r="O568" i="89"/>
  <c r="N565" i="89"/>
  <c r="Q565" i="88"/>
  <c r="Q625" i="88" s="1"/>
  <c r="P19" i="89"/>
  <c r="O557" i="89"/>
  <c r="P14" i="89"/>
  <c r="O552" i="89"/>
  <c r="P16" i="89"/>
  <c r="O554" i="89"/>
  <c r="N626" i="89"/>
  <c r="P18" i="89"/>
  <c r="O556" i="89"/>
  <c r="P20" i="89"/>
  <c r="O558" i="89"/>
  <c r="R15" i="88"/>
  <c r="R553" i="88" s="1"/>
  <c r="R15" i="87"/>
  <c r="R553" i="87" s="1"/>
  <c r="R15" i="83"/>
  <c r="R553" i="83" s="1"/>
  <c r="R16" i="87"/>
  <c r="R554" i="87" s="1"/>
  <c r="R16" i="88"/>
  <c r="R554" i="88" s="1"/>
  <c r="R16" i="83"/>
  <c r="R554" i="83" s="1"/>
  <c r="R18" i="88"/>
  <c r="R556" i="88" s="1"/>
  <c r="R18" i="87"/>
  <c r="R556" i="87" s="1"/>
  <c r="R18" i="83"/>
  <c r="R556" i="83" s="1"/>
  <c r="R19" i="88"/>
  <c r="R557" i="88" s="1"/>
  <c r="R19" i="87"/>
  <c r="R557" i="87" s="1"/>
  <c r="R19" i="83"/>
  <c r="R557" i="83" s="1"/>
  <c r="Q626" i="87"/>
  <c r="S14" i="88"/>
  <c r="S552" i="88" s="1"/>
  <c r="S14" i="87"/>
  <c r="S552" i="87" s="1"/>
  <c r="S14" i="83"/>
  <c r="R17" i="87"/>
  <c r="R555" i="87" s="1"/>
  <c r="R17" i="88"/>
  <c r="R555" i="88" s="1"/>
  <c r="R17" i="83"/>
  <c r="R555" i="83" s="1"/>
  <c r="R20" i="88"/>
  <c r="R558" i="88" s="1"/>
  <c r="R20" i="87"/>
  <c r="R558" i="87" s="1"/>
  <c r="R20" i="83"/>
  <c r="R558" i="83" s="1"/>
  <c r="P17" i="89"/>
  <c r="O555" i="89"/>
  <c r="P15" i="89"/>
  <c r="O553" i="89"/>
  <c r="P561" i="89"/>
  <c r="P56" i="89"/>
  <c r="P100" i="89" s="1"/>
  <c r="R22" i="88"/>
  <c r="R22" i="87"/>
  <c r="R22" i="83"/>
  <c r="R560" i="83" s="1"/>
  <c r="P561" i="88"/>
  <c r="P56" i="88"/>
  <c r="P100" i="88" s="1"/>
  <c r="R24" i="89"/>
  <c r="R562" i="89" s="1"/>
  <c r="R24" i="87"/>
  <c r="R562" i="87" s="1"/>
  <c r="R24" i="88"/>
  <c r="R562" i="88" s="1"/>
  <c r="M616" i="89"/>
  <c r="M614" i="89"/>
  <c r="M643" i="89" s="1"/>
  <c r="M621" i="89"/>
  <c r="M624" i="89"/>
  <c r="M615" i="89"/>
  <c r="P564" i="87"/>
  <c r="Q560" i="87"/>
  <c r="Q50" i="87"/>
  <c r="Q90" i="87" s="1"/>
  <c r="Q560" i="88"/>
  <c r="Q564" i="88" s="1"/>
  <c r="Q50" i="88"/>
  <c r="Q90" i="88" s="1"/>
  <c r="Q23" i="88"/>
  <c r="Q23" i="89"/>
  <c r="Q23" i="87"/>
  <c r="P616" i="88"/>
  <c r="P614" i="88"/>
  <c r="P643" i="88" s="1"/>
  <c r="P615" i="88"/>
  <c r="P624" i="88"/>
  <c r="P621" i="88"/>
  <c r="N564" i="89"/>
  <c r="O616" i="87"/>
  <c r="O624" i="87"/>
  <c r="O615" i="87"/>
  <c r="O621" i="87"/>
  <c r="O614" i="87"/>
  <c r="O643" i="87" s="1"/>
  <c r="P561" i="87"/>
  <c r="P56" i="87"/>
  <c r="P100" i="87" s="1"/>
  <c r="O560" i="89"/>
  <c r="P22" i="89"/>
  <c r="O50" i="89"/>
  <c r="O90" i="89" s="1"/>
  <c r="P616" i="58"/>
  <c r="P616" i="83"/>
  <c r="P614" i="83"/>
  <c r="P643" i="83" s="1"/>
  <c r="P616" i="84"/>
  <c r="P614" i="84"/>
  <c r="P643" i="84" s="1"/>
  <c r="L30" i="84"/>
  <c r="L566" i="84" s="1"/>
  <c r="L574" i="84" s="1"/>
  <c r="L577" i="84" s="1"/>
  <c r="L53" i="84"/>
  <c r="L51" i="84" s="1"/>
  <c r="L49" i="84" s="1"/>
  <c r="L575" i="84" s="1"/>
  <c r="L618" i="84" s="1"/>
  <c r="Q565" i="84"/>
  <c r="Q625" i="84" s="1"/>
  <c r="Q626" i="84"/>
  <c r="L591" i="84"/>
  <c r="P615" i="83"/>
  <c r="P625" i="84"/>
  <c r="P615" i="84"/>
  <c r="Q626" i="83"/>
  <c r="Q565" i="83"/>
  <c r="Q564" i="83"/>
  <c r="Q564" i="84"/>
  <c r="P35" i="3"/>
  <c r="P22" i="3"/>
  <c r="L89" i="84"/>
  <c r="P56" i="58"/>
  <c r="L594" i="84"/>
  <c r="N155" i="84"/>
  <c r="L89" i="83"/>
  <c r="Q50" i="58"/>
  <c r="L569" i="83"/>
  <c r="R24" i="58"/>
  <c r="R24" i="84"/>
  <c r="R562" i="84" s="1"/>
  <c r="R24" i="83"/>
  <c r="R562" i="83" s="1"/>
  <c r="Q50" i="83"/>
  <c r="Q90" i="83" s="1"/>
  <c r="P167" i="83"/>
  <c r="O151" i="83"/>
  <c r="O151" i="84"/>
  <c r="P167" i="84"/>
  <c r="R15" i="58"/>
  <c r="R15" i="84"/>
  <c r="R553" i="84" s="1"/>
  <c r="N155" i="83"/>
  <c r="P561" i="83"/>
  <c r="P56" i="83"/>
  <c r="P100" i="83" s="1"/>
  <c r="S14" i="58"/>
  <c r="S14" i="84"/>
  <c r="R16" i="58"/>
  <c r="R16" i="84"/>
  <c r="R554" i="84" s="1"/>
  <c r="R17" i="58"/>
  <c r="R17" i="84"/>
  <c r="R555" i="84" s="1"/>
  <c r="S31" i="58"/>
  <c r="S31" i="83"/>
  <c r="S567" i="83" s="1"/>
  <c r="P159" i="83"/>
  <c r="O150" i="83"/>
  <c r="P561" i="84"/>
  <c r="P56" i="84"/>
  <c r="P100" i="84" s="1"/>
  <c r="Q50" i="84"/>
  <c r="Q90" i="84" s="1"/>
  <c r="R19" i="58"/>
  <c r="R19" i="84"/>
  <c r="R557" i="84" s="1"/>
  <c r="R36" i="58"/>
  <c r="R36" i="83"/>
  <c r="R570" i="83" s="1"/>
  <c r="Q23" i="58"/>
  <c r="Q23" i="84"/>
  <c r="Q23" i="83"/>
  <c r="R552" i="83"/>
  <c r="P159" i="84"/>
  <c r="O150" i="84"/>
  <c r="R552" i="84"/>
  <c r="R18" i="58"/>
  <c r="R18" i="84"/>
  <c r="R556" i="84" s="1"/>
  <c r="S32" i="58"/>
  <c r="S32" i="83"/>
  <c r="S568" i="83" s="1"/>
  <c r="R20" i="58"/>
  <c r="R20" i="84"/>
  <c r="R558" i="84" s="1"/>
  <c r="R37" i="58"/>
  <c r="R37" i="83"/>
  <c r="R571" i="83" s="1"/>
  <c r="R22" i="58"/>
  <c r="R22" i="84"/>
  <c r="R560" i="84" s="1"/>
  <c r="L30" i="83"/>
  <c r="L566" i="83" s="1"/>
  <c r="L647" i="83"/>
  <c r="L594" i="83"/>
  <c r="S636" i="84"/>
  <c r="R638" i="84"/>
  <c r="R637" i="84" s="1"/>
  <c r="R632" i="84"/>
  <c r="Q634" i="84"/>
  <c r="Q633" i="84" s="1"/>
  <c r="R640" i="84"/>
  <c r="Q642" i="84"/>
  <c r="Q641" i="84" s="1"/>
  <c r="S652" i="84"/>
  <c r="R654" i="84"/>
  <c r="R653" i="84" s="1"/>
  <c r="R648" i="84"/>
  <c r="Q650" i="84"/>
  <c r="Q649" i="84" s="1"/>
  <c r="R648" i="83"/>
  <c r="Q650" i="83"/>
  <c r="Q649" i="83" s="1"/>
  <c r="S640" i="83"/>
  <c r="R642" i="83"/>
  <c r="R641" i="83" s="1"/>
  <c r="R634" i="83"/>
  <c r="R633" i="83" s="1"/>
  <c r="S632" i="83"/>
  <c r="R652" i="83"/>
  <c r="Q654" i="83"/>
  <c r="Q653" i="83" s="1"/>
  <c r="R636" i="83"/>
  <c r="Q638" i="83"/>
  <c r="Q637" i="83" s="1"/>
  <c r="U183" i="84"/>
  <c r="U231" i="84"/>
  <c r="L51" i="83"/>
  <c r="U191" i="83"/>
  <c r="L52" i="58"/>
  <c r="H47" i="90" s="1"/>
  <c r="R129" i="3"/>
  <c r="Q654" i="58"/>
  <c r="R652" i="58"/>
  <c r="R636" i="58"/>
  <c r="Q638" i="58"/>
  <c r="R632" i="58"/>
  <c r="Q634" i="58"/>
  <c r="L266" i="58"/>
  <c r="L97" i="58" s="1"/>
  <c r="L95" i="58" s="1"/>
  <c r="L113" i="58"/>
  <c r="O150" i="58"/>
  <c r="P159" i="58"/>
  <c r="O151" i="58"/>
  <c r="P167" i="58"/>
  <c r="N155" i="58"/>
  <c r="U183" i="58"/>
  <c r="T215" i="58"/>
  <c r="S199" i="58"/>
  <c r="T223" i="58"/>
  <c r="U231" i="58"/>
  <c r="S175" i="58"/>
  <c r="S143" i="3"/>
  <c r="S142" i="3"/>
  <c r="T137" i="3"/>
  <c r="T138" i="3"/>
  <c r="S122" i="3"/>
  <c r="S121" i="3"/>
  <c r="S130" i="3"/>
  <c r="S128" i="3"/>
  <c r="S126" i="3"/>
  <c r="S125" i="3"/>
  <c r="S124" i="3"/>
  <c r="S123" i="3"/>
  <c r="T120" i="3"/>
  <c r="P641" i="58" l="1"/>
  <c r="Q642" i="58"/>
  <c r="R640" i="58"/>
  <c r="Q650" i="58"/>
  <c r="R648" i="58"/>
  <c r="Q637" i="58"/>
  <c r="P649" i="58"/>
  <c r="Q653" i="58"/>
  <c r="Q633" i="58"/>
  <c r="U657" i="58"/>
  <c r="P615" i="58"/>
  <c r="Q565" i="58"/>
  <c r="Q625" i="58" s="1"/>
  <c r="Q564" i="58"/>
  <c r="Q616" i="58" s="1"/>
  <c r="U155" i="87"/>
  <c r="U155" i="89"/>
  <c r="Q561" i="58"/>
  <c r="M22" i="90"/>
  <c r="R555" i="58"/>
  <c r="N16" i="90"/>
  <c r="R571" i="58"/>
  <c r="N31" i="90"/>
  <c r="R556" i="58"/>
  <c r="N17" i="90"/>
  <c r="P100" i="58"/>
  <c r="L51" i="90"/>
  <c r="R565" i="87"/>
  <c r="R625" i="87" s="1"/>
  <c r="R570" i="58"/>
  <c r="N30" i="90"/>
  <c r="R558" i="58"/>
  <c r="R626" i="58" s="1"/>
  <c r="N19" i="90"/>
  <c r="R553" i="58"/>
  <c r="N14" i="90"/>
  <c r="R554" i="58"/>
  <c r="N15" i="90"/>
  <c r="R562" i="58"/>
  <c r="N23" i="90"/>
  <c r="R557" i="58"/>
  <c r="N18" i="90"/>
  <c r="S567" i="58"/>
  <c r="O27" i="90"/>
  <c r="S552" i="58"/>
  <c r="O13" i="90"/>
  <c r="Q90" i="58"/>
  <c r="M45" i="90"/>
  <c r="U155" i="88"/>
  <c r="S568" i="58"/>
  <c r="O28" i="90"/>
  <c r="R560" i="58"/>
  <c r="N21" i="90"/>
  <c r="R565" i="88"/>
  <c r="R625" i="88" s="1"/>
  <c r="L98" i="58"/>
  <c r="H49" i="90"/>
  <c r="L544" i="58"/>
  <c r="H71" i="90"/>
  <c r="L25" i="84"/>
  <c r="L563" i="84" s="1"/>
  <c r="L99" i="84"/>
  <c r="L103" i="84" s="1"/>
  <c r="L58" i="87"/>
  <c r="L58" i="89"/>
  <c r="L25" i="83"/>
  <c r="L563" i="83" s="1"/>
  <c r="L110" i="83"/>
  <c r="L119" i="83" s="1"/>
  <c r="L101" i="89"/>
  <c r="L58" i="88"/>
  <c r="L89" i="87"/>
  <c r="L101" i="88"/>
  <c r="M54" i="83"/>
  <c r="M98" i="83" s="1"/>
  <c r="M54" i="58"/>
  <c r="N44" i="84"/>
  <c r="N44" i="58"/>
  <c r="J35" i="90" s="1"/>
  <c r="N44" i="88"/>
  <c r="N44" i="87"/>
  <c r="N44" i="89"/>
  <c r="N44" i="83"/>
  <c r="M54" i="89"/>
  <c r="M98" i="89" s="1"/>
  <c r="M54" i="87"/>
  <c r="M98" i="87" s="1"/>
  <c r="M54" i="84"/>
  <c r="M98" i="84" s="1"/>
  <c r="N45" i="58"/>
  <c r="J36" i="90" s="1"/>
  <c r="O150" i="3"/>
  <c r="N45" i="89"/>
  <c r="N45" i="88"/>
  <c r="N45" i="84"/>
  <c r="N45" i="87"/>
  <c r="N45" i="83"/>
  <c r="O151" i="3"/>
  <c r="M54" i="88"/>
  <c r="M98" i="88" s="1"/>
  <c r="S36" i="88"/>
  <c r="S570" i="88" s="1"/>
  <c r="S36" i="87"/>
  <c r="S570" i="87" s="1"/>
  <c r="S36" i="84"/>
  <c r="S570" i="84" s="1"/>
  <c r="S37" i="87"/>
  <c r="S571" i="87" s="1"/>
  <c r="S37" i="88"/>
  <c r="S571" i="88" s="1"/>
  <c r="S37" i="84"/>
  <c r="S571" i="84" s="1"/>
  <c r="Q37" i="89"/>
  <c r="P571" i="89"/>
  <c r="Q36" i="89"/>
  <c r="P570" i="89"/>
  <c r="P567" i="89"/>
  <c r="Q31" i="89"/>
  <c r="T32" i="87"/>
  <c r="T568" i="87" s="1"/>
  <c r="T32" i="88"/>
  <c r="T568" i="88" s="1"/>
  <c r="T32" i="84"/>
  <c r="T568" i="84" s="1"/>
  <c r="T31" i="87"/>
  <c r="T567" i="87" s="1"/>
  <c r="T31" i="84"/>
  <c r="T567" i="84" s="1"/>
  <c r="T31" i="88"/>
  <c r="T567" i="88" s="1"/>
  <c r="Q32" i="89"/>
  <c r="P568" i="89"/>
  <c r="T14" i="88"/>
  <c r="T552" i="88" s="1"/>
  <c r="T14" i="87"/>
  <c r="T552" i="87" s="1"/>
  <c r="T14" i="83"/>
  <c r="S17" i="88"/>
  <c r="S555" i="88" s="1"/>
  <c r="S17" i="87"/>
  <c r="S555" i="87" s="1"/>
  <c r="S17" i="83"/>
  <c r="S555" i="83" s="1"/>
  <c r="S18" i="88"/>
  <c r="S556" i="88" s="1"/>
  <c r="S18" i="87"/>
  <c r="S556" i="87" s="1"/>
  <c r="S18" i="83"/>
  <c r="S556" i="83" s="1"/>
  <c r="R626" i="88"/>
  <c r="Q20" i="89"/>
  <c r="P558" i="89"/>
  <c r="Q19" i="89"/>
  <c r="P557" i="89"/>
  <c r="N625" i="89"/>
  <c r="S20" i="88"/>
  <c r="S558" i="88" s="1"/>
  <c r="S20" i="87"/>
  <c r="S558" i="87" s="1"/>
  <c r="S20" i="83"/>
  <c r="S558" i="83" s="1"/>
  <c r="Q15" i="89"/>
  <c r="P553" i="89"/>
  <c r="P556" i="89"/>
  <c r="Q18" i="89"/>
  <c r="Q16" i="89"/>
  <c r="P554" i="89"/>
  <c r="S15" i="88"/>
  <c r="S553" i="88" s="1"/>
  <c r="S15" i="87"/>
  <c r="S553" i="87" s="1"/>
  <c r="S15" i="83"/>
  <c r="S553" i="83" s="1"/>
  <c r="S19" i="88"/>
  <c r="S557" i="88" s="1"/>
  <c r="S19" i="87"/>
  <c r="S557" i="87" s="1"/>
  <c r="S19" i="83"/>
  <c r="S557" i="83" s="1"/>
  <c r="O565" i="89"/>
  <c r="Q17" i="89"/>
  <c r="P555" i="89"/>
  <c r="Q14" i="89"/>
  <c r="P552" i="89"/>
  <c r="S16" i="87"/>
  <c r="S554" i="87" s="1"/>
  <c r="S16" i="88"/>
  <c r="S554" i="88" s="1"/>
  <c r="S16" i="83"/>
  <c r="S554" i="83" s="1"/>
  <c r="R626" i="87"/>
  <c r="O626" i="89"/>
  <c r="S22" i="88"/>
  <c r="S22" i="87"/>
  <c r="S22" i="83"/>
  <c r="S560" i="83" s="1"/>
  <c r="Q616" i="88"/>
  <c r="Q614" i="88"/>
  <c r="Q643" i="88" s="1"/>
  <c r="Q615" i="88"/>
  <c r="Q624" i="88"/>
  <c r="Q621" i="88"/>
  <c r="P616" i="87"/>
  <c r="P615" i="87"/>
  <c r="P614" i="87"/>
  <c r="P643" i="87" s="1"/>
  <c r="P624" i="87"/>
  <c r="P621" i="87"/>
  <c r="S24" i="87"/>
  <c r="S562" i="87" s="1"/>
  <c r="S24" i="88"/>
  <c r="S562" i="88" s="1"/>
  <c r="S24" i="89"/>
  <c r="S562" i="89" s="1"/>
  <c r="Q22" i="89"/>
  <c r="P560" i="89"/>
  <c r="P50" i="89"/>
  <c r="P90" i="89" s="1"/>
  <c r="O564" i="89"/>
  <c r="Q561" i="87"/>
  <c r="Q56" i="87"/>
  <c r="Q100" i="87" s="1"/>
  <c r="R23" i="88"/>
  <c r="R23" i="89"/>
  <c r="R23" i="87"/>
  <c r="Q561" i="89"/>
  <c r="Q56" i="89"/>
  <c r="Q100" i="89" s="1"/>
  <c r="R560" i="87"/>
  <c r="R50" i="87"/>
  <c r="R90" i="87" s="1"/>
  <c r="N621" i="89"/>
  <c r="N624" i="89"/>
  <c r="N614" i="89"/>
  <c r="N643" i="89" s="1"/>
  <c r="N615" i="89"/>
  <c r="N616" i="89"/>
  <c r="Q561" i="88"/>
  <c r="Q56" i="88"/>
  <c r="Q100" i="88" s="1"/>
  <c r="Q564" i="87"/>
  <c r="R560" i="88"/>
  <c r="R564" i="88" s="1"/>
  <c r="R50" i="88"/>
  <c r="R90" i="88" s="1"/>
  <c r="L574" i="83"/>
  <c r="L577" i="83" s="1"/>
  <c r="L110" i="87"/>
  <c r="L119" i="87" s="1"/>
  <c r="L99" i="87"/>
  <c r="L25" i="87"/>
  <c r="L647" i="84"/>
  <c r="L573" i="83"/>
  <c r="L573" i="84"/>
  <c r="Q616" i="84"/>
  <c r="Q614" i="84"/>
  <c r="Q643" i="84" s="1"/>
  <c r="Q616" i="83"/>
  <c r="Q614" i="83"/>
  <c r="Q643" i="83" s="1"/>
  <c r="R565" i="84"/>
  <c r="R625" i="84" s="1"/>
  <c r="R565" i="83"/>
  <c r="Q615" i="84"/>
  <c r="R626" i="83"/>
  <c r="Q625" i="83"/>
  <c r="Q615" i="83"/>
  <c r="R626" i="84"/>
  <c r="R564" i="84"/>
  <c r="R564" i="83"/>
  <c r="L116" i="58"/>
  <c r="Q35" i="3"/>
  <c r="Q22" i="3"/>
  <c r="O155" i="84"/>
  <c r="Q56" i="58"/>
  <c r="L103" i="83"/>
  <c r="R50" i="58"/>
  <c r="L57" i="84"/>
  <c r="L55" i="84" s="1"/>
  <c r="L58" i="84" s="1"/>
  <c r="S20" i="58"/>
  <c r="S20" i="84"/>
  <c r="S558" i="84" s="1"/>
  <c r="S37" i="58"/>
  <c r="S37" i="83"/>
  <c r="S571" i="83" s="1"/>
  <c r="R50" i="84"/>
  <c r="R90" i="84" s="1"/>
  <c r="Q159" i="83"/>
  <c r="P150" i="83"/>
  <c r="S22" i="58"/>
  <c r="S22" i="84"/>
  <c r="S560" i="84" s="1"/>
  <c r="R23" i="58"/>
  <c r="R23" i="83"/>
  <c r="R23" i="84"/>
  <c r="Q167" i="83"/>
  <c r="P151" i="83"/>
  <c r="S24" i="58"/>
  <c r="S24" i="84"/>
  <c r="S562" i="84" s="1"/>
  <c r="S24" i="83"/>
  <c r="S562" i="83" s="1"/>
  <c r="Q561" i="83"/>
  <c r="Q56" i="83"/>
  <c r="Q100" i="83" s="1"/>
  <c r="S15" i="58"/>
  <c r="S15" i="84"/>
  <c r="S553" i="84" s="1"/>
  <c r="Q561" i="84"/>
  <c r="Q56" i="84"/>
  <c r="Q100" i="84" s="1"/>
  <c r="S552" i="83"/>
  <c r="T14" i="58"/>
  <c r="T14" i="84"/>
  <c r="S16" i="58"/>
  <c r="S16" i="84"/>
  <c r="S554" i="84" s="1"/>
  <c r="S552" i="84"/>
  <c r="S17" i="58"/>
  <c r="S17" i="84"/>
  <c r="S555" i="84" s="1"/>
  <c r="T32" i="58"/>
  <c r="T32" i="83"/>
  <c r="T568" i="83" s="1"/>
  <c r="Q167" i="84"/>
  <c r="P151" i="84"/>
  <c r="S18" i="58"/>
  <c r="S18" i="84"/>
  <c r="S556" i="84" s="1"/>
  <c r="T31" i="58"/>
  <c r="T31" i="83"/>
  <c r="T567" i="83" s="1"/>
  <c r="Q159" i="84"/>
  <c r="P150" i="84"/>
  <c r="S19" i="58"/>
  <c r="S19" i="84"/>
  <c r="S557" i="84" s="1"/>
  <c r="S36" i="58"/>
  <c r="S36" i="83"/>
  <c r="S570" i="83" s="1"/>
  <c r="R50" i="83"/>
  <c r="R90" i="83" s="1"/>
  <c r="O155" i="83"/>
  <c r="T652" i="84"/>
  <c r="S654" i="84"/>
  <c r="S653" i="84" s="1"/>
  <c r="S640" i="84"/>
  <c r="R642" i="84"/>
  <c r="R641" i="84" s="1"/>
  <c r="R634" i="84"/>
  <c r="R633" i="84" s="1"/>
  <c r="S632" i="84"/>
  <c r="S648" i="84"/>
  <c r="R650" i="84"/>
  <c r="R649" i="84" s="1"/>
  <c r="S638" i="84"/>
  <c r="S637" i="84" s="1"/>
  <c r="T636" i="84"/>
  <c r="S652" i="83"/>
  <c r="R654" i="83"/>
  <c r="R653" i="83" s="1"/>
  <c r="T632" i="83"/>
  <c r="S634" i="83"/>
  <c r="S633" i="83" s="1"/>
  <c r="T640" i="83"/>
  <c r="S642" i="83"/>
  <c r="S641" i="83" s="1"/>
  <c r="S636" i="83"/>
  <c r="R638" i="83"/>
  <c r="R637" i="83" s="1"/>
  <c r="S648" i="83"/>
  <c r="R650" i="83"/>
  <c r="R649" i="83" s="1"/>
  <c r="L49" i="83"/>
  <c r="L57" i="83"/>
  <c r="L55" i="83" s="1"/>
  <c r="S129" i="3"/>
  <c r="S636" i="58"/>
  <c r="R638" i="58"/>
  <c r="S652" i="58"/>
  <c r="R654" i="58"/>
  <c r="R634" i="58"/>
  <c r="S632" i="58"/>
  <c r="L91" i="58"/>
  <c r="L33" i="58"/>
  <c r="H29" i="90" s="1"/>
  <c r="O155" i="58"/>
  <c r="Q167" i="58"/>
  <c r="P151" i="58"/>
  <c r="Q159" i="58"/>
  <c r="P150" i="58"/>
  <c r="T199" i="58"/>
  <c r="U215" i="58"/>
  <c r="T175" i="58"/>
  <c r="U223" i="58"/>
  <c r="T143" i="3"/>
  <c r="T142" i="3"/>
  <c r="U138" i="3"/>
  <c r="U137" i="3"/>
  <c r="T122" i="3"/>
  <c r="T121" i="3"/>
  <c r="T130" i="3"/>
  <c r="T128" i="3"/>
  <c r="T126" i="3"/>
  <c r="T125" i="3"/>
  <c r="T124" i="3"/>
  <c r="T123" i="3"/>
  <c r="U120" i="3"/>
  <c r="S648" i="58" l="1"/>
  <c r="R650" i="58"/>
  <c r="R653" i="58"/>
  <c r="Q649" i="58"/>
  <c r="R633" i="58"/>
  <c r="R637" i="58"/>
  <c r="R642" i="58"/>
  <c r="S640" i="58"/>
  <c r="Q641" i="58"/>
  <c r="Q615" i="58"/>
  <c r="L101" i="58"/>
  <c r="L110" i="58" s="1"/>
  <c r="H68" i="90" s="1"/>
  <c r="R564" i="58"/>
  <c r="R616" i="58" s="1"/>
  <c r="Q614" i="58"/>
  <c r="Q643" i="58" s="1"/>
  <c r="M86" i="90" s="1"/>
  <c r="P565" i="89"/>
  <c r="P625" i="89" s="1"/>
  <c r="R565" i="58"/>
  <c r="R625" i="58" s="1"/>
  <c r="S565" i="87"/>
  <c r="S625" i="87" s="1"/>
  <c r="S565" i="88"/>
  <c r="S625" i="88" s="1"/>
  <c r="S557" i="58"/>
  <c r="O18" i="90"/>
  <c r="S560" i="58"/>
  <c r="O21" i="90"/>
  <c r="S555" i="58"/>
  <c r="O16" i="90"/>
  <c r="S562" i="58"/>
  <c r="O23" i="90"/>
  <c r="S556" i="58"/>
  <c r="O17" i="90"/>
  <c r="R90" i="58"/>
  <c r="N45" i="90"/>
  <c r="S554" i="58"/>
  <c r="O15" i="90"/>
  <c r="Q100" i="58"/>
  <c r="M51" i="90"/>
  <c r="S553" i="58"/>
  <c r="O14" i="90"/>
  <c r="T568" i="58"/>
  <c r="P28" i="90"/>
  <c r="T552" i="58"/>
  <c r="P13" i="90"/>
  <c r="R561" i="58"/>
  <c r="N22" i="90"/>
  <c r="S571" i="58"/>
  <c r="O31" i="90"/>
  <c r="T567" i="58"/>
  <c r="P27" i="90"/>
  <c r="S570" i="58"/>
  <c r="O30" i="90"/>
  <c r="S558" i="58"/>
  <c r="S626" i="58" s="1"/>
  <c r="O19" i="90"/>
  <c r="M98" i="58"/>
  <c r="I49" i="90"/>
  <c r="L21" i="84"/>
  <c r="L559" i="84" s="1"/>
  <c r="L547" i="58"/>
  <c r="H74" i="90"/>
  <c r="L25" i="89"/>
  <c r="L21" i="89" s="1"/>
  <c r="L110" i="89"/>
  <c r="L119" i="89" s="1"/>
  <c r="L99" i="89"/>
  <c r="L103" i="89" s="1"/>
  <c r="L21" i="83"/>
  <c r="L559" i="83" s="1"/>
  <c r="L103" i="87"/>
  <c r="N54" i="88"/>
  <c r="N98" i="88" s="1"/>
  <c r="L25" i="88"/>
  <c r="L563" i="88" s="1"/>
  <c r="L110" i="88"/>
  <c r="L119" i="88" s="1"/>
  <c r="L99" i="88"/>
  <c r="L103" i="88" s="1"/>
  <c r="N54" i="83"/>
  <c r="N98" i="83" s="1"/>
  <c r="N54" i="89"/>
  <c r="N98" i="89" s="1"/>
  <c r="N54" i="87"/>
  <c r="N98" i="87" s="1"/>
  <c r="P150" i="3"/>
  <c r="O45" i="87"/>
  <c r="O45" i="83"/>
  <c r="O45" i="58"/>
  <c r="K36" i="90" s="1"/>
  <c r="O45" i="84"/>
  <c r="O45" i="89"/>
  <c r="O45" i="88"/>
  <c r="N54" i="58"/>
  <c r="O44" i="83"/>
  <c r="O44" i="84"/>
  <c r="O44" i="58"/>
  <c r="K35" i="90" s="1"/>
  <c r="O44" i="88"/>
  <c r="O44" i="87"/>
  <c r="O44" i="89"/>
  <c r="P151" i="3"/>
  <c r="N54" i="84"/>
  <c r="N98" i="84" s="1"/>
  <c r="T36" i="87"/>
  <c r="T570" i="87" s="1"/>
  <c r="T36" i="88"/>
  <c r="T570" i="88" s="1"/>
  <c r="T36" i="84"/>
  <c r="T570" i="84" s="1"/>
  <c r="Q570" i="89"/>
  <c r="R36" i="89"/>
  <c r="T37" i="88"/>
  <c r="T571" i="88" s="1"/>
  <c r="T37" i="87"/>
  <c r="T571" i="87" s="1"/>
  <c r="T37" i="84"/>
  <c r="T571" i="84" s="1"/>
  <c r="R37" i="89"/>
  <c r="Q571" i="89"/>
  <c r="U31" i="87"/>
  <c r="U567" i="87" s="1"/>
  <c r="U31" i="84"/>
  <c r="U567" i="84" s="1"/>
  <c r="U31" i="88"/>
  <c r="U567" i="88" s="1"/>
  <c r="U32" i="87"/>
  <c r="U568" i="87" s="1"/>
  <c r="U32" i="88"/>
  <c r="U568" i="88" s="1"/>
  <c r="U32" i="84"/>
  <c r="U568" i="84" s="1"/>
  <c r="R31" i="89"/>
  <c r="Q567" i="89"/>
  <c r="Q568" i="89"/>
  <c r="R32" i="89"/>
  <c r="R17" i="89"/>
  <c r="Q555" i="89"/>
  <c r="S626" i="87"/>
  <c r="P626" i="89"/>
  <c r="S626" i="88"/>
  <c r="R20" i="89"/>
  <c r="Q558" i="89"/>
  <c r="T15" i="87"/>
  <c r="T553" i="87" s="1"/>
  <c r="T15" i="88"/>
  <c r="T553" i="88" s="1"/>
  <c r="T15" i="83"/>
  <c r="T553" i="83" s="1"/>
  <c r="O625" i="89"/>
  <c r="R16" i="89"/>
  <c r="Q554" i="89"/>
  <c r="U14" i="83"/>
  <c r="U14" i="88"/>
  <c r="U552" i="88" s="1"/>
  <c r="U14" i="87"/>
  <c r="U552" i="87" s="1"/>
  <c r="T16" i="88"/>
  <c r="T554" i="88" s="1"/>
  <c r="T16" i="87"/>
  <c r="T554" i="87" s="1"/>
  <c r="T16" i="83"/>
  <c r="T554" i="83" s="1"/>
  <c r="R18" i="89"/>
  <c r="Q556" i="89"/>
  <c r="T17" i="88"/>
  <c r="T555" i="88" s="1"/>
  <c r="T17" i="87"/>
  <c r="T555" i="87" s="1"/>
  <c r="T17" i="83"/>
  <c r="T555" i="83" s="1"/>
  <c r="T18" i="88"/>
  <c r="T556" i="88" s="1"/>
  <c r="T18" i="87"/>
  <c r="T556" i="87" s="1"/>
  <c r="T18" i="83"/>
  <c r="T556" i="83" s="1"/>
  <c r="R14" i="89"/>
  <c r="Q552" i="89"/>
  <c r="T19" i="88"/>
  <c r="T557" i="88" s="1"/>
  <c r="T19" i="87"/>
  <c r="T557" i="87" s="1"/>
  <c r="T19" i="83"/>
  <c r="T557" i="83" s="1"/>
  <c r="R15" i="89"/>
  <c r="Q553" i="89"/>
  <c r="T20" i="88"/>
  <c r="T558" i="88" s="1"/>
  <c r="T20" i="87"/>
  <c r="T558" i="87" s="1"/>
  <c r="T20" i="83"/>
  <c r="T558" i="83" s="1"/>
  <c r="R19" i="89"/>
  <c r="Q557" i="89"/>
  <c r="T22" i="87"/>
  <c r="T22" i="88"/>
  <c r="T22" i="83"/>
  <c r="T560" i="83" s="1"/>
  <c r="T24" i="87"/>
  <c r="T562" i="87" s="1"/>
  <c r="T24" i="88"/>
  <c r="T562" i="88" s="1"/>
  <c r="T24" i="89"/>
  <c r="T562" i="89" s="1"/>
  <c r="R564" i="87"/>
  <c r="O616" i="89"/>
  <c r="O614" i="89"/>
  <c r="O643" i="89" s="1"/>
  <c r="O615" i="89"/>
  <c r="O624" i="89"/>
  <c r="O621" i="89"/>
  <c r="S23" i="89"/>
  <c r="S23" i="87"/>
  <c r="S23" i="88"/>
  <c r="R561" i="87"/>
  <c r="R56" i="87"/>
  <c r="R100" i="87" s="1"/>
  <c r="P564" i="89"/>
  <c r="R616" i="88"/>
  <c r="R621" i="88"/>
  <c r="R614" i="88"/>
  <c r="R643" i="88" s="1"/>
  <c r="R615" i="88"/>
  <c r="R624" i="88"/>
  <c r="Q616" i="87"/>
  <c r="Q614" i="87"/>
  <c r="Q643" i="87" s="1"/>
  <c r="Q615" i="87"/>
  <c r="Q624" i="87"/>
  <c r="Q621" i="87"/>
  <c r="R561" i="89"/>
  <c r="R56" i="89"/>
  <c r="R100" i="89" s="1"/>
  <c r="R22" i="89"/>
  <c r="Q560" i="89"/>
  <c r="Q50" i="89"/>
  <c r="Q90" i="89" s="1"/>
  <c r="R561" i="88"/>
  <c r="R56" i="88"/>
  <c r="R100" i="88" s="1"/>
  <c r="S560" i="87"/>
  <c r="S50" i="87"/>
  <c r="S90" i="87" s="1"/>
  <c r="S560" i="88"/>
  <c r="S50" i="88"/>
  <c r="S90" i="88" s="1"/>
  <c r="L563" i="87"/>
  <c r="L21" i="87"/>
  <c r="L622" i="84"/>
  <c r="L576" i="84"/>
  <c r="L622" i="83"/>
  <c r="L576" i="83"/>
  <c r="R616" i="83"/>
  <c r="R614" i="83"/>
  <c r="R643" i="83" s="1"/>
  <c r="R616" i="84"/>
  <c r="R614" i="84"/>
  <c r="R643" i="84" s="1"/>
  <c r="S565" i="83"/>
  <c r="S565" i="84"/>
  <c r="S626" i="83"/>
  <c r="S626" i="84"/>
  <c r="R615" i="84"/>
  <c r="R625" i="83"/>
  <c r="R615" i="83"/>
  <c r="S564" i="83"/>
  <c r="S564" i="84"/>
  <c r="R56" i="58"/>
  <c r="R35" i="3"/>
  <c r="R22" i="3"/>
  <c r="S50" i="58"/>
  <c r="P155" i="84"/>
  <c r="P155" i="83"/>
  <c r="T15" i="58"/>
  <c r="T15" i="84"/>
  <c r="T553" i="84" s="1"/>
  <c r="R167" i="84"/>
  <c r="Q151" i="84"/>
  <c r="S50" i="84"/>
  <c r="S90" i="84" s="1"/>
  <c r="R561" i="84"/>
  <c r="R56" i="84"/>
  <c r="R100" i="84" s="1"/>
  <c r="R159" i="83"/>
  <c r="Q150" i="83"/>
  <c r="U14" i="58"/>
  <c r="U14" i="84"/>
  <c r="T16" i="58"/>
  <c r="T16" i="84"/>
  <c r="T554" i="84" s="1"/>
  <c r="S50" i="83"/>
  <c r="S90" i="83" s="1"/>
  <c r="R561" i="83"/>
  <c r="R56" i="83"/>
  <c r="R100" i="83" s="1"/>
  <c r="T18" i="58"/>
  <c r="T18" i="84"/>
  <c r="T556" i="84" s="1"/>
  <c r="U32" i="58"/>
  <c r="U32" i="83"/>
  <c r="U568" i="83" s="1"/>
  <c r="S23" i="58"/>
  <c r="S23" i="84"/>
  <c r="S23" i="83"/>
  <c r="T19" i="58"/>
  <c r="T19" i="84"/>
  <c r="T557" i="84" s="1"/>
  <c r="T36" i="58"/>
  <c r="T36" i="83"/>
  <c r="T570" i="83" s="1"/>
  <c r="T37" i="58"/>
  <c r="T37" i="83"/>
  <c r="T571" i="83" s="1"/>
  <c r="T17" i="58"/>
  <c r="T17" i="84"/>
  <c r="T555" i="84" s="1"/>
  <c r="T22" i="58"/>
  <c r="T22" i="84"/>
  <c r="T560" i="84" s="1"/>
  <c r="T552" i="83"/>
  <c r="U31" i="58"/>
  <c r="U31" i="83"/>
  <c r="U567" i="83" s="1"/>
  <c r="T20" i="58"/>
  <c r="T20" i="84"/>
  <c r="T558" i="84" s="1"/>
  <c r="T24" i="58"/>
  <c r="T24" i="84"/>
  <c r="T562" i="84" s="1"/>
  <c r="T24" i="83"/>
  <c r="T562" i="83" s="1"/>
  <c r="R159" i="84"/>
  <c r="Q150" i="84"/>
  <c r="T552" i="84"/>
  <c r="R167" i="83"/>
  <c r="Q151" i="83"/>
  <c r="T648" i="84"/>
  <c r="S650" i="84"/>
  <c r="S649" i="84" s="1"/>
  <c r="U652" i="84"/>
  <c r="T654" i="84"/>
  <c r="T653" i="84" s="1"/>
  <c r="T632" i="84"/>
  <c r="S634" i="84"/>
  <c r="S633" i="84" s="1"/>
  <c r="T640" i="84"/>
  <c r="S642" i="84"/>
  <c r="S641" i="84" s="1"/>
  <c r="U636" i="84"/>
  <c r="T638" i="84"/>
  <c r="T637" i="84" s="1"/>
  <c r="S638" i="83"/>
  <c r="S637" i="83" s="1"/>
  <c r="T636" i="83"/>
  <c r="T642" i="83"/>
  <c r="T641" i="83" s="1"/>
  <c r="U640" i="83"/>
  <c r="U632" i="83"/>
  <c r="T634" i="83"/>
  <c r="T633" i="83" s="1"/>
  <c r="T648" i="83"/>
  <c r="S650" i="83"/>
  <c r="S649" i="83" s="1"/>
  <c r="T652" i="83"/>
  <c r="S654" i="83"/>
  <c r="S653" i="83" s="1"/>
  <c r="L575" i="83"/>
  <c r="L618" i="83" s="1"/>
  <c r="L58" i="83"/>
  <c r="L53" i="58"/>
  <c r="L569" i="58"/>
  <c r="T129" i="3"/>
  <c r="U129" i="3"/>
  <c r="T652" i="58"/>
  <c r="S654" i="58"/>
  <c r="S638" i="58"/>
  <c r="T636" i="58"/>
  <c r="L89" i="58"/>
  <c r="T632" i="58"/>
  <c r="S634" i="58"/>
  <c r="L30" i="58"/>
  <c r="P155" i="58"/>
  <c r="R159" i="58"/>
  <c r="Q150" i="58"/>
  <c r="R167" i="58"/>
  <c r="Q151" i="58"/>
  <c r="U175" i="58"/>
  <c r="U199" i="58"/>
  <c r="U143" i="3"/>
  <c r="U142" i="3"/>
  <c r="U122" i="3"/>
  <c r="U121" i="3"/>
  <c r="U130" i="3"/>
  <c r="U128" i="3"/>
  <c r="U126" i="3"/>
  <c r="U125" i="3"/>
  <c r="U124" i="3"/>
  <c r="U123" i="3"/>
  <c r="R614" i="58" l="1"/>
  <c r="R643" i="58" s="1"/>
  <c r="N86" i="90" s="1"/>
  <c r="R615" i="58"/>
  <c r="L99" i="58"/>
  <c r="L103" i="58" s="1"/>
  <c r="T640" i="58"/>
  <c r="S642" i="58"/>
  <c r="R641" i="58"/>
  <c r="S633" i="58"/>
  <c r="S637" i="58"/>
  <c r="R649" i="58"/>
  <c r="S653" i="58"/>
  <c r="S650" i="58"/>
  <c r="T648" i="58"/>
  <c r="S565" i="58"/>
  <c r="S625" i="58" s="1"/>
  <c r="L25" i="58"/>
  <c r="H24" i="90" s="1"/>
  <c r="S564" i="58"/>
  <c r="S616" i="58" s="1"/>
  <c r="T565" i="88"/>
  <c r="T625" i="88" s="1"/>
  <c r="T571" i="58"/>
  <c r="P31" i="90"/>
  <c r="S90" i="58"/>
  <c r="O45" i="90"/>
  <c r="S56" i="58"/>
  <c r="O22" i="90"/>
  <c r="T562" i="58"/>
  <c r="P23" i="90"/>
  <c r="T560" i="58"/>
  <c r="P21" i="90"/>
  <c r="T554" i="58"/>
  <c r="P15" i="90"/>
  <c r="U568" i="58"/>
  <c r="Q28" i="90"/>
  <c r="T565" i="87"/>
  <c r="T625" i="87" s="1"/>
  <c r="T570" i="58"/>
  <c r="P30" i="90"/>
  <c r="R100" i="58"/>
  <c r="N51" i="90"/>
  <c r="T558" i="58"/>
  <c r="T626" i="58" s="1"/>
  <c r="P19" i="90"/>
  <c r="U552" i="58"/>
  <c r="Q13" i="90"/>
  <c r="T555" i="58"/>
  <c r="P16" i="90"/>
  <c r="T556" i="58"/>
  <c r="P17" i="90"/>
  <c r="T553" i="58"/>
  <c r="P14" i="90"/>
  <c r="T557" i="58"/>
  <c r="P18" i="90"/>
  <c r="U567" i="58"/>
  <c r="Q27" i="90"/>
  <c r="N98" i="58"/>
  <c r="J49" i="90"/>
  <c r="O54" i="89"/>
  <c r="O98" i="89" s="1"/>
  <c r="L13" i="84"/>
  <c r="L551" i="84" s="1"/>
  <c r="L51" i="58"/>
  <c r="L49" i="58" s="1"/>
  <c r="H48" i="90"/>
  <c r="L563" i="89"/>
  <c r="L541" i="58"/>
  <c r="L566" i="58"/>
  <c r="L574" i="58" s="1"/>
  <c r="L577" i="58" s="1"/>
  <c r="H26" i="90"/>
  <c r="L13" i="83"/>
  <c r="L551" i="83" s="1"/>
  <c r="L21" i="88"/>
  <c r="L13" i="88" s="1"/>
  <c r="O54" i="83"/>
  <c r="O98" i="83" s="1"/>
  <c r="O54" i="58"/>
  <c r="Q151" i="3"/>
  <c r="O54" i="88"/>
  <c r="O98" i="88" s="1"/>
  <c r="O54" i="84"/>
  <c r="O98" i="84" s="1"/>
  <c r="O54" i="87"/>
  <c r="O98" i="87" s="1"/>
  <c r="P44" i="87"/>
  <c r="P44" i="89"/>
  <c r="P44" i="58"/>
  <c r="L35" i="90" s="1"/>
  <c r="P44" i="88"/>
  <c r="P44" i="84"/>
  <c r="P44" i="83"/>
  <c r="P45" i="58"/>
  <c r="L36" i="90" s="1"/>
  <c r="Q150" i="3"/>
  <c r="P45" i="83"/>
  <c r="P45" i="84"/>
  <c r="P45" i="89"/>
  <c r="P45" i="87"/>
  <c r="P45" i="88"/>
  <c r="S37" i="89"/>
  <c r="R571" i="89"/>
  <c r="U36" i="88"/>
  <c r="U570" i="88" s="1"/>
  <c r="U36" i="87"/>
  <c r="U570" i="87" s="1"/>
  <c r="U36" i="84"/>
  <c r="U570" i="84" s="1"/>
  <c r="U37" i="88"/>
  <c r="U571" i="88" s="1"/>
  <c r="U37" i="87"/>
  <c r="U571" i="87" s="1"/>
  <c r="U37" i="84"/>
  <c r="U571" i="84" s="1"/>
  <c r="S36" i="89"/>
  <c r="R570" i="89"/>
  <c r="S31" i="89"/>
  <c r="R567" i="89"/>
  <c r="S32" i="89"/>
  <c r="R568" i="89"/>
  <c r="T626" i="87"/>
  <c r="S15" i="89"/>
  <c r="R553" i="89"/>
  <c r="U16" i="88"/>
  <c r="U554" i="88" s="1"/>
  <c r="U16" i="87"/>
  <c r="U554" i="87" s="1"/>
  <c r="U16" i="83"/>
  <c r="U554" i="83" s="1"/>
  <c r="U17" i="88"/>
  <c r="U555" i="88" s="1"/>
  <c r="U17" i="87"/>
  <c r="U555" i="87" s="1"/>
  <c r="U17" i="83"/>
  <c r="U555" i="83" s="1"/>
  <c r="Q565" i="89"/>
  <c r="S17" i="89"/>
  <c r="R555" i="89"/>
  <c r="S19" i="89"/>
  <c r="R557" i="89"/>
  <c r="R556" i="89"/>
  <c r="S18" i="89"/>
  <c r="S16" i="89"/>
  <c r="R554" i="89"/>
  <c r="Q626" i="89"/>
  <c r="U19" i="88"/>
  <c r="U557" i="88" s="1"/>
  <c r="U19" i="87"/>
  <c r="U557" i="87" s="1"/>
  <c r="U19" i="83"/>
  <c r="U557" i="83" s="1"/>
  <c r="S14" i="89"/>
  <c r="R552" i="89"/>
  <c r="S20" i="89"/>
  <c r="R558" i="89"/>
  <c r="T626" i="88"/>
  <c r="U18" i="88"/>
  <c r="U556" i="88" s="1"/>
  <c r="U18" i="87"/>
  <c r="U556" i="87" s="1"/>
  <c r="U18" i="83"/>
  <c r="U556" i="83" s="1"/>
  <c r="U20" i="88"/>
  <c r="U558" i="88" s="1"/>
  <c r="U20" i="87"/>
  <c r="U558" i="87" s="1"/>
  <c r="U20" i="83"/>
  <c r="U558" i="83" s="1"/>
  <c r="U15" i="87"/>
  <c r="U553" i="87" s="1"/>
  <c r="U15" i="88"/>
  <c r="U553" i="88" s="1"/>
  <c r="U15" i="83"/>
  <c r="U553" i="83" s="1"/>
  <c r="U24" i="87"/>
  <c r="U562" i="87" s="1"/>
  <c r="U24" i="88"/>
  <c r="U562" i="88" s="1"/>
  <c r="U24" i="89"/>
  <c r="U562" i="89" s="1"/>
  <c r="R614" i="87"/>
  <c r="R643" i="87" s="1"/>
  <c r="R616" i="87"/>
  <c r="R615" i="87"/>
  <c r="R621" i="87"/>
  <c r="R624" i="87"/>
  <c r="Q564" i="89"/>
  <c r="S22" i="89"/>
  <c r="R560" i="89"/>
  <c r="R50" i="89"/>
  <c r="R90" i="89" s="1"/>
  <c r="S564" i="88"/>
  <c r="P615" i="89"/>
  <c r="P621" i="89"/>
  <c r="P616" i="89"/>
  <c r="P624" i="89"/>
  <c r="P614" i="89"/>
  <c r="P643" i="89" s="1"/>
  <c r="U23" i="87"/>
  <c r="U23" i="88"/>
  <c r="U23" i="89"/>
  <c r="S561" i="88"/>
  <c r="S56" i="88"/>
  <c r="S100" i="88" s="1"/>
  <c r="T23" i="87"/>
  <c r="T23" i="88"/>
  <c r="T23" i="89"/>
  <c r="S564" i="87"/>
  <c r="S561" i="87"/>
  <c r="S56" i="87"/>
  <c r="S100" i="87" s="1"/>
  <c r="T50" i="88"/>
  <c r="T90" i="88" s="1"/>
  <c r="T560" i="88"/>
  <c r="T564" i="88" s="1"/>
  <c r="U22" i="87"/>
  <c r="U22" i="88"/>
  <c r="U22" i="83"/>
  <c r="U560" i="83" s="1"/>
  <c r="S561" i="89"/>
  <c r="S56" i="89"/>
  <c r="S100" i="89" s="1"/>
  <c r="T560" i="87"/>
  <c r="T50" i="87"/>
  <c r="T90" i="87" s="1"/>
  <c r="L559" i="87"/>
  <c r="L13" i="87"/>
  <c r="L559" i="89"/>
  <c r="L13" i="89"/>
  <c r="S616" i="84"/>
  <c r="S614" i="84"/>
  <c r="S643" i="84" s="1"/>
  <c r="S616" i="83"/>
  <c r="S614" i="83"/>
  <c r="S643" i="83" s="1"/>
  <c r="S614" i="58"/>
  <c r="S643" i="58" s="1"/>
  <c r="O86" i="90" s="1"/>
  <c r="T565" i="83"/>
  <c r="T625" i="83" s="1"/>
  <c r="T565" i="84"/>
  <c r="T625" i="84" s="1"/>
  <c r="T626" i="83"/>
  <c r="T626" i="84"/>
  <c r="S615" i="84"/>
  <c r="S625" i="84"/>
  <c r="S625" i="83"/>
  <c r="S615" i="83"/>
  <c r="T564" i="84"/>
  <c r="T564" i="83"/>
  <c r="T614" i="83" s="1"/>
  <c r="T643" i="83" s="1"/>
  <c r="S35" i="3"/>
  <c r="S22" i="3"/>
  <c r="Q155" i="83"/>
  <c r="T50" i="58"/>
  <c r="Q155" i="84"/>
  <c r="S561" i="58"/>
  <c r="U16" i="58"/>
  <c r="U16" i="84"/>
  <c r="U554" i="84" s="1"/>
  <c r="T50" i="83"/>
  <c r="T90" i="83" s="1"/>
  <c r="U17" i="58"/>
  <c r="U17" i="84"/>
  <c r="U555" i="84" s="1"/>
  <c r="S167" i="83"/>
  <c r="R151" i="83"/>
  <c r="U552" i="83"/>
  <c r="U36" i="58"/>
  <c r="U36" i="83"/>
  <c r="U570" i="83" s="1"/>
  <c r="U18" i="58"/>
  <c r="U18" i="84"/>
  <c r="U556" i="84" s="1"/>
  <c r="U37" i="58"/>
  <c r="U37" i="83"/>
  <c r="U571" i="83" s="1"/>
  <c r="T50" i="84"/>
  <c r="T90" i="84" s="1"/>
  <c r="S561" i="83"/>
  <c r="S56" i="83"/>
  <c r="S100" i="83" s="1"/>
  <c r="U552" i="84"/>
  <c r="U19" i="58"/>
  <c r="U19" i="84"/>
  <c r="U557" i="84" s="1"/>
  <c r="S561" i="84"/>
  <c r="S56" i="84"/>
  <c r="S100" i="84" s="1"/>
  <c r="S167" i="84"/>
  <c r="R151" i="84"/>
  <c r="U20" i="58"/>
  <c r="U20" i="84"/>
  <c r="U558" i="84" s="1"/>
  <c r="U22" i="58"/>
  <c r="U22" i="84"/>
  <c r="U560" i="84" s="1"/>
  <c r="U23" i="58"/>
  <c r="U23" i="84"/>
  <c r="U23" i="83"/>
  <c r="S159" i="84"/>
  <c r="R150" i="84"/>
  <c r="S159" i="83"/>
  <c r="R150" i="83"/>
  <c r="U24" i="58"/>
  <c r="U24" i="84"/>
  <c r="U562" i="84" s="1"/>
  <c r="U24" i="83"/>
  <c r="U562" i="83" s="1"/>
  <c r="T23" i="58"/>
  <c r="T23" i="84"/>
  <c r="T23" i="83"/>
  <c r="U15" i="58"/>
  <c r="U15" i="84"/>
  <c r="U553" i="84" s="1"/>
  <c r="L624" i="84"/>
  <c r="L621" i="84"/>
  <c r="T642" i="84"/>
  <c r="T641" i="84" s="1"/>
  <c r="U640" i="84"/>
  <c r="U648" i="84"/>
  <c r="T650" i="84"/>
  <c r="T649" i="84" s="1"/>
  <c r="U632" i="84"/>
  <c r="T634" i="84"/>
  <c r="T633" i="84" s="1"/>
  <c r="U654" i="84"/>
  <c r="U653" i="84" s="1"/>
  <c r="U638" i="84"/>
  <c r="U637" i="84" s="1"/>
  <c r="U648" i="83"/>
  <c r="T650" i="83"/>
  <c r="T649" i="83" s="1"/>
  <c r="U634" i="83"/>
  <c r="U633" i="83" s="1"/>
  <c r="U642" i="83"/>
  <c r="U641" i="83" s="1"/>
  <c r="U636" i="83"/>
  <c r="T638" i="83"/>
  <c r="T637" i="83" s="1"/>
  <c r="U652" i="83"/>
  <c r="T654" i="83"/>
  <c r="T653" i="83" s="1"/>
  <c r="L119" i="58"/>
  <c r="H77" i="90" s="1"/>
  <c r="U636" i="58"/>
  <c r="T638" i="58"/>
  <c r="T654" i="58"/>
  <c r="U652" i="58"/>
  <c r="T634" i="58"/>
  <c r="U632" i="58"/>
  <c r="Q155" i="58"/>
  <c r="S159" i="58"/>
  <c r="R150" i="58"/>
  <c r="R151" i="58"/>
  <c r="S167" i="58"/>
  <c r="T633" i="58" l="1"/>
  <c r="S649" i="58"/>
  <c r="T653" i="58"/>
  <c r="T637" i="58"/>
  <c r="T650" i="58"/>
  <c r="U648" i="58"/>
  <c r="S641" i="58"/>
  <c r="T642" i="58"/>
  <c r="U640" i="58"/>
  <c r="S615" i="58"/>
  <c r="L21" i="58"/>
  <c r="H20" i="90" s="1"/>
  <c r="L563" i="58"/>
  <c r="T564" i="58"/>
  <c r="T614" i="58" s="1"/>
  <c r="T643" i="58" s="1"/>
  <c r="P86" i="90" s="1"/>
  <c r="T565" i="58"/>
  <c r="T625" i="58" s="1"/>
  <c r="L43" i="84"/>
  <c r="U557" i="58"/>
  <c r="Q18" i="90"/>
  <c r="T90" i="58"/>
  <c r="P45" i="90"/>
  <c r="T561" i="58"/>
  <c r="P22" i="90"/>
  <c r="U558" i="58"/>
  <c r="U626" i="58" s="1"/>
  <c r="Q19" i="90"/>
  <c r="S100" i="58"/>
  <c r="O51" i="90"/>
  <c r="U556" i="58"/>
  <c r="Q17" i="90"/>
  <c r="U561" i="58"/>
  <c r="Q22" i="90"/>
  <c r="U565" i="87"/>
  <c r="U625" i="87" s="1"/>
  <c r="U562" i="58"/>
  <c r="Q23" i="90"/>
  <c r="U570" i="58"/>
  <c r="Q30" i="90"/>
  <c r="U565" i="88"/>
  <c r="U625" i="88" s="1"/>
  <c r="U555" i="58"/>
  <c r="Q16" i="90"/>
  <c r="U554" i="58"/>
  <c r="Q15" i="90"/>
  <c r="U553" i="58"/>
  <c r="Q14" i="90"/>
  <c r="U560" i="58"/>
  <c r="Q21" i="90"/>
  <c r="U571" i="58"/>
  <c r="Q31" i="90"/>
  <c r="O98" i="58"/>
  <c r="K49" i="90"/>
  <c r="L573" i="58"/>
  <c r="L576" i="58" s="1"/>
  <c r="L575" i="58"/>
  <c r="L618" i="58" s="1"/>
  <c r="H44" i="90"/>
  <c r="L591" i="58"/>
  <c r="L647" i="58" s="1"/>
  <c r="L594" i="58"/>
  <c r="L57" i="58"/>
  <c r="H46" i="90"/>
  <c r="R565" i="89"/>
  <c r="R625" i="89" s="1"/>
  <c r="L43" i="83"/>
  <c r="L559" i="88"/>
  <c r="P54" i="87"/>
  <c r="P98" i="87" s="1"/>
  <c r="P54" i="58"/>
  <c r="P54" i="83"/>
  <c r="P98" i="83" s="1"/>
  <c r="P54" i="89"/>
  <c r="P98" i="89" s="1"/>
  <c r="Q44" i="83"/>
  <c r="Q44" i="84"/>
  <c r="Q44" i="58"/>
  <c r="M35" i="90" s="1"/>
  <c r="Q44" i="88"/>
  <c r="Q44" i="87"/>
  <c r="Q44" i="89"/>
  <c r="P54" i="88"/>
  <c r="P98" i="88" s="1"/>
  <c r="P54" i="84"/>
  <c r="P98" i="84" s="1"/>
  <c r="Q45" i="84"/>
  <c r="Q45" i="88"/>
  <c r="Q45" i="87"/>
  <c r="Q45" i="83"/>
  <c r="Q45" i="89"/>
  <c r="Q45" i="58"/>
  <c r="M36" i="90" s="1"/>
  <c r="R150" i="3"/>
  <c r="R151" i="3"/>
  <c r="T36" i="89"/>
  <c r="S570" i="89"/>
  <c r="T37" i="89"/>
  <c r="S571" i="89"/>
  <c r="T32" i="89"/>
  <c r="S568" i="89"/>
  <c r="T31" i="89"/>
  <c r="S567" i="89"/>
  <c r="T18" i="89"/>
  <c r="S556" i="89"/>
  <c r="R626" i="89"/>
  <c r="U626" i="87"/>
  <c r="S558" i="89"/>
  <c r="T20" i="89"/>
  <c r="U626" i="88"/>
  <c r="T19" i="89"/>
  <c r="S557" i="89"/>
  <c r="T14" i="89"/>
  <c r="S552" i="89"/>
  <c r="S555" i="89"/>
  <c r="T17" i="89"/>
  <c r="Q625" i="89"/>
  <c r="T16" i="89"/>
  <c r="S554" i="89"/>
  <c r="T15" i="89"/>
  <c r="S553" i="89"/>
  <c r="S616" i="87"/>
  <c r="S621" i="87"/>
  <c r="S624" i="87"/>
  <c r="S615" i="87"/>
  <c r="S614" i="87"/>
  <c r="S643" i="87" s="1"/>
  <c r="U561" i="87"/>
  <c r="U56" i="87"/>
  <c r="U100" i="87" s="1"/>
  <c r="U56" i="88"/>
  <c r="U100" i="88" s="1"/>
  <c r="U561" i="88"/>
  <c r="U560" i="88"/>
  <c r="U564" i="88" s="1"/>
  <c r="U50" i="88"/>
  <c r="U90" i="88" s="1"/>
  <c r="T561" i="89"/>
  <c r="T56" i="89"/>
  <c r="T100" i="89" s="1"/>
  <c r="U560" i="87"/>
  <c r="U50" i="87"/>
  <c r="U90" i="87" s="1"/>
  <c r="T561" i="88"/>
  <c r="T56" i="88"/>
  <c r="T100" i="88" s="1"/>
  <c r="S614" i="88"/>
  <c r="S643" i="88" s="1"/>
  <c r="S615" i="88"/>
  <c r="S624" i="88"/>
  <c r="S621" i="88"/>
  <c r="S616" i="88"/>
  <c r="T614" i="88"/>
  <c r="T643" i="88" s="1"/>
  <c r="T615" i="88"/>
  <c r="T621" i="88"/>
  <c r="T624" i="88"/>
  <c r="T616" i="88"/>
  <c r="T561" i="87"/>
  <c r="T56" i="87"/>
  <c r="T100" i="87" s="1"/>
  <c r="Q616" i="89"/>
  <c r="Q614" i="89"/>
  <c r="Q643" i="89" s="1"/>
  <c r="Q624" i="89"/>
  <c r="Q615" i="89"/>
  <c r="Q621" i="89"/>
  <c r="R564" i="89"/>
  <c r="T564" i="87"/>
  <c r="T22" i="89"/>
  <c r="S560" i="89"/>
  <c r="S50" i="89"/>
  <c r="S90" i="89" s="1"/>
  <c r="U561" i="89"/>
  <c r="U56" i="89"/>
  <c r="U100" i="89" s="1"/>
  <c r="L551" i="88"/>
  <c r="L43" i="88"/>
  <c r="L551" i="87"/>
  <c r="L43" i="87"/>
  <c r="L551" i="89"/>
  <c r="L43" i="89"/>
  <c r="T616" i="84"/>
  <c r="T614" i="84"/>
  <c r="T643" i="84" s="1"/>
  <c r="T615" i="84"/>
  <c r="T615" i="83"/>
  <c r="U565" i="83"/>
  <c r="T616" i="83"/>
  <c r="U626" i="83"/>
  <c r="U626" i="84"/>
  <c r="U564" i="84"/>
  <c r="U565" i="84"/>
  <c r="U564" i="83"/>
  <c r="U35" i="3"/>
  <c r="T35" i="3"/>
  <c r="U22" i="3"/>
  <c r="T22" i="3"/>
  <c r="R155" i="83"/>
  <c r="T56" i="58"/>
  <c r="U56" i="58"/>
  <c r="U50" i="58"/>
  <c r="U50" i="84"/>
  <c r="U90" i="84" s="1"/>
  <c r="T159" i="83"/>
  <c r="S150" i="83"/>
  <c r="T167" i="84"/>
  <c r="S151" i="84"/>
  <c r="S151" i="83"/>
  <c r="T167" i="83"/>
  <c r="T561" i="83"/>
  <c r="T56" i="83"/>
  <c r="T100" i="83" s="1"/>
  <c r="T561" i="84"/>
  <c r="T56" i="84"/>
  <c r="T100" i="84" s="1"/>
  <c r="R155" i="84"/>
  <c r="S150" i="84"/>
  <c r="T159" i="84"/>
  <c r="U50" i="83"/>
  <c r="U90" i="83" s="1"/>
  <c r="U561" i="83"/>
  <c r="U56" i="83"/>
  <c r="U100" i="83" s="1"/>
  <c r="U561" i="84"/>
  <c r="U56" i="84"/>
  <c r="U100" i="84" s="1"/>
  <c r="L620" i="84"/>
  <c r="L619" i="84"/>
  <c r="L624" i="83"/>
  <c r="L621" i="83"/>
  <c r="U650" i="84"/>
  <c r="U649" i="84" s="1"/>
  <c r="U642" i="84"/>
  <c r="U641" i="84" s="1"/>
  <c r="U634" i="84"/>
  <c r="U633" i="84" s="1"/>
  <c r="U638" i="83"/>
  <c r="U637" i="83" s="1"/>
  <c r="U654" i="83"/>
  <c r="U653" i="83" s="1"/>
  <c r="U650" i="83"/>
  <c r="U649" i="83" s="1"/>
  <c r="L619" i="83"/>
  <c r="U654" i="58"/>
  <c r="U638" i="58"/>
  <c r="U634" i="58"/>
  <c r="S151" i="58"/>
  <c r="T167" i="58"/>
  <c r="R155" i="58"/>
  <c r="T159" i="58"/>
  <c r="S150" i="58"/>
  <c r="U642" i="58" l="1"/>
  <c r="T641" i="58"/>
  <c r="U653" i="58"/>
  <c r="U633" i="58"/>
  <c r="U637" i="58"/>
  <c r="U650" i="58"/>
  <c r="T649" i="58"/>
  <c r="L622" i="58"/>
  <c r="T616" i="58"/>
  <c r="L559" i="58"/>
  <c r="L13" i="58"/>
  <c r="L43" i="58" s="1"/>
  <c r="H34" i="90" s="1"/>
  <c r="U564" i="58"/>
  <c r="U616" i="58" s="1"/>
  <c r="U565" i="58"/>
  <c r="U625" i="58" s="1"/>
  <c r="T615" i="58"/>
  <c r="U100" i="58"/>
  <c r="Q51" i="90"/>
  <c r="T100" i="58"/>
  <c r="P51" i="90"/>
  <c r="U90" i="58"/>
  <c r="Q45" i="90"/>
  <c r="P98" i="58"/>
  <c r="L49" i="90"/>
  <c r="H52" i="90"/>
  <c r="L55" i="58"/>
  <c r="H87" i="90"/>
  <c r="Q54" i="88"/>
  <c r="Q98" i="88" s="1"/>
  <c r="Q54" i="84"/>
  <c r="Q98" i="84" s="1"/>
  <c r="Q54" i="87"/>
  <c r="Q98" i="87" s="1"/>
  <c r="Q54" i="83"/>
  <c r="Q98" i="83" s="1"/>
  <c r="S151" i="3"/>
  <c r="R44" i="88"/>
  <c r="R44" i="83"/>
  <c r="R44" i="84"/>
  <c r="R44" i="58"/>
  <c r="N35" i="90" s="1"/>
  <c r="R44" i="87"/>
  <c r="R44" i="89"/>
  <c r="Q54" i="89"/>
  <c r="Q98" i="89" s="1"/>
  <c r="Q54" i="58"/>
  <c r="S150" i="3"/>
  <c r="R45" i="58"/>
  <c r="N36" i="90" s="1"/>
  <c r="R45" i="84"/>
  <c r="R45" i="83"/>
  <c r="R45" i="88"/>
  <c r="R45" i="87"/>
  <c r="R45" i="89"/>
  <c r="U36" i="89"/>
  <c r="U570" i="89" s="1"/>
  <c r="T570" i="89"/>
  <c r="U37" i="89"/>
  <c r="U571" i="89" s="1"/>
  <c r="T571" i="89"/>
  <c r="U31" i="89"/>
  <c r="U567" i="89" s="1"/>
  <c r="T567" i="89"/>
  <c r="U32" i="89"/>
  <c r="U568" i="89" s="1"/>
  <c r="T568" i="89"/>
  <c r="U20" i="89"/>
  <c r="U558" i="89" s="1"/>
  <c r="T558" i="89"/>
  <c r="U19" i="89"/>
  <c r="U557" i="89" s="1"/>
  <c r="T557" i="89"/>
  <c r="S626" i="89"/>
  <c r="U18" i="89"/>
  <c r="U556" i="89" s="1"/>
  <c r="T556" i="89"/>
  <c r="U15" i="89"/>
  <c r="U553" i="89" s="1"/>
  <c r="T553" i="89"/>
  <c r="T555" i="89"/>
  <c r="U17" i="89"/>
  <c r="U555" i="89" s="1"/>
  <c r="U16" i="89"/>
  <c r="U554" i="89" s="1"/>
  <c r="T554" i="89"/>
  <c r="S565" i="89"/>
  <c r="U14" i="89"/>
  <c r="U552" i="89" s="1"/>
  <c r="T552" i="89"/>
  <c r="U614" i="88"/>
  <c r="U643" i="88" s="1"/>
  <c r="U624" i="88"/>
  <c r="U621" i="88"/>
  <c r="U616" i="88"/>
  <c r="U615" i="88"/>
  <c r="S564" i="89"/>
  <c r="U22" i="89"/>
  <c r="T560" i="89"/>
  <c r="T50" i="89"/>
  <c r="T90" i="89" s="1"/>
  <c r="U564" i="87"/>
  <c r="T614" i="87"/>
  <c r="T643" i="87" s="1"/>
  <c r="T616" i="87"/>
  <c r="T615" i="87"/>
  <c r="T621" i="87"/>
  <c r="T624" i="87"/>
  <c r="R621" i="89"/>
  <c r="R624" i="89"/>
  <c r="R615" i="89"/>
  <c r="R614" i="89"/>
  <c r="R643" i="89" s="1"/>
  <c r="R616" i="89"/>
  <c r="U616" i="83"/>
  <c r="U614" i="83"/>
  <c r="U643" i="83" s="1"/>
  <c r="U616" i="84"/>
  <c r="U614" i="84"/>
  <c r="U643" i="84" s="1"/>
  <c r="U615" i="84"/>
  <c r="U625" i="84"/>
  <c r="U615" i="83"/>
  <c r="U625" i="83"/>
  <c r="S155" i="84"/>
  <c r="U167" i="84"/>
  <c r="T151" i="84"/>
  <c r="S155" i="83"/>
  <c r="T150" i="84"/>
  <c r="U159" i="84"/>
  <c r="U167" i="83"/>
  <c r="T151" i="83"/>
  <c r="U159" i="83"/>
  <c r="T150" i="83"/>
  <c r="L620" i="83"/>
  <c r="L621" i="58"/>
  <c r="L624" i="58"/>
  <c r="S155" i="58"/>
  <c r="U159" i="58"/>
  <c r="T150" i="58"/>
  <c r="T151" i="58"/>
  <c r="U167" i="58"/>
  <c r="L168" i="3" l="1"/>
  <c r="H61" i="90"/>
  <c r="U641" i="58"/>
  <c r="U649" i="58"/>
  <c r="U615" i="58"/>
  <c r="H12" i="90"/>
  <c r="L551" i="58"/>
  <c r="U614" i="58"/>
  <c r="U643" i="58" s="1"/>
  <c r="Q86" i="90" s="1"/>
  <c r="Q98" i="58"/>
  <c r="M49" i="90"/>
  <c r="H50" i="90"/>
  <c r="L58" i="58"/>
  <c r="R54" i="58"/>
  <c r="R54" i="87"/>
  <c r="R98" i="87" s="1"/>
  <c r="R54" i="89"/>
  <c r="R98" i="89" s="1"/>
  <c r="R54" i="84"/>
  <c r="R98" i="84" s="1"/>
  <c r="R54" i="83"/>
  <c r="R98" i="83" s="1"/>
  <c r="S44" i="87"/>
  <c r="S44" i="58"/>
  <c r="O35" i="90" s="1"/>
  <c r="S44" i="84"/>
  <c r="S44" i="89"/>
  <c r="S44" i="83"/>
  <c r="S44" i="88"/>
  <c r="R54" i="88"/>
  <c r="R98" i="88" s="1"/>
  <c r="S45" i="84"/>
  <c r="T150" i="3"/>
  <c r="S45" i="83"/>
  <c r="S45" i="58"/>
  <c r="O36" i="90" s="1"/>
  <c r="S45" i="88"/>
  <c r="S45" i="87"/>
  <c r="S45" i="89"/>
  <c r="U151" i="3"/>
  <c r="T151" i="3"/>
  <c r="T565" i="89"/>
  <c r="U565" i="89"/>
  <c r="T626" i="89"/>
  <c r="S625" i="89"/>
  <c r="U626" i="89"/>
  <c r="S624" i="89"/>
  <c r="S621" i="89"/>
  <c r="S615" i="89"/>
  <c r="S614" i="89"/>
  <c r="S643" i="89" s="1"/>
  <c r="S616" i="89"/>
  <c r="U614" i="87"/>
  <c r="U643" i="87" s="1"/>
  <c r="U615" i="87"/>
  <c r="U621" i="87"/>
  <c r="U624" i="87"/>
  <c r="U616" i="87"/>
  <c r="T564" i="89"/>
  <c r="U560" i="89"/>
  <c r="U50" i="89"/>
  <c r="U90" i="89" s="1"/>
  <c r="T155" i="83"/>
  <c r="T155" i="84"/>
  <c r="U151" i="83"/>
  <c r="U150" i="84"/>
  <c r="U150" i="83"/>
  <c r="U151" i="84"/>
  <c r="L619" i="58"/>
  <c r="L620" i="58"/>
  <c r="U151" i="58"/>
  <c r="T155" i="58"/>
  <c r="U150" i="58"/>
  <c r="R98" i="58" l="1"/>
  <c r="N49" i="90"/>
  <c r="S54" i="89"/>
  <c r="S98" i="89" s="1"/>
  <c r="S54" i="84"/>
  <c r="S98" i="84" s="1"/>
  <c r="S54" i="87"/>
  <c r="S98" i="87" s="1"/>
  <c r="S54" i="83"/>
  <c r="S98" i="83" s="1"/>
  <c r="S54" i="58"/>
  <c r="T45" i="83"/>
  <c r="T45" i="58"/>
  <c r="P36" i="90" s="1"/>
  <c r="T45" i="88"/>
  <c r="T45" i="84"/>
  <c r="T45" i="87"/>
  <c r="U150" i="3"/>
  <c r="T45" i="89"/>
  <c r="U45" i="87"/>
  <c r="U45" i="83"/>
  <c r="U45" i="89"/>
  <c r="U45" i="88"/>
  <c r="U45" i="58"/>
  <c r="Q36" i="90" s="1"/>
  <c r="U45" i="84"/>
  <c r="S54" i="88"/>
  <c r="S98" i="88" s="1"/>
  <c r="T44" i="87"/>
  <c r="T44" i="84"/>
  <c r="T44" i="88"/>
  <c r="T44" i="83"/>
  <c r="T44" i="89"/>
  <c r="T44" i="58"/>
  <c r="P35" i="90" s="1"/>
  <c r="U625" i="89"/>
  <c r="T625" i="89"/>
  <c r="U564" i="89"/>
  <c r="T621" i="89"/>
  <c r="T624" i="89"/>
  <c r="T614" i="89"/>
  <c r="T643" i="89" s="1"/>
  <c r="T616" i="89"/>
  <c r="T615" i="89"/>
  <c r="U155" i="83"/>
  <c r="U155" i="84"/>
  <c r="U155" i="58"/>
  <c r="T54" i="89" l="1"/>
  <c r="T98" i="89" s="1"/>
  <c r="S98" i="58"/>
  <c r="O49" i="90"/>
  <c r="T54" i="58"/>
  <c r="U44" i="87"/>
  <c r="U54" i="87" s="1"/>
  <c r="U98" i="87" s="1"/>
  <c r="U44" i="84"/>
  <c r="U54" i="84" s="1"/>
  <c r="U98" i="84" s="1"/>
  <c r="U44" i="89"/>
  <c r="U54" i="89" s="1"/>
  <c r="U98" i="89" s="1"/>
  <c r="U44" i="58"/>
  <c r="U44" i="83"/>
  <c r="U54" i="83" s="1"/>
  <c r="U98" i="83" s="1"/>
  <c r="U44" i="88"/>
  <c r="U54" i="88" s="1"/>
  <c r="U98" i="88" s="1"/>
  <c r="T54" i="87"/>
  <c r="T98" i="87" s="1"/>
  <c r="T54" i="84"/>
  <c r="T98" i="84" s="1"/>
  <c r="T54" i="88"/>
  <c r="T98" i="88" s="1"/>
  <c r="T54" i="83"/>
  <c r="T98" i="83" s="1"/>
  <c r="U621" i="89"/>
  <c r="U616" i="89"/>
  <c r="U624" i="89"/>
  <c r="U614" i="89"/>
  <c r="U643" i="89" s="1"/>
  <c r="U615" i="89"/>
  <c r="U54" i="58" l="1"/>
  <c r="Q35" i="90"/>
  <c r="T98" i="58"/>
  <c r="P49" i="90"/>
  <c r="U98" i="58" l="1"/>
  <c r="Q49" i="90"/>
  <c r="L10" i="3" l="1"/>
  <c r="H3" i="90" l="1"/>
  <c r="H40" i="90" s="1"/>
  <c r="L536" i="89"/>
  <c r="L629" i="89" s="1"/>
  <c r="C76" i="89"/>
  <c r="L78" i="89" s="1"/>
  <c r="L536" i="88"/>
  <c r="L629" i="88" s="1"/>
  <c r="C76" i="88"/>
  <c r="L78" i="88" s="1"/>
  <c r="L2" i="89"/>
  <c r="L2" i="88"/>
  <c r="L536" i="87"/>
  <c r="L629" i="87" s="1"/>
  <c r="C76" i="87"/>
  <c r="L78" i="87" s="1"/>
  <c r="L2" i="87"/>
  <c r="C76" i="83"/>
  <c r="L78" i="83" s="1"/>
  <c r="C76" i="84"/>
  <c r="L78" i="84" s="1"/>
  <c r="L536" i="83"/>
  <c r="L629" i="83" s="1"/>
  <c r="L536" i="58"/>
  <c r="L629" i="58" s="1"/>
  <c r="L536" i="84"/>
  <c r="L629" i="84" s="1"/>
  <c r="L2" i="83"/>
  <c r="L2" i="84"/>
  <c r="C76" i="58"/>
  <c r="L78" i="58" s="1"/>
  <c r="L2" i="58"/>
  <c r="K78" i="88" l="1"/>
  <c r="L210" i="88" s="1"/>
  <c r="L459" i="88"/>
  <c r="L455" i="88" s="1"/>
  <c r="L493" i="88"/>
  <c r="L489" i="88" s="1"/>
  <c r="L130" i="88"/>
  <c r="L408" i="88"/>
  <c r="L404" i="88" s="1"/>
  <c r="L510" i="88"/>
  <c r="L506" i="88" s="1"/>
  <c r="L527" i="88"/>
  <c r="L476" i="88"/>
  <c r="L472" i="88" s="1"/>
  <c r="M78" i="88"/>
  <c r="L77" i="88"/>
  <c r="L442" i="88"/>
  <c r="L438" i="88" s="1"/>
  <c r="L240" i="88"/>
  <c r="B240" i="88" s="1"/>
  <c r="L425" i="88"/>
  <c r="L421" i="88" s="1"/>
  <c r="L340" i="88"/>
  <c r="L336" i="88" s="1"/>
  <c r="L391" i="88"/>
  <c r="L387" i="88" s="1"/>
  <c r="L323" i="88"/>
  <c r="L319" i="88" s="1"/>
  <c r="L218" i="88"/>
  <c r="L289" i="88"/>
  <c r="L285" i="88" s="1"/>
  <c r="L374" i="88"/>
  <c r="L370" i="88" s="1"/>
  <c r="L306" i="88"/>
  <c r="L302" i="88" s="1"/>
  <c r="L357" i="88"/>
  <c r="L353" i="88" s="1"/>
  <c r="L130" i="89"/>
  <c r="L240" i="89"/>
  <c r="B240" i="89" s="1"/>
  <c r="L527" i="89"/>
  <c r="M78" i="89"/>
  <c r="L408" i="89"/>
  <c r="L404" i="89" s="1"/>
  <c r="L77" i="89"/>
  <c r="K78" i="89"/>
  <c r="L210" i="89" s="1"/>
  <c r="L340" i="89"/>
  <c r="L336" i="89" s="1"/>
  <c r="L476" i="89"/>
  <c r="L472" i="89" s="1"/>
  <c r="L510" i="89"/>
  <c r="L506" i="89" s="1"/>
  <c r="L459" i="89"/>
  <c r="L455" i="89" s="1"/>
  <c r="L493" i="89"/>
  <c r="L489" i="89" s="1"/>
  <c r="L442" i="89"/>
  <c r="L438" i="89" s="1"/>
  <c r="L425" i="89"/>
  <c r="L421" i="89" s="1"/>
  <c r="L357" i="89"/>
  <c r="L353" i="89" s="1"/>
  <c r="L391" i="89"/>
  <c r="L387" i="89" s="1"/>
  <c r="L323" i="89"/>
  <c r="L319" i="89" s="1"/>
  <c r="L289" i="89"/>
  <c r="L285" i="89" s="1"/>
  <c r="L306" i="89"/>
  <c r="L302" i="89" s="1"/>
  <c r="L374" i="89"/>
  <c r="L370" i="89" s="1"/>
  <c r="L442" i="87"/>
  <c r="L438" i="87" s="1"/>
  <c r="L493" i="87"/>
  <c r="L489" i="87" s="1"/>
  <c r="L476" i="87"/>
  <c r="L472" i="87" s="1"/>
  <c r="L527" i="87"/>
  <c r="L240" i="87"/>
  <c r="B240" i="87" s="1"/>
  <c r="L510" i="87"/>
  <c r="L506" i="87" s="1"/>
  <c r="L340" i="87"/>
  <c r="L336" i="87" s="1"/>
  <c r="L459" i="87"/>
  <c r="L455" i="87" s="1"/>
  <c r="L408" i="87"/>
  <c r="L404" i="87" s="1"/>
  <c r="L130" i="87"/>
  <c r="M78" i="87"/>
  <c r="L425" i="87"/>
  <c r="L421" i="87" s="1"/>
  <c r="L77" i="87"/>
  <c r="K78" i="87"/>
  <c r="L234" i="87" s="1"/>
  <c r="L289" i="87"/>
  <c r="L285" i="87" s="1"/>
  <c r="L323" i="87"/>
  <c r="L319" i="87" s="1"/>
  <c r="L374" i="87"/>
  <c r="L370" i="87" s="1"/>
  <c r="L357" i="87"/>
  <c r="L353" i="87" s="1"/>
  <c r="L306" i="87"/>
  <c r="L302" i="87" s="1"/>
  <c r="L391" i="87"/>
  <c r="L387" i="87" s="1"/>
  <c r="L240" i="84"/>
  <c r="B240" i="84" s="1"/>
  <c r="L391" i="84"/>
  <c r="K78" i="84"/>
  <c r="L202" i="84" s="1"/>
  <c r="L130" i="84"/>
  <c r="L357" i="84"/>
  <c r="L527" i="84"/>
  <c r="L77" i="84"/>
  <c r="M78" i="84"/>
  <c r="L374" i="84"/>
  <c r="L459" i="84"/>
  <c r="L510" i="84"/>
  <c r="L408" i="84"/>
  <c r="L442" i="84"/>
  <c r="L323" i="84"/>
  <c r="L306" i="84"/>
  <c r="L289" i="84"/>
  <c r="L425" i="84"/>
  <c r="L493" i="84"/>
  <c r="L340" i="84"/>
  <c r="L476" i="84"/>
  <c r="M78" i="83"/>
  <c r="K78" i="83"/>
  <c r="L186" i="83" s="1"/>
  <c r="L77" i="83"/>
  <c r="L527" i="83"/>
  <c r="L130" i="83"/>
  <c r="L493" i="83"/>
  <c r="L240" i="83"/>
  <c r="B240" i="83" s="1"/>
  <c r="L442" i="83"/>
  <c r="L408" i="83"/>
  <c r="L476" i="83"/>
  <c r="L391" i="83"/>
  <c r="L425" i="83"/>
  <c r="L357" i="83"/>
  <c r="L459" i="83"/>
  <c r="L289" i="83"/>
  <c r="L510" i="83"/>
  <c r="L340" i="83"/>
  <c r="L323" i="83"/>
  <c r="L306" i="83"/>
  <c r="L374" i="83"/>
  <c r="L408" i="58"/>
  <c r="L527" i="58"/>
  <c r="L374" i="58"/>
  <c r="L459" i="58"/>
  <c r="L391" i="58"/>
  <c r="L306" i="58"/>
  <c r="L323" i="58"/>
  <c r="L340" i="58"/>
  <c r="L476" i="58"/>
  <c r="L425" i="58"/>
  <c r="L357" i="58"/>
  <c r="L510" i="58"/>
  <c r="L493" i="58"/>
  <c r="L442" i="58"/>
  <c r="L130" i="58"/>
  <c r="L240" i="58"/>
  <c r="B240" i="58" s="1"/>
  <c r="K78" i="58"/>
  <c r="M78" i="58"/>
  <c r="L77" i="58"/>
  <c r="L289" i="58"/>
  <c r="L186" i="88" l="1"/>
  <c r="L189" i="88" s="1"/>
  <c r="L234" i="88"/>
  <c r="L236" i="88" s="1"/>
  <c r="L178" i="88"/>
  <c r="L226" i="88"/>
  <c r="L227" i="88" s="1"/>
  <c r="L202" i="88"/>
  <c r="L203" i="88" s="1"/>
  <c r="L226" i="89"/>
  <c r="L229" i="89" s="1"/>
  <c r="L194" i="88"/>
  <c r="L196" i="88" s="1"/>
  <c r="L234" i="89"/>
  <c r="L235" i="89" s="1"/>
  <c r="L186" i="87"/>
  <c r="L189" i="87" s="1"/>
  <c r="L226" i="87"/>
  <c r="L229" i="87" s="1"/>
  <c r="L202" i="87"/>
  <c r="L203" i="87" s="1"/>
  <c r="L210" i="87"/>
  <c r="L211" i="87" s="1"/>
  <c r="L218" i="87"/>
  <c r="L219" i="87" s="1"/>
  <c r="L178" i="87"/>
  <c r="L179" i="87" s="1"/>
  <c r="L194" i="89"/>
  <c r="L202" i="89"/>
  <c r="L204" i="89" s="1"/>
  <c r="L186" i="89"/>
  <c r="L188" i="89" s="1"/>
  <c r="L358" i="87"/>
  <c r="L352" i="87"/>
  <c r="L426" i="87"/>
  <c r="L420" i="87"/>
  <c r="L392" i="89"/>
  <c r="L386" i="89"/>
  <c r="L511" i="89"/>
  <c r="L505" i="89"/>
  <c r="L358" i="88"/>
  <c r="L352" i="88"/>
  <c r="L324" i="88"/>
  <c r="L318" i="88"/>
  <c r="L477" i="88"/>
  <c r="L471" i="88"/>
  <c r="L375" i="87"/>
  <c r="L111" i="87"/>
  <c r="L369" i="87"/>
  <c r="M442" i="87"/>
  <c r="M438" i="87" s="1"/>
  <c r="M340" i="87"/>
  <c r="M306" i="87"/>
  <c r="M425" i="87"/>
  <c r="M421" i="87" s="1"/>
  <c r="M234" i="87"/>
  <c r="M459" i="87"/>
  <c r="M455" i="87" s="1"/>
  <c r="M194" i="87"/>
  <c r="M323" i="87"/>
  <c r="M210" i="87"/>
  <c r="M408" i="87"/>
  <c r="M404" i="87" s="1"/>
  <c r="M476" i="87"/>
  <c r="M472" i="87" s="1"/>
  <c r="M226" i="87"/>
  <c r="M130" i="87"/>
  <c r="M289" i="87"/>
  <c r="N78" i="87"/>
  <c r="M178" i="87"/>
  <c r="M357" i="87"/>
  <c r="M240" i="87"/>
  <c r="M218" i="87"/>
  <c r="M527" i="87"/>
  <c r="M77" i="87"/>
  <c r="M374" i="87"/>
  <c r="M370" i="87" s="1"/>
  <c r="M391" i="87"/>
  <c r="M387" i="87" s="1"/>
  <c r="M510" i="87"/>
  <c r="M506" i="87" s="1"/>
  <c r="M493" i="87"/>
  <c r="M489" i="87" s="1"/>
  <c r="M202" i="87"/>
  <c r="M186" i="87"/>
  <c r="L477" i="87"/>
  <c r="L471" i="87"/>
  <c r="L477" i="89"/>
  <c r="L471" i="89"/>
  <c r="L307" i="88"/>
  <c r="L301" i="88"/>
  <c r="L392" i="88"/>
  <c r="L386" i="88"/>
  <c r="L494" i="87"/>
  <c r="L488" i="87"/>
  <c r="L375" i="89"/>
  <c r="L111" i="89"/>
  <c r="L369" i="89"/>
  <c r="L211" i="89"/>
  <c r="L213" i="89"/>
  <c r="L212" i="89"/>
  <c r="L341" i="89"/>
  <c r="L335" i="89"/>
  <c r="L229" i="88"/>
  <c r="L341" i="88"/>
  <c r="L335" i="88"/>
  <c r="L511" i="88"/>
  <c r="L505" i="88"/>
  <c r="L324" i="87"/>
  <c r="L318" i="87"/>
  <c r="L409" i="87"/>
  <c r="L403" i="87"/>
  <c r="L443" i="87"/>
  <c r="L437" i="87"/>
  <c r="L307" i="89"/>
  <c r="L301" i="89"/>
  <c r="L358" i="89"/>
  <c r="L352" i="89"/>
  <c r="K202" i="89"/>
  <c r="K203" i="89" s="1"/>
  <c r="K226" i="89"/>
  <c r="K227" i="89" s="1"/>
  <c r="K77" i="89"/>
  <c r="K130" i="89"/>
  <c r="B130" i="89" s="1"/>
  <c r="J78" i="89"/>
  <c r="K234" i="89"/>
  <c r="K235" i="89" s="1"/>
  <c r="K210" i="89"/>
  <c r="K211" i="89" s="1"/>
  <c r="K218" i="89"/>
  <c r="K219" i="89" s="1"/>
  <c r="K186" i="89"/>
  <c r="K187" i="89" s="1"/>
  <c r="K240" i="89"/>
  <c r="K178" i="89"/>
  <c r="K179" i="89" s="1"/>
  <c r="K194" i="89"/>
  <c r="K195" i="89" s="1"/>
  <c r="L375" i="88"/>
  <c r="L111" i="88"/>
  <c r="L369" i="88"/>
  <c r="L426" i="88"/>
  <c r="L420" i="88"/>
  <c r="L409" i="88"/>
  <c r="L403" i="88"/>
  <c r="L226" i="84"/>
  <c r="L228" i="84" s="1"/>
  <c r="L236" i="87"/>
  <c r="L237" i="87"/>
  <c r="L235" i="87"/>
  <c r="L290" i="87"/>
  <c r="L523" i="87"/>
  <c r="L112" i="87" s="1"/>
  <c r="L284" i="87"/>
  <c r="L460" i="87"/>
  <c r="L454" i="87"/>
  <c r="L218" i="89"/>
  <c r="L426" i="89"/>
  <c r="L420" i="89"/>
  <c r="L195" i="88"/>
  <c r="L197" i="88"/>
  <c r="L212" i="88"/>
  <c r="L211" i="88"/>
  <c r="L213" i="88"/>
  <c r="L180" i="87"/>
  <c r="L341" i="87"/>
  <c r="L335" i="87"/>
  <c r="L290" i="89"/>
  <c r="L284" i="89"/>
  <c r="L523" i="89"/>
  <c r="L112" i="89" s="1"/>
  <c r="L443" i="89"/>
  <c r="L437" i="89"/>
  <c r="L409" i="89"/>
  <c r="L403" i="89"/>
  <c r="L187" i="88"/>
  <c r="L188" i="88"/>
  <c r="L290" i="88"/>
  <c r="L523" i="88"/>
  <c r="L112" i="88" s="1"/>
  <c r="L284" i="88"/>
  <c r="L443" i="88"/>
  <c r="L437" i="88"/>
  <c r="L494" i="88"/>
  <c r="L488" i="88"/>
  <c r="L392" i="87"/>
  <c r="L386" i="87"/>
  <c r="L194" i="87"/>
  <c r="K194" i="87"/>
  <c r="K195" i="87" s="1"/>
  <c r="K234" i="87"/>
  <c r="K235" i="87" s="1"/>
  <c r="K77" i="87"/>
  <c r="K210" i="87"/>
  <c r="K211" i="87" s="1"/>
  <c r="J78" i="87"/>
  <c r="K240" i="87"/>
  <c r="K178" i="87"/>
  <c r="K179" i="87" s="1"/>
  <c r="K226" i="87"/>
  <c r="K227" i="87" s="1"/>
  <c r="K218" i="87"/>
  <c r="K219" i="87" s="1"/>
  <c r="K130" i="87"/>
  <c r="B130" i="87" s="1"/>
  <c r="K202" i="87"/>
  <c r="K203" i="87" s="1"/>
  <c r="K186" i="87"/>
  <c r="K187" i="87" s="1"/>
  <c r="L511" i="87"/>
  <c r="L505" i="87"/>
  <c r="L197" i="89"/>
  <c r="L196" i="89"/>
  <c r="L195" i="89"/>
  <c r="L228" i="89"/>
  <c r="L494" i="89"/>
  <c r="L488" i="89"/>
  <c r="M476" i="89"/>
  <c r="M472" i="89" s="1"/>
  <c r="M240" i="89"/>
  <c r="M340" i="89"/>
  <c r="M130" i="89"/>
  <c r="M323" i="89"/>
  <c r="M226" i="89"/>
  <c r="N78" i="89"/>
  <c r="M357" i="89"/>
  <c r="M289" i="89"/>
  <c r="M77" i="89"/>
  <c r="M459" i="89"/>
  <c r="M455" i="89" s="1"/>
  <c r="M510" i="89"/>
  <c r="M506" i="89" s="1"/>
  <c r="M374" i="89"/>
  <c r="M370" i="89" s="1"/>
  <c r="M493" i="89"/>
  <c r="M489" i="89" s="1"/>
  <c r="M202" i="89"/>
  <c r="M527" i="89"/>
  <c r="M186" i="89"/>
  <c r="M306" i="89"/>
  <c r="M218" i="89"/>
  <c r="M408" i="89"/>
  <c r="M404" i="89" s="1"/>
  <c r="M442" i="89"/>
  <c r="M438" i="89" s="1"/>
  <c r="M234" i="89"/>
  <c r="M391" i="89"/>
  <c r="M387" i="89" s="1"/>
  <c r="M425" i="89"/>
  <c r="M421" i="89" s="1"/>
  <c r="M210" i="89"/>
  <c r="M178" i="89"/>
  <c r="M194" i="89"/>
  <c r="L181" i="88"/>
  <c r="L180" i="88"/>
  <c r="L179" i="88"/>
  <c r="L237" i="88"/>
  <c r="L460" i="88"/>
  <c r="L454" i="88"/>
  <c r="L307" i="87"/>
  <c r="L301" i="87"/>
  <c r="L178" i="89"/>
  <c r="L324" i="89"/>
  <c r="L318" i="89"/>
  <c r="L460" i="89"/>
  <c r="L454" i="89"/>
  <c r="L221" i="88"/>
  <c r="L220" i="88"/>
  <c r="L219" i="88"/>
  <c r="M510" i="88"/>
  <c r="M506" i="88" s="1"/>
  <c r="M476" i="88"/>
  <c r="M472" i="88" s="1"/>
  <c r="M527" i="88"/>
  <c r="M391" i="88"/>
  <c r="M387" i="88" s="1"/>
  <c r="M289" i="88"/>
  <c r="M459" i="88"/>
  <c r="M455" i="88" s="1"/>
  <c r="M493" i="88"/>
  <c r="M489" i="88" s="1"/>
  <c r="M210" i="88"/>
  <c r="M442" i="88"/>
  <c r="M438" i="88" s="1"/>
  <c r="M408" i="88"/>
  <c r="M404" i="88" s="1"/>
  <c r="M340" i="88"/>
  <c r="M226" i="88"/>
  <c r="M218" i="88"/>
  <c r="N78" i="88"/>
  <c r="M77" i="88"/>
  <c r="M306" i="88"/>
  <c r="M357" i="88"/>
  <c r="M240" i="88"/>
  <c r="M202" i="88"/>
  <c r="M130" i="88"/>
  <c r="M374" i="88"/>
  <c r="M370" i="88" s="1"/>
  <c r="M323" i="88"/>
  <c r="M425" i="88"/>
  <c r="M421" i="88" s="1"/>
  <c r="M194" i="88"/>
  <c r="M234" i="88"/>
  <c r="M178" i="88"/>
  <c r="M186" i="88"/>
  <c r="J78" i="88"/>
  <c r="K77" i="88"/>
  <c r="K240" i="88"/>
  <c r="K130" i="88"/>
  <c r="B130" i="88" s="1"/>
  <c r="K234" i="88"/>
  <c r="K235" i="88" s="1"/>
  <c r="K218" i="88"/>
  <c r="K219" i="88" s="1"/>
  <c r="K210" i="88"/>
  <c r="K211" i="88" s="1"/>
  <c r="K226" i="88"/>
  <c r="K227" i="88" s="1"/>
  <c r="K202" i="88"/>
  <c r="K203" i="88" s="1"/>
  <c r="K186" i="88"/>
  <c r="K187" i="88" s="1"/>
  <c r="K194" i="88"/>
  <c r="K195" i="88" s="1"/>
  <c r="K178" i="88"/>
  <c r="K179" i="88" s="1"/>
  <c r="L353" i="58"/>
  <c r="L352" i="58" s="1"/>
  <c r="L319" i="83"/>
  <c r="L318" i="83" s="1"/>
  <c r="L302" i="84"/>
  <c r="L301" i="84" s="1"/>
  <c r="L336" i="83"/>
  <c r="L335" i="83" s="1"/>
  <c r="L319" i="84"/>
  <c r="L318" i="84" s="1"/>
  <c r="L336" i="58"/>
  <c r="L335" i="58" s="1"/>
  <c r="L353" i="84"/>
  <c r="L352" i="84" s="1"/>
  <c r="L370" i="58"/>
  <c r="L369" i="58" s="1"/>
  <c r="L319" i="58"/>
  <c r="L318" i="58" s="1"/>
  <c r="L285" i="83"/>
  <c r="L284" i="83" s="1"/>
  <c r="L336" i="84"/>
  <c r="L335" i="84" s="1"/>
  <c r="L387" i="83"/>
  <c r="L386" i="83" s="1"/>
  <c r="L302" i="58"/>
  <c r="L301" i="58" s="1"/>
  <c r="L302" i="83"/>
  <c r="L301" i="83" s="1"/>
  <c r="L387" i="58"/>
  <c r="L386" i="58" s="1"/>
  <c r="L353" i="83"/>
  <c r="L352" i="83" s="1"/>
  <c r="L387" i="84"/>
  <c r="L386" i="84" s="1"/>
  <c r="L285" i="58"/>
  <c r="L284" i="58" s="1"/>
  <c r="L370" i="83"/>
  <c r="L375" i="83" s="1"/>
  <c r="L285" i="84"/>
  <c r="L284" i="84" s="1"/>
  <c r="L370" i="84"/>
  <c r="L506" i="83"/>
  <c r="L505" i="83" s="1"/>
  <c r="L506" i="84"/>
  <c r="L505" i="84" s="1"/>
  <c r="L506" i="58"/>
  <c r="L505" i="58" s="1"/>
  <c r="L489" i="83"/>
  <c r="L488" i="83" s="1"/>
  <c r="L489" i="84"/>
  <c r="L488" i="84" s="1"/>
  <c r="L489" i="58"/>
  <c r="L488" i="58" s="1"/>
  <c r="L472" i="83"/>
  <c r="L471" i="83" s="1"/>
  <c r="L472" i="84"/>
  <c r="L471" i="84" s="1"/>
  <c r="L472" i="58"/>
  <c r="L471" i="58" s="1"/>
  <c r="L455" i="58"/>
  <c r="L454" i="58" s="1"/>
  <c r="L455" i="84"/>
  <c r="L454" i="84" s="1"/>
  <c r="L455" i="83"/>
  <c r="L454" i="83" s="1"/>
  <c r="L438" i="83"/>
  <c r="L437" i="83" s="1"/>
  <c r="L438" i="84"/>
  <c r="L437" i="84" s="1"/>
  <c r="L438" i="58"/>
  <c r="L437" i="58" s="1"/>
  <c r="L421" i="58"/>
  <c r="L420" i="58" s="1"/>
  <c r="L421" i="84"/>
  <c r="L420" i="84" s="1"/>
  <c r="L421" i="83"/>
  <c r="L420" i="83" s="1"/>
  <c r="L404" i="83"/>
  <c r="L404" i="58"/>
  <c r="L404" i="84"/>
  <c r="L234" i="84"/>
  <c r="L236" i="84" s="1"/>
  <c r="L186" i="84"/>
  <c r="L187" i="84" s="1"/>
  <c r="L202" i="83"/>
  <c r="L204" i="83" s="1"/>
  <c r="L218" i="84"/>
  <c r="L220" i="84" s="1"/>
  <c r="L234" i="83"/>
  <c r="L235" i="83" s="1"/>
  <c r="L218" i="83"/>
  <c r="L221" i="83" s="1"/>
  <c r="L226" i="83"/>
  <c r="L229" i="83" s="1"/>
  <c r="L178" i="83"/>
  <c r="L181" i="83" s="1"/>
  <c r="L194" i="83"/>
  <c r="L195" i="83" s="1"/>
  <c r="L210" i="84"/>
  <c r="L211" i="84" s="1"/>
  <c r="L194" i="84"/>
  <c r="L195" i="84" s="1"/>
  <c r="L178" i="84"/>
  <c r="L181" i="84" s="1"/>
  <c r="L210" i="83"/>
  <c r="K194" i="83"/>
  <c r="K195" i="83" s="1"/>
  <c r="K210" i="83"/>
  <c r="K211" i="83" s="1"/>
  <c r="K77" i="83"/>
  <c r="K178" i="83"/>
  <c r="K179" i="83" s="1"/>
  <c r="K240" i="83"/>
  <c r="K226" i="83"/>
  <c r="K227" i="83" s="1"/>
  <c r="K130" i="83"/>
  <c r="B130" i="83" s="1"/>
  <c r="K234" i="83"/>
  <c r="K235" i="83" s="1"/>
  <c r="J78" i="83"/>
  <c r="K218" i="83"/>
  <c r="K219" i="83" s="1"/>
  <c r="K186" i="83"/>
  <c r="K187" i="83" s="1"/>
  <c r="K202" i="83"/>
  <c r="K203" i="83" s="1"/>
  <c r="M527" i="84"/>
  <c r="M493" i="84"/>
  <c r="M489" i="84" s="1"/>
  <c r="M306" i="84"/>
  <c r="M289" i="84"/>
  <c r="M77" i="84"/>
  <c r="M425" i="84"/>
  <c r="M421" i="84" s="1"/>
  <c r="M210" i="84"/>
  <c r="M442" i="84"/>
  <c r="M438" i="84" s="1"/>
  <c r="M408" i="84"/>
  <c r="M404" i="84" s="1"/>
  <c r="M178" i="84"/>
  <c r="M391" i="84"/>
  <c r="M387" i="84" s="1"/>
  <c r="M218" i="84"/>
  <c r="M202" i="84"/>
  <c r="M226" i="84"/>
  <c r="M357" i="84"/>
  <c r="M340" i="84"/>
  <c r="M459" i="84"/>
  <c r="M455" i="84" s="1"/>
  <c r="M374" i="84"/>
  <c r="M370" i="84" s="1"/>
  <c r="M240" i="84"/>
  <c r="M476" i="84"/>
  <c r="M472" i="84" s="1"/>
  <c r="N78" i="84"/>
  <c r="M510" i="84"/>
  <c r="M506" i="84" s="1"/>
  <c r="M130" i="84"/>
  <c r="M323" i="84"/>
  <c r="M186" i="84"/>
  <c r="M234" i="84"/>
  <c r="M194" i="84"/>
  <c r="L237" i="83"/>
  <c r="M130" i="83"/>
  <c r="M476" i="83"/>
  <c r="M472" i="83" s="1"/>
  <c r="M527" i="83"/>
  <c r="M240" i="83"/>
  <c r="M77" i="83"/>
  <c r="M391" i="83"/>
  <c r="M387" i="83" s="1"/>
  <c r="M357" i="83"/>
  <c r="N78" i="83"/>
  <c r="M493" i="83"/>
  <c r="M489" i="83" s="1"/>
  <c r="M442" i="83"/>
  <c r="M438" i="83" s="1"/>
  <c r="M408" i="83"/>
  <c r="M404" i="83" s="1"/>
  <c r="M459" i="83"/>
  <c r="M455" i="83" s="1"/>
  <c r="M425" i="83"/>
  <c r="M421" i="83" s="1"/>
  <c r="M374" i="83"/>
  <c r="M370" i="83" s="1"/>
  <c r="M510" i="83"/>
  <c r="M506" i="83" s="1"/>
  <c r="M340" i="83"/>
  <c r="M289" i="83"/>
  <c r="M194" i="83"/>
  <c r="M323" i="83"/>
  <c r="M218" i="83"/>
  <c r="M178" i="83"/>
  <c r="M306" i="83"/>
  <c r="M226" i="83"/>
  <c r="M234" i="83"/>
  <c r="M210" i="83"/>
  <c r="M186" i="83"/>
  <c r="M202" i="83"/>
  <c r="L235" i="84"/>
  <c r="K218" i="84"/>
  <c r="K219" i="84" s="1"/>
  <c r="K130" i="84"/>
  <c r="B130" i="84" s="1"/>
  <c r="K77" i="84"/>
  <c r="K240" i="84"/>
  <c r="J78" i="84"/>
  <c r="K178" i="84"/>
  <c r="K179" i="84" s="1"/>
  <c r="K210" i="84"/>
  <c r="K211" i="84" s="1"/>
  <c r="K202" i="84"/>
  <c r="K203" i="84" s="1"/>
  <c r="K226" i="84"/>
  <c r="K227" i="84" s="1"/>
  <c r="K186" i="84"/>
  <c r="K187" i="84" s="1"/>
  <c r="K234" i="84"/>
  <c r="K235" i="84" s="1"/>
  <c r="K194" i="84"/>
  <c r="K195" i="84" s="1"/>
  <c r="L229" i="84"/>
  <c r="L187" i="83"/>
  <c r="L189" i="83"/>
  <c r="L188" i="83"/>
  <c r="L203" i="84"/>
  <c r="L205" i="84"/>
  <c r="L204" i="84"/>
  <c r="L186" i="58"/>
  <c r="L187" i="58" s="1"/>
  <c r="J78" i="58"/>
  <c r="M459" i="58"/>
  <c r="M455" i="58" s="1"/>
  <c r="M391" i="58"/>
  <c r="M387" i="58" s="1"/>
  <c r="M306" i="58"/>
  <c r="M340" i="58"/>
  <c r="M323" i="58"/>
  <c r="M527" i="58"/>
  <c r="M476" i="58"/>
  <c r="M472" i="58" s="1"/>
  <c r="M374" i="58"/>
  <c r="M370" i="58" s="1"/>
  <c r="M425" i="58"/>
  <c r="M421" i="58" s="1"/>
  <c r="M357" i="58"/>
  <c r="M408" i="58"/>
  <c r="M404" i="58" s="1"/>
  <c r="M510" i="58"/>
  <c r="M506" i="58" s="1"/>
  <c r="M493" i="58"/>
  <c r="M489" i="58" s="1"/>
  <c r="M442" i="58"/>
  <c r="M438" i="58" s="1"/>
  <c r="L218" i="58"/>
  <c r="L220" i="58" s="1"/>
  <c r="L226" i="58"/>
  <c r="L227" i="58" s="1"/>
  <c r="L178" i="58"/>
  <c r="L181" i="58" s="1"/>
  <c r="L234" i="58"/>
  <c r="L236" i="58" s="1"/>
  <c r="L210" i="58"/>
  <c r="L211" i="58" s="1"/>
  <c r="L194" i="58"/>
  <c r="L196" i="58" s="1"/>
  <c r="L202" i="58"/>
  <c r="L204" i="58" s="1"/>
  <c r="M186" i="58"/>
  <c r="N78" i="58"/>
  <c r="M289" i="58"/>
  <c r="M285" i="58" s="1"/>
  <c r="M240" i="58"/>
  <c r="M202" i="58"/>
  <c r="M234" i="58"/>
  <c r="M77" i="58"/>
  <c r="M130" i="58"/>
  <c r="M210" i="58"/>
  <c r="M194" i="58"/>
  <c r="M218" i="58"/>
  <c r="M178" i="58"/>
  <c r="M226" i="58"/>
  <c r="K186" i="58"/>
  <c r="K187" i="58" s="1"/>
  <c r="K240" i="58"/>
  <c r="K202" i="58"/>
  <c r="K203" i="58" s="1"/>
  <c r="K77" i="58"/>
  <c r="K210" i="58"/>
  <c r="K211" i="58" s="1"/>
  <c r="K234" i="58"/>
  <c r="K235" i="58" s="1"/>
  <c r="K130" i="58"/>
  <c r="B130" i="58" s="1"/>
  <c r="K218" i="58"/>
  <c r="K219" i="58" s="1"/>
  <c r="K226" i="58"/>
  <c r="K227" i="58" s="1"/>
  <c r="K178" i="58"/>
  <c r="K179" i="58" s="1"/>
  <c r="K194" i="58"/>
  <c r="K195" i="58" s="1"/>
  <c r="L227" i="84" l="1"/>
  <c r="L235" i="88"/>
  <c r="L227" i="89"/>
  <c r="L181" i="87"/>
  <c r="L228" i="88"/>
  <c r="L187" i="89"/>
  <c r="L213" i="87"/>
  <c r="L236" i="89"/>
  <c r="L228" i="87"/>
  <c r="L204" i="88"/>
  <c r="L227" i="87"/>
  <c r="L221" i="87"/>
  <c r="L205" i="88"/>
  <c r="L220" i="87"/>
  <c r="L189" i="89"/>
  <c r="L188" i="87"/>
  <c r="L212" i="87"/>
  <c r="L204" i="87"/>
  <c r="L205" i="87"/>
  <c r="L111" i="58"/>
  <c r="H69" i="90" s="1"/>
  <c r="L237" i="89"/>
  <c r="L188" i="84"/>
  <c r="L205" i="89"/>
  <c r="L203" i="89"/>
  <c r="L187" i="87"/>
  <c r="L237" i="84"/>
  <c r="L236" i="83"/>
  <c r="J130" i="88"/>
  <c r="I78" i="88"/>
  <c r="J240" i="88"/>
  <c r="J77" i="88"/>
  <c r="M228" i="88"/>
  <c r="M227" i="88"/>
  <c r="M229" i="88"/>
  <c r="M392" i="88"/>
  <c r="N394" i="88" s="1"/>
  <c r="L308" i="87"/>
  <c r="Q309" i="87"/>
  <c r="M462" i="88"/>
  <c r="M456" i="88" s="1"/>
  <c r="L461" i="88"/>
  <c r="M409" i="89"/>
  <c r="N411" i="89" s="1"/>
  <c r="M511" i="89"/>
  <c r="N513" i="89" s="1"/>
  <c r="L444" i="88"/>
  <c r="M445" i="88"/>
  <c r="M439" i="88" s="1"/>
  <c r="L245" i="88"/>
  <c r="L376" i="88"/>
  <c r="M377" i="88"/>
  <c r="L359" i="89"/>
  <c r="Q360" i="89"/>
  <c r="Q326" i="87"/>
  <c r="L325" i="87"/>
  <c r="L342" i="88"/>
  <c r="Q343" i="88"/>
  <c r="M479" i="89"/>
  <c r="M473" i="89" s="1"/>
  <c r="L478" i="89"/>
  <c r="M479" i="87"/>
  <c r="M473" i="87" s="1"/>
  <c r="L478" i="87"/>
  <c r="M375" i="87"/>
  <c r="M111" i="87"/>
  <c r="M286" i="87"/>
  <c r="M285" i="87"/>
  <c r="M460" i="87"/>
  <c r="N462" i="87" s="1"/>
  <c r="L376" i="87"/>
  <c r="L245" i="87"/>
  <c r="M377" i="87"/>
  <c r="L427" i="87"/>
  <c r="M428" i="87"/>
  <c r="M422" i="87" s="1"/>
  <c r="M187" i="88"/>
  <c r="M189" i="88"/>
  <c r="M188" i="88"/>
  <c r="M204" i="88"/>
  <c r="M203" i="88"/>
  <c r="M205" i="88"/>
  <c r="M336" i="88"/>
  <c r="M337" i="88"/>
  <c r="M196" i="89"/>
  <c r="M197" i="89"/>
  <c r="M195" i="89"/>
  <c r="M221" i="89"/>
  <c r="M219" i="89"/>
  <c r="M220" i="89"/>
  <c r="M460" i="89"/>
  <c r="N462" i="89" s="1"/>
  <c r="M336" i="89"/>
  <c r="M337" i="89"/>
  <c r="M411" i="89"/>
  <c r="L410" i="89"/>
  <c r="L342" i="87"/>
  <c r="Q343" i="87"/>
  <c r="M235" i="87"/>
  <c r="M237" i="87"/>
  <c r="M236" i="87"/>
  <c r="L512" i="89"/>
  <c r="M513" i="89"/>
  <c r="M507" i="89" s="1"/>
  <c r="L528" i="87"/>
  <c r="L244" i="87" s="1"/>
  <c r="L522" i="87"/>
  <c r="J240" i="89"/>
  <c r="I78" i="89"/>
  <c r="J77" i="89"/>
  <c r="J130" i="89"/>
  <c r="L308" i="89"/>
  <c r="Q309" i="89"/>
  <c r="M229" i="87"/>
  <c r="M228" i="87"/>
  <c r="M227" i="87"/>
  <c r="M426" i="87"/>
  <c r="N428" i="87" s="1"/>
  <c r="L359" i="87"/>
  <c r="Q360" i="87"/>
  <c r="M180" i="88"/>
  <c r="M181" i="88"/>
  <c r="M179" i="88"/>
  <c r="M409" i="88"/>
  <c r="N411" i="88" s="1"/>
  <c r="M477" i="88"/>
  <c r="N479" i="88" s="1"/>
  <c r="M180" i="89"/>
  <c r="M179" i="89"/>
  <c r="M181" i="89"/>
  <c r="M302" i="89"/>
  <c r="M303" i="89"/>
  <c r="L189" i="84"/>
  <c r="M237" i="88"/>
  <c r="M236" i="88"/>
  <c r="M235" i="88"/>
  <c r="M353" i="88"/>
  <c r="M354" i="88"/>
  <c r="M443" i="88"/>
  <c r="N445" i="88" s="1"/>
  <c r="M511" i="88"/>
  <c r="N513" i="88" s="1"/>
  <c r="M462" i="89"/>
  <c r="M456" i="89" s="1"/>
  <c r="L461" i="89"/>
  <c r="M212" i="89"/>
  <c r="M211" i="89"/>
  <c r="M213" i="89"/>
  <c r="M189" i="89"/>
  <c r="M187" i="89"/>
  <c r="M188" i="89"/>
  <c r="M286" i="89"/>
  <c r="M285" i="89"/>
  <c r="M477" i="89"/>
  <c r="N479" i="89" s="1"/>
  <c r="L528" i="88"/>
  <c r="L244" i="88" s="1"/>
  <c r="L522" i="88"/>
  <c r="L444" i="89"/>
  <c r="M445" i="89"/>
  <c r="M439" i="89" s="1"/>
  <c r="Q292" i="87"/>
  <c r="L291" i="87"/>
  <c r="L410" i="88"/>
  <c r="M411" i="88"/>
  <c r="L245" i="89"/>
  <c r="M377" i="89"/>
  <c r="L376" i="89"/>
  <c r="M188" i="87"/>
  <c r="M187" i="87"/>
  <c r="M189" i="87"/>
  <c r="M221" i="87"/>
  <c r="M220" i="87"/>
  <c r="M219" i="87"/>
  <c r="M477" i="87"/>
  <c r="N479" i="87" s="1"/>
  <c r="M302" i="87"/>
  <c r="M303" i="87"/>
  <c r="L478" i="88"/>
  <c r="M479" i="88"/>
  <c r="M473" i="88" s="1"/>
  <c r="L393" i="89"/>
  <c r="M394" i="89"/>
  <c r="M388" i="89" s="1"/>
  <c r="M302" i="88"/>
  <c r="M303" i="88"/>
  <c r="M426" i="89"/>
  <c r="N428" i="89" s="1"/>
  <c r="M353" i="89"/>
  <c r="M354" i="89"/>
  <c r="L195" i="87"/>
  <c r="L196" i="87"/>
  <c r="L197" i="87"/>
  <c r="L291" i="88"/>
  <c r="Q292" i="88"/>
  <c r="L427" i="89"/>
  <c r="M428" i="89"/>
  <c r="M422" i="89" s="1"/>
  <c r="L444" i="87"/>
  <c r="M445" i="87"/>
  <c r="M439" i="87" s="1"/>
  <c r="L393" i="88"/>
  <c r="M394" i="88"/>
  <c r="M388" i="88" s="1"/>
  <c r="M203" i="87"/>
  <c r="M205" i="87"/>
  <c r="M204" i="87"/>
  <c r="M409" i="87"/>
  <c r="N411" i="87" s="1"/>
  <c r="M336" i="87"/>
  <c r="M337" i="87"/>
  <c r="M426" i="88"/>
  <c r="N428" i="88" s="1"/>
  <c r="M494" i="88"/>
  <c r="N496" i="88" s="1"/>
  <c r="L325" i="89"/>
  <c r="Q326" i="89"/>
  <c r="M392" i="89"/>
  <c r="N394" i="89" s="1"/>
  <c r="M204" i="89"/>
  <c r="M203" i="89"/>
  <c r="M205" i="89"/>
  <c r="N374" i="89"/>
  <c r="N370" i="89" s="1"/>
  <c r="N357" i="89"/>
  <c r="N459" i="89"/>
  <c r="N455" i="89" s="1"/>
  <c r="N178" i="89"/>
  <c r="N202" i="89"/>
  <c r="N186" i="89"/>
  <c r="N234" i="89"/>
  <c r="N210" i="89"/>
  <c r="N240" i="89"/>
  <c r="N527" i="89"/>
  <c r="O78" i="89"/>
  <c r="N226" i="89"/>
  <c r="N77" i="89"/>
  <c r="N425" i="89"/>
  <c r="N421" i="89" s="1"/>
  <c r="N391" i="89"/>
  <c r="N387" i="89" s="1"/>
  <c r="N340" i="89"/>
  <c r="N289" i="89"/>
  <c r="N323" i="89"/>
  <c r="N130" i="89"/>
  <c r="N476" i="89"/>
  <c r="N472" i="89" s="1"/>
  <c r="N218" i="89"/>
  <c r="N493" i="89"/>
  <c r="N489" i="89" s="1"/>
  <c r="N408" i="89"/>
  <c r="N404" i="89" s="1"/>
  <c r="N306" i="89"/>
  <c r="N510" i="89"/>
  <c r="N506" i="89" s="1"/>
  <c r="N442" i="89"/>
  <c r="N438" i="89" s="1"/>
  <c r="N194" i="89"/>
  <c r="M496" i="89"/>
  <c r="M490" i="89" s="1"/>
  <c r="L495" i="89"/>
  <c r="L512" i="87"/>
  <c r="M513" i="87"/>
  <c r="M507" i="87" s="1"/>
  <c r="L528" i="89"/>
  <c r="L244" i="89" s="1"/>
  <c r="L522" i="89"/>
  <c r="L220" i="89"/>
  <c r="L219" i="89"/>
  <c r="L221" i="89"/>
  <c r="M428" i="88"/>
  <c r="M422" i="88" s="1"/>
  <c r="L427" i="88"/>
  <c r="L342" i="89"/>
  <c r="Q343" i="89"/>
  <c r="L495" i="87"/>
  <c r="M496" i="87"/>
  <c r="M490" i="87" s="1"/>
  <c r="M494" i="87"/>
  <c r="N496" i="87" s="1"/>
  <c r="M353" i="87"/>
  <c r="M354" i="87"/>
  <c r="M213" i="87"/>
  <c r="M211" i="87"/>
  <c r="M212" i="87"/>
  <c r="M443" i="87"/>
  <c r="N445" i="87" s="1"/>
  <c r="L325" i="88"/>
  <c r="Q326" i="88"/>
  <c r="M196" i="88"/>
  <c r="M197" i="88"/>
  <c r="M195" i="88"/>
  <c r="M211" i="88"/>
  <c r="M212" i="88"/>
  <c r="M213" i="88"/>
  <c r="M319" i="88"/>
  <c r="M320" i="88"/>
  <c r="N323" i="88"/>
  <c r="N186" i="88"/>
  <c r="N459" i="88"/>
  <c r="N455" i="88" s="1"/>
  <c r="N194" i="88"/>
  <c r="N425" i="88"/>
  <c r="N421" i="88" s="1"/>
  <c r="N357" i="88"/>
  <c r="N408" i="88"/>
  <c r="N404" i="88" s="1"/>
  <c r="N340" i="88"/>
  <c r="N202" i="88"/>
  <c r="N306" i="88"/>
  <c r="N476" i="88"/>
  <c r="N472" i="88" s="1"/>
  <c r="N442" i="88"/>
  <c r="N438" i="88" s="1"/>
  <c r="N527" i="88"/>
  <c r="O78" i="88"/>
  <c r="N374" i="88"/>
  <c r="N370" i="88" s="1"/>
  <c r="N226" i="88"/>
  <c r="N210" i="88"/>
  <c r="N289" i="88"/>
  <c r="N240" i="88"/>
  <c r="N510" i="88"/>
  <c r="N506" i="88" s="1"/>
  <c r="N218" i="88"/>
  <c r="N234" i="88"/>
  <c r="N130" i="88"/>
  <c r="N391" i="88"/>
  <c r="N387" i="88" s="1"/>
  <c r="N77" i="88"/>
  <c r="N493" i="88"/>
  <c r="N489" i="88" s="1"/>
  <c r="N178" i="88"/>
  <c r="M460" i="88"/>
  <c r="N462" i="88" s="1"/>
  <c r="L180" i="89"/>
  <c r="L179" i="89"/>
  <c r="L181" i="89"/>
  <c r="M237" i="89"/>
  <c r="M236" i="89"/>
  <c r="M235" i="89"/>
  <c r="M494" i="89"/>
  <c r="N496" i="89" s="1"/>
  <c r="M228" i="89"/>
  <c r="M229" i="89"/>
  <c r="M227" i="89"/>
  <c r="L393" i="87"/>
  <c r="M394" i="87"/>
  <c r="M388" i="87" s="1"/>
  <c r="M496" i="88"/>
  <c r="M490" i="88" s="1"/>
  <c r="L495" i="88"/>
  <c r="L410" i="87"/>
  <c r="M411" i="87"/>
  <c r="M513" i="88"/>
  <c r="M507" i="88" s="1"/>
  <c r="L512" i="88"/>
  <c r="L308" i="88"/>
  <c r="Q309" i="88"/>
  <c r="M511" i="87"/>
  <c r="N513" i="87" s="1"/>
  <c r="M181" i="87"/>
  <c r="M180" i="87"/>
  <c r="M179" i="87"/>
  <c r="M319" i="87"/>
  <c r="M320" i="87"/>
  <c r="M375" i="88"/>
  <c r="M111" i="88"/>
  <c r="M221" i="88"/>
  <c r="M220" i="88"/>
  <c r="M219" i="88"/>
  <c r="M286" i="88"/>
  <c r="M285" i="88"/>
  <c r="M443" i="89"/>
  <c r="N445" i="89" s="1"/>
  <c r="M375" i="89"/>
  <c r="M111" i="89"/>
  <c r="M319" i="89"/>
  <c r="M320" i="89"/>
  <c r="J240" i="87"/>
  <c r="J77" i="87"/>
  <c r="J130" i="87"/>
  <c r="I78" i="87"/>
  <c r="L291" i="89"/>
  <c r="Q292" i="89"/>
  <c r="L461" i="87"/>
  <c r="M462" i="87"/>
  <c r="M456" i="87" s="1"/>
  <c r="M392" i="87"/>
  <c r="N394" i="87" s="1"/>
  <c r="N323" i="87"/>
  <c r="N340" i="87"/>
  <c r="N476" i="87"/>
  <c r="N472" i="87" s="1"/>
  <c r="N202" i="87"/>
  <c r="N186" i="87"/>
  <c r="N178" i="87"/>
  <c r="N357" i="87"/>
  <c r="N240" i="87"/>
  <c r="N425" i="87"/>
  <c r="N421" i="87" s="1"/>
  <c r="N374" i="87"/>
  <c r="N370" i="87" s="1"/>
  <c r="N210" i="87"/>
  <c r="N77" i="87"/>
  <c r="N194" i="87"/>
  <c r="N306" i="87"/>
  <c r="N459" i="87"/>
  <c r="N455" i="87" s="1"/>
  <c r="N442" i="87"/>
  <c r="N438" i="87" s="1"/>
  <c r="N234" i="87"/>
  <c r="N493" i="87"/>
  <c r="N489" i="87" s="1"/>
  <c r="N289" i="87"/>
  <c r="N226" i="87"/>
  <c r="N527" i="87"/>
  <c r="N130" i="87"/>
  <c r="O78" i="87"/>
  <c r="N218" i="87"/>
  <c r="N391" i="87"/>
  <c r="N387" i="87" s="1"/>
  <c r="N408" i="87"/>
  <c r="N404" i="87" s="1"/>
  <c r="N510" i="87"/>
  <c r="N506" i="87" s="1"/>
  <c r="M197" i="87"/>
  <c r="M195" i="87"/>
  <c r="M196" i="87"/>
  <c r="L359" i="88"/>
  <c r="Q360" i="88"/>
  <c r="L219" i="84"/>
  <c r="L221" i="84"/>
  <c r="M377" i="83"/>
  <c r="M371" i="83" s="1"/>
  <c r="L376" i="83"/>
  <c r="L373" i="83" s="1"/>
  <c r="M286" i="84"/>
  <c r="M285" i="84"/>
  <c r="M354" i="58"/>
  <c r="M353" i="58"/>
  <c r="M320" i="83"/>
  <c r="M319" i="83"/>
  <c r="M303" i="84"/>
  <c r="M302" i="84"/>
  <c r="L290" i="84"/>
  <c r="L358" i="83"/>
  <c r="L392" i="83"/>
  <c r="L375" i="58"/>
  <c r="L341" i="83"/>
  <c r="M320" i="58"/>
  <c r="M319" i="58"/>
  <c r="M286" i="83"/>
  <c r="M285" i="83"/>
  <c r="L392" i="58"/>
  <c r="L341" i="84"/>
  <c r="L358" i="84"/>
  <c r="L307" i="84"/>
  <c r="M337" i="58"/>
  <c r="M336" i="58"/>
  <c r="M337" i="83"/>
  <c r="M336" i="83"/>
  <c r="M320" i="84"/>
  <c r="M319" i="84"/>
  <c r="M337" i="84"/>
  <c r="M336" i="84"/>
  <c r="L369" i="83"/>
  <c r="L111" i="83"/>
  <c r="M303" i="58"/>
  <c r="M302" i="58"/>
  <c r="M354" i="83"/>
  <c r="M353" i="83"/>
  <c r="M354" i="84"/>
  <c r="M353" i="84"/>
  <c r="L290" i="58"/>
  <c r="L307" i="83"/>
  <c r="L290" i="83"/>
  <c r="L341" i="58"/>
  <c r="L324" i="83"/>
  <c r="M303" i="83"/>
  <c r="M302" i="83"/>
  <c r="L369" i="84"/>
  <c r="L111" i="84"/>
  <c r="L375" i="84"/>
  <c r="L392" i="84"/>
  <c r="L307" i="58"/>
  <c r="L324" i="58"/>
  <c r="L324" i="84"/>
  <c r="L358" i="58"/>
  <c r="L511" i="58"/>
  <c r="L511" i="84"/>
  <c r="L511" i="83"/>
  <c r="L494" i="58"/>
  <c r="L494" i="84"/>
  <c r="L494" i="83"/>
  <c r="L477" i="58"/>
  <c r="L477" i="84"/>
  <c r="L477" i="83"/>
  <c r="L460" i="83"/>
  <c r="L460" i="84"/>
  <c r="L460" i="58"/>
  <c r="L443" i="58"/>
  <c r="L443" i="84"/>
  <c r="L443" i="83"/>
  <c r="L426" i="83"/>
  <c r="L426" i="84"/>
  <c r="L426" i="58"/>
  <c r="L403" i="84"/>
  <c r="L523" i="84"/>
  <c r="L409" i="84"/>
  <c r="M411" i="84" s="1"/>
  <c r="M405" i="84" s="1"/>
  <c r="L403" i="58"/>
  <c r="L523" i="58"/>
  <c r="L409" i="58"/>
  <c r="L403" i="83"/>
  <c r="L523" i="83"/>
  <c r="L409" i="83"/>
  <c r="M411" i="83" s="1"/>
  <c r="M405" i="83" s="1"/>
  <c r="L227" i="83"/>
  <c r="L179" i="84"/>
  <c r="L180" i="83"/>
  <c r="L203" i="83"/>
  <c r="L179" i="83"/>
  <c r="L196" i="84"/>
  <c r="L228" i="83"/>
  <c r="L205" i="83"/>
  <c r="L197" i="84"/>
  <c r="L197" i="83"/>
  <c r="L196" i="83"/>
  <c r="L212" i="84"/>
  <c r="L219" i="83"/>
  <c r="L220" i="83"/>
  <c r="L180" i="84"/>
  <c r="L213" i="84"/>
  <c r="M188" i="83"/>
  <c r="M187" i="83"/>
  <c r="M189" i="83"/>
  <c r="M195" i="83"/>
  <c r="M197" i="83"/>
  <c r="M196" i="83"/>
  <c r="M221" i="84"/>
  <c r="M219" i="84"/>
  <c r="M220" i="84"/>
  <c r="M212" i="83"/>
  <c r="M211" i="83"/>
  <c r="M213" i="83"/>
  <c r="M195" i="84"/>
  <c r="M196" i="84"/>
  <c r="M197" i="84"/>
  <c r="M235" i="83"/>
  <c r="M237" i="83"/>
  <c r="M236" i="83"/>
  <c r="N510" i="83"/>
  <c r="N506" i="83" s="1"/>
  <c r="N234" i="83"/>
  <c r="N425" i="83"/>
  <c r="N421" i="83" s="1"/>
  <c r="O78" i="83"/>
  <c r="N77" i="83"/>
  <c r="N218" i="83"/>
  <c r="N323" i="83"/>
  <c r="N527" i="83"/>
  <c r="N374" i="83"/>
  <c r="N370" i="83" s="1"/>
  <c r="N194" i="83"/>
  <c r="N391" i="83"/>
  <c r="N387" i="83" s="1"/>
  <c r="N459" i="83"/>
  <c r="N455" i="83" s="1"/>
  <c r="N240" i="83"/>
  <c r="N493" i="83"/>
  <c r="N489" i="83" s="1"/>
  <c r="N289" i="83"/>
  <c r="N306" i="83"/>
  <c r="N442" i="83"/>
  <c r="N438" i="83" s="1"/>
  <c r="N340" i="83"/>
  <c r="N226" i="83"/>
  <c r="N210" i="83"/>
  <c r="N408" i="83"/>
  <c r="N404" i="83" s="1"/>
  <c r="N130" i="83"/>
  <c r="N357" i="83"/>
  <c r="N476" i="83"/>
  <c r="N472" i="83" s="1"/>
  <c r="N178" i="83"/>
  <c r="N202" i="83"/>
  <c r="N186" i="83"/>
  <c r="M237" i="84"/>
  <c r="M236" i="84"/>
  <c r="M235" i="84"/>
  <c r="M179" i="84"/>
  <c r="M181" i="84"/>
  <c r="M180" i="84"/>
  <c r="J77" i="84"/>
  <c r="J240" i="84"/>
  <c r="J130" i="84"/>
  <c r="I78" i="84"/>
  <c r="M228" i="83"/>
  <c r="M229" i="83"/>
  <c r="M227" i="83"/>
  <c r="M189" i="84"/>
  <c r="M188" i="84"/>
  <c r="M187" i="84"/>
  <c r="M180" i="83"/>
  <c r="M179" i="83"/>
  <c r="M181" i="83"/>
  <c r="M211" i="84"/>
  <c r="M212" i="84"/>
  <c r="M213" i="84"/>
  <c r="M220" i="83"/>
  <c r="M221" i="83"/>
  <c r="M219" i="83"/>
  <c r="M228" i="84"/>
  <c r="M227" i="84"/>
  <c r="M229" i="84"/>
  <c r="J130" i="83"/>
  <c r="J77" i="83"/>
  <c r="J240" i="83"/>
  <c r="I78" i="83"/>
  <c r="M203" i="83"/>
  <c r="M204" i="83"/>
  <c r="M205" i="83"/>
  <c r="N408" i="84"/>
  <c r="N404" i="84" s="1"/>
  <c r="N226" i="84"/>
  <c r="N493" i="84"/>
  <c r="N489" i="84" s="1"/>
  <c r="O78" i="84"/>
  <c r="N357" i="84"/>
  <c r="N202" i="84"/>
  <c r="N289" i="84"/>
  <c r="N194" i="84"/>
  <c r="N77" i="84"/>
  <c r="N425" i="84"/>
  <c r="N421" i="84" s="1"/>
  <c r="N476" i="84"/>
  <c r="N472" i="84" s="1"/>
  <c r="N210" i="84"/>
  <c r="N510" i="84"/>
  <c r="N506" i="84" s="1"/>
  <c r="N186" i="84"/>
  <c r="N306" i="84"/>
  <c r="N340" i="84"/>
  <c r="N234" i="84"/>
  <c r="N459" i="84"/>
  <c r="N455" i="84" s="1"/>
  <c r="N374" i="84"/>
  <c r="N370" i="84" s="1"/>
  <c r="N527" i="84"/>
  <c r="N442" i="84"/>
  <c r="N438" i="84" s="1"/>
  <c r="N240" i="84"/>
  <c r="N218" i="84"/>
  <c r="N323" i="84"/>
  <c r="N178" i="84"/>
  <c r="N130" i="84"/>
  <c r="N391" i="84"/>
  <c r="N387" i="84" s="1"/>
  <c r="M204" i="84"/>
  <c r="M203" i="84"/>
  <c r="M205" i="84"/>
  <c r="L212" i="83"/>
  <c r="L213" i="83"/>
  <c r="L211" i="83"/>
  <c r="L188" i="58"/>
  <c r="L229" i="58"/>
  <c r="L189" i="58"/>
  <c r="J77" i="58"/>
  <c r="J130" i="58"/>
  <c r="J240" i="58"/>
  <c r="I78" i="58"/>
  <c r="L179" i="58"/>
  <c r="N476" i="58"/>
  <c r="N472" i="58" s="1"/>
  <c r="N340" i="58"/>
  <c r="N425" i="58"/>
  <c r="N421" i="58" s="1"/>
  <c r="N357" i="58"/>
  <c r="N527" i="58"/>
  <c r="N408" i="58"/>
  <c r="N404" i="58" s="1"/>
  <c r="N306" i="58"/>
  <c r="N374" i="58"/>
  <c r="N370" i="58" s="1"/>
  <c r="N459" i="58"/>
  <c r="N455" i="58" s="1"/>
  <c r="N391" i="58"/>
  <c r="N387" i="58" s="1"/>
  <c r="N323" i="58"/>
  <c r="N510" i="58"/>
  <c r="N506" i="58" s="1"/>
  <c r="N493" i="58"/>
  <c r="N489" i="58" s="1"/>
  <c r="N442" i="58"/>
  <c r="N438" i="58" s="1"/>
  <c r="L219" i="58"/>
  <c r="L228" i="58"/>
  <c r="L213" i="58"/>
  <c r="L197" i="58"/>
  <c r="L180" i="58"/>
  <c r="L221" i="58"/>
  <c r="L195" i="58"/>
  <c r="L235" i="58"/>
  <c r="L237" i="58"/>
  <c r="L212" i="58"/>
  <c r="L205" i="58"/>
  <c r="L203" i="58"/>
  <c r="N202" i="58"/>
  <c r="N77" i="58"/>
  <c r="N178" i="58"/>
  <c r="N194" i="58"/>
  <c r="N218" i="58"/>
  <c r="N289" i="58"/>
  <c r="N285" i="58" s="1"/>
  <c r="N240" i="58"/>
  <c r="N186" i="58"/>
  <c r="N234" i="58"/>
  <c r="O78" i="58"/>
  <c r="N226" i="58"/>
  <c r="N210" i="58"/>
  <c r="N130" i="58"/>
  <c r="M213" i="58"/>
  <c r="M212" i="58"/>
  <c r="M211" i="58"/>
  <c r="M204" i="58"/>
  <c r="M205" i="58"/>
  <c r="M203" i="58"/>
  <c r="M187" i="58"/>
  <c r="M189" i="58"/>
  <c r="M188" i="58"/>
  <c r="M227" i="58"/>
  <c r="M229" i="58"/>
  <c r="M228" i="58"/>
  <c r="M180" i="58"/>
  <c r="M181" i="58"/>
  <c r="M179" i="58"/>
  <c r="M219" i="58"/>
  <c r="M220" i="58"/>
  <c r="M221" i="58"/>
  <c r="M196" i="58"/>
  <c r="M197" i="58"/>
  <c r="M195" i="58"/>
  <c r="M236" i="58"/>
  <c r="M237" i="58"/>
  <c r="M235" i="58"/>
  <c r="M286" i="58"/>
  <c r="N388" i="89" l="1"/>
  <c r="M245" i="89"/>
  <c r="M245" i="88"/>
  <c r="L249" i="89"/>
  <c r="L104" i="89" s="1"/>
  <c r="L249" i="87"/>
  <c r="L250" i="87" s="1"/>
  <c r="N439" i="89"/>
  <c r="N377" i="89"/>
  <c r="N371" i="89" s="1"/>
  <c r="N473" i="88"/>
  <c r="N490" i="88"/>
  <c r="N388" i="88"/>
  <c r="N388" i="87"/>
  <c r="N422" i="88"/>
  <c r="N473" i="89"/>
  <c r="N456" i="89"/>
  <c r="M290" i="88"/>
  <c r="M291" i="88" s="1"/>
  <c r="N511" i="88"/>
  <c r="O513" i="88" s="1"/>
  <c r="N443" i="88"/>
  <c r="O445" i="88" s="1"/>
  <c r="N197" i="88"/>
  <c r="N196" i="88"/>
  <c r="N195" i="88"/>
  <c r="M427" i="88"/>
  <c r="L424" i="88"/>
  <c r="M429" i="88"/>
  <c r="M423" i="88" s="1"/>
  <c r="L509" i="87"/>
  <c r="M514" i="87"/>
  <c r="M508" i="87" s="1"/>
  <c r="M512" i="87"/>
  <c r="N302" i="89"/>
  <c r="N303" i="89"/>
  <c r="N336" i="89"/>
  <c r="N337" i="89"/>
  <c r="N211" i="89"/>
  <c r="N212" i="89"/>
  <c r="N213" i="89"/>
  <c r="N405" i="87"/>
  <c r="M395" i="88"/>
  <c r="M389" i="88" s="1"/>
  <c r="M393" i="88"/>
  <c r="L390" i="88"/>
  <c r="M293" i="88"/>
  <c r="L288" i="88"/>
  <c r="M358" i="89"/>
  <c r="R360" i="89" s="1"/>
  <c r="M393" i="89"/>
  <c r="M395" i="89"/>
  <c r="M389" i="89" s="1"/>
  <c r="L390" i="89"/>
  <c r="M412" i="88"/>
  <c r="M406" i="88" s="1"/>
  <c r="M410" i="88"/>
  <c r="L407" i="88"/>
  <c r="N422" i="87"/>
  <c r="M341" i="88"/>
  <c r="R343" i="88" s="1"/>
  <c r="M378" i="87"/>
  <c r="L373" i="87"/>
  <c r="M376" i="87"/>
  <c r="L270" i="87"/>
  <c r="L322" i="87"/>
  <c r="M327" i="87"/>
  <c r="M321" i="87" s="1"/>
  <c r="M463" i="88"/>
  <c r="M457" i="88" s="1"/>
  <c r="M461" i="88"/>
  <c r="L458" i="88"/>
  <c r="N221" i="87"/>
  <c r="N219" i="87"/>
  <c r="N220" i="87"/>
  <c r="N443" i="87"/>
  <c r="O445" i="87" s="1"/>
  <c r="M324" i="87"/>
  <c r="R326" i="87" s="1"/>
  <c r="M514" i="88"/>
  <c r="M508" i="88" s="1"/>
  <c r="M512" i="88"/>
  <c r="L509" i="88"/>
  <c r="N179" i="88"/>
  <c r="N180" i="88"/>
  <c r="N181" i="88"/>
  <c r="N477" i="88"/>
  <c r="O479" i="88" s="1"/>
  <c r="N460" i="88"/>
  <c r="O462" i="88" s="1"/>
  <c r="N490" i="87"/>
  <c r="M495" i="89"/>
  <c r="L492" i="89"/>
  <c r="M497" i="89"/>
  <c r="M491" i="89" s="1"/>
  <c r="N409" i="89"/>
  <c r="O411" i="89" s="1"/>
  <c r="N392" i="89"/>
  <c r="N235" i="89"/>
  <c r="N237" i="89"/>
  <c r="N236" i="89"/>
  <c r="M307" i="88"/>
  <c r="R309" i="88" s="1"/>
  <c r="M254" i="89"/>
  <c r="M371" i="89"/>
  <c r="L104" i="87"/>
  <c r="M358" i="88"/>
  <c r="R360" i="88" s="1"/>
  <c r="M307" i="89"/>
  <c r="R309" i="89" s="1"/>
  <c r="M245" i="87"/>
  <c r="M444" i="88"/>
  <c r="L441" i="88"/>
  <c r="M446" i="88"/>
  <c r="M440" i="88" s="1"/>
  <c r="O202" i="87"/>
  <c r="O186" i="87"/>
  <c r="O425" i="87"/>
  <c r="O421" i="87" s="1"/>
  <c r="O194" i="87"/>
  <c r="O234" i="87"/>
  <c r="O130" i="87"/>
  <c r="O527" i="87"/>
  <c r="O226" i="87"/>
  <c r="O240" i="87"/>
  <c r="O408" i="87"/>
  <c r="O404" i="87" s="1"/>
  <c r="O357" i="87"/>
  <c r="O493" i="87"/>
  <c r="O489" i="87" s="1"/>
  <c r="O210" i="87"/>
  <c r="O510" i="87"/>
  <c r="O506" i="87" s="1"/>
  <c r="O374" i="87"/>
  <c r="O370" i="87" s="1"/>
  <c r="O77" i="87"/>
  <c r="O323" i="87"/>
  <c r="O459" i="87"/>
  <c r="O455" i="87" s="1"/>
  <c r="O476" i="87"/>
  <c r="O472" i="87" s="1"/>
  <c r="P78" i="87"/>
  <c r="O289" i="87"/>
  <c r="O218" i="87"/>
  <c r="O391" i="87"/>
  <c r="O387" i="87" s="1"/>
  <c r="O340" i="87"/>
  <c r="O306" i="87"/>
  <c r="O442" i="87"/>
  <c r="O438" i="87" s="1"/>
  <c r="O178" i="87"/>
  <c r="N460" i="87"/>
  <c r="O462" i="87" s="1"/>
  <c r="N353" i="87"/>
  <c r="N354" i="87"/>
  <c r="L288" i="89"/>
  <c r="M293" i="89"/>
  <c r="M324" i="89"/>
  <c r="R326" i="89" s="1"/>
  <c r="N494" i="88"/>
  <c r="O496" i="88" s="1"/>
  <c r="N286" i="88"/>
  <c r="N285" i="88"/>
  <c r="N302" i="88"/>
  <c r="N303" i="88"/>
  <c r="N189" i="88"/>
  <c r="N188" i="88"/>
  <c r="N187" i="88"/>
  <c r="N439" i="87"/>
  <c r="N494" i="89"/>
  <c r="O496" i="89" s="1"/>
  <c r="N426" i="89"/>
  <c r="O428" i="89" s="1"/>
  <c r="N189" i="89"/>
  <c r="N188" i="89"/>
  <c r="N187" i="89"/>
  <c r="L441" i="87"/>
  <c r="M446" i="87"/>
  <c r="M440" i="87" s="1"/>
  <c r="M444" i="87"/>
  <c r="N422" i="89"/>
  <c r="M478" i="88"/>
  <c r="L475" i="88"/>
  <c r="M480" i="88"/>
  <c r="M474" i="88" s="1"/>
  <c r="L288" i="87"/>
  <c r="M293" i="87"/>
  <c r="M290" i="89"/>
  <c r="M291" i="89" s="1"/>
  <c r="M461" i="89"/>
  <c r="M463" i="89"/>
  <c r="M457" i="89" s="1"/>
  <c r="L458" i="89"/>
  <c r="N405" i="88"/>
  <c r="L339" i="87"/>
  <c r="M344" i="87"/>
  <c r="M338" i="87" s="1"/>
  <c r="M371" i="87"/>
  <c r="M254" i="87"/>
  <c r="L475" i="87"/>
  <c r="M478" i="87"/>
  <c r="M480" i="87"/>
  <c r="M474" i="87" s="1"/>
  <c r="N302" i="87"/>
  <c r="N303" i="87"/>
  <c r="N179" i="87"/>
  <c r="N180" i="87"/>
  <c r="N181" i="87"/>
  <c r="M405" i="87"/>
  <c r="N212" i="88"/>
  <c r="N211" i="88"/>
  <c r="N213" i="88"/>
  <c r="N204" i="88"/>
  <c r="N205" i="88"/>
  <c r="N203" i="88"/>
  <c r="N319" i="88"/>
  <c r="N320" i="88"/>
  <c r="N220" i="89"/>
  <c r="N219" i="89"/>
  <c r="N221" i="89"/>
  <c r="N204" i="89"/>
  <c r="N203" i="89"/>
  <c r="N205" i="89"/>
  <c r="I130" i="89"/>
  <c r="H78" i="89"/>
  <c r="I77" i="89"/>
  <c r="I240" i="89"/>
  <c r="L509" i="89"/>
  <c r="M514" i="89"/>
  <c r="M508" i="89" s="1"/>
  <c r="M512" i="89"/>
  <c r="M410" i="89"/>
  <c r="M412" i="89"/>
  <c r="M406" i="89" s="1"/>
  <c r="L407" i="89"/>
  <c r="M361" i="89"/>
  <c r="M355" i="89" s="1"/>
  <c r="L356" i="89"/>
  <c r="M310" i="87"/>
  <c r="M304" i="87" s="1"/>
  <c r="L305" i="87"/>
  <c r="N320" i="87"/>
  <c r="N319" i="87"/>
  <c r="M310" i="88"/>
  <c r="M304" i="88" s="1"/>
  <c r="L305" i="88"/>
  <c r="N195" i="87"/>
  <c r="N196" i="87"/>
  <c r="N197" i="87"/>
  <c r="N189" i="87"/>
  <c r="N187" i="87"/>
  <c r="N188" i="87"/>
  <c r="M412" i="87"/>
  <c r="M406" i="87" s="1"/>
  <c r="M410" i="87"/>
  <c r="L407" i="87"/>
  <c r="N490" i="89"/>
  <c r="N392" i="88"/>
  <c r="N229" i="88"/>
  <c r="N228" i="88"/>
  <c r="N227" i="88"/>
  <c r="N336" i="88"/>
  <c r="N337" i="88"/>
  <c r="N477" i="89"/>
  <c r="O479" i="89" s="1"/>
  <c r="N227" i="89"/>
  <c r="N229" i="89"/>
  <c r="N228" i="89"/>
  <c r="N179" i="89"/>
  <c r="N181" i="89"/>
  <c r="N180" i="89"/>
  <c r="M429" i="89"/>
  <c r="M423" i="89" s="1"/>
  <c r="M427" i="89"/>
  <c r="L424" i="89"/>
  <c r="M307" i="87"/>
  <c r="R309" i="87" s="1"/>
  <c r="M405" i="89"/>
  <c r="N377" i="87"/>
  <c r="N456" i="87"/>
  <c r="M478" i="89"/>
  <c r="M480" i="89"/>
  <c r="M474" i="89" s="1"/>
  <c r="L475" i="89"/>
  <c r="N237" i="87"/>
  <c r="N235" i="87"/>
  <c r="N236" i="87"/>
  <c r="L356" i="88"/>
  <c r="M361" i="88"/>
  <c r="M355" i="88" s="1"/>
  <c r="N229" i="87"/>
  <c r="N228" i="87"/>
  <c r="N227" i="87"/>
  <c r="N204" i="87"/>
  <c r="N203" i="87"/>
  <c r="N205" i="87"/>
  <c r="I240" i="87"/>
  <c r="I130" i="87"/>
  <c r="I77" i="87"/>
  <c r="H78" i="87"/>
  <c r="N375" i="88"/>
  <c r="N111" i="88"/>
  <c r="N409" i="88"/>
  <c r="O411" i="88" s="1"/>
  <c r="M324" i="88"/>
  <c r="R326" i="88" s="1"/>
  <c r="M497" i="87"/>
  <c r="M491" i="87" s="1"/>
  <c r="M495" i="87"/>
  <c r="L492" i="87"/>
  <c r="N195" i="89"/>
  <c r="N196" i="89"/>
  <c r="N197" i="89"/>
  <c r="O194" i="89"/>
  <c r="O306" i="89"/>
  <c r="O408" i="89"/>
  <c r="O404" i="89" s="1"/>
  <c r="O493" i="89"/>
  <c r="O489" i="89" s="1"/>
  <c r="O240" i="89"/>
  <c r="O442" i="89"/>
  <c r="O438" i="89" s="1"/>
  <c r="O357" i="89"/>
  <c r="O218" i="89"/>
  <c r="O425" i="89"/>
  <c r="O421" i="89" s="1"/>
  <c r="O210" i="89"/>
  <c r="O130" i="89"/>
  <c r="O391" i="89"/>
  <c r="O387" i="89" s="1"/>
  <c r="O234" i="89"/>
  <c r="P78" i="89"/>
  <c r="O527" i="89"/>
  <c r="O323" i="89"/>
  <c r="O77" i="89"/>
  <c r="O226" i="89"/>
  <c r="O289" i="89"/>
  <c r="O459" i="89"/>
  <c r="O455" i="89" s="1"/>
  <c r="O178" i="89"/>
  <c r="O510" i="89"/>
  <c r="O506" i="89" s="1"/>
  <c r="O186" i="89"/>
  <c r="O476" i="89"/>
  <c r="O472" i="89" s="1"/>
  <c r="O340" i="89"/>
  <c r="O202" i="89"/>
  <c r="O374" i="89"/>
  <c r="O370" i="89" s="1"/>
  <c r="N460" i="89"/>
  <c r="O462" i="89" s="1"/>
  <c r="M446" i="89"/>
  <c r="M440" i="89" s="1"/>
  <c r="L441" i="89"/>
  <c r="M444" i="89"/>
  <c r="N507" i="88"/>
  <c r="M290" i="87"/>
  <c r="N377" i="88"/>
  <c r="N507" i="89"/>
  <c r="I240" i="88"/>
  <c r="H78" i="88"/>
  <c r="I130" i="88"/>
  <c r="I77" i="88"/>
  <c r="N392" i="87"/>
  <c r="O394" i="87" s="1"/>
  <c r="M495" i="88"/>
  <c r="L492" i="88"/>
  <c r="M497" i="88"/>
  <c r="M491" i="88" s="1"/>
  <c r="N511" i="87"/>
  <c r="O513" i="87" s="1"/>
  <c r="N286" i="87"/>
  <c r="N285" i="87"/>
  <c r="N211" i="87"/>
  <c r="N213" i="87"/>
  <c r="N212" i="87"/>
  <c r="N477" i="87"/>
  <c r="O479" i="87" s="1"/>
  <c r="N507" i="87"/>
  <c r="N456" i="88"/>
  <c r="N237" i="88"/>
  <c r="N236" i="88"/>
  <c r="N235" i="88"/>
  <c r="O178" i="88"/>
  <c r="O77" i="88"/>
  <c r="O186" i="88"/>
  <c r="O210" i="88"/>
  <c r="O306" i="88"/>
  <c r="O240" i="88"/>
  <c r="O374" i="88"/>
  <c r="O370" i="88" s="1"/>
  <c r="O218" i="88"/>
  <c r="O130" i="88"/>
  <c r="O391" i="88"/>
  <c r="O387" i="88" s="1"/>
  <c r="O234" i="88"/>
  <c r="O459" i="88"/>
  <c r="O455" i="88" s="1"/>
  <c r="O340" i="88"/>
  <c r="O357" i="88"/>
  <c r="O202" i="88"/>
  <c r="O442" i="88"/>
  <c r="O438" i="88" s="1"/>
  <c r="O527" i="88"/>
  <c r="O425" i="88"/>
  <c r="O421" i="88" s="1"/>
  <c r="O289" i="88"/>
  <c r="O408" i="88"/>
  <c r="O404" i="88" s="1"/>
  <c r="O476" i="88"/>
  <c r="O472" i="88" s="1"/>
  <c r="O194" i="88"/>
  <c r="O226" i="88"/>
  <c r="P78" i="88"/>
  <c r="O493" i="88"/>
  <c r="O489" i="88" s="1"/>
  <c r="O510" i="88"/>
  <c r="O506" i="88" s="1"/>
  <c r="O323" i="88"/>
  <c r="N353" i="88"/>
  <c r="N354" i="88"/>
  <c r="M327" i="88"/>
  <c r="M321" i="88" s="1"/>
  <c r="L322" i="88"/>
  <c r="M530" i="89"/>
  <c r="M524" i="89" s="1"/>
  <c r="L529" i="89"/>
  <c r="N443" i="89"/>
  <c r="O445" i="89" s="1"/>
  <c r="N319" i="89"/>
  <c r="N320" i="89"/>
  <c r="N353" i="89"/>
  <c r="N354" i="89"/>
  <c r="M327" i="89"/>
  <c r="M321" i="89" s="1"/>
  <c r="L322" i="89"/>
  <c r="M341" i="87"/>
  <c r="R343" i="87" s="1"/>
  <c r="L249" i="88"/>
  <c r="N473" i="87"/>
  <c r="L270" i="89"/>
  <c r="L373" i="89"/>
  <c r="M378" i="89"/>
  <c r="M376" i="89"/>
  <c r="M361" i="87"/>
  <c r="M355" i="87" s="1"/>
  <c r="L356" i="87"/>
  <c r="M310" i="89"/>
  <c r="M304" i="89" s="1"/>
  <c r="L305" i="89"/>
  <c r="L529" i="87"/>
  <c r="M530" i="87"/>
  <c r="M524" i="87" s="1"/>
  <c r="M341" i="89"/>
  <c r="R343" i="89" s="1"/>
  <c r="M371" i="88"/>
  <c r="M254" i="88"/>
  <c r="N426" i="87"/>
  <c r="O428" i="87" s="1"/>
  <c r="N409" i="87"/>
  <c r="O411" i="87" s="1"/>
  <c r="N494" i="87"/>
  <c r="O496" i="87" s="1"/>
  <c r="O490" i="87" s="1"/>
  <c r="N375" i="87"/>
  <c r="N111" i="87"/>
  <c r="N336" i="87"/>
  <c r="N337" i="87"/>
  <c r="M463" i="87"/>
  <c r="M457" i="87" s="1"/>
  <c r="M461" i="87"/>
  <c r="L458" i="87"/>
  <c r="L390" i="87"/>
  <c r="M393" i="87"/>
  <c r="M395" i="87"/>
  <c r="M389" i="87" s="1"/>
  <c r="N220" i="88"/>
  <c r="N221" i="88"/>
  <c r="N219" i="88"/>
  <c r="N426" i="88"/>
  <c r="O428" i="88" s="1"/>
  <c r="M358" i="87"/>
  <c r="R360" i="87" s="1"/>
  <c r="L339" i="89"/>
  <c r="M344" i="89"/>
  <c r="M338" i="89" s="1"/>
  <c r="N511" i="89"/>
  <c r="O513" i="89" s="1"/>
  <c r="N286" i="89"/>
  <c r="N285" i="89"/>
  <c r="N375" i="89"/>
  <c r="N111" i="89"/>
  <c r="M405" i="88"/>
  <c r="M530" i="88"/>
  <c r="M524" i="88" s="1"/>
  <c r="L529" i="88"/>
  <c r="N439" i="88"/>
  <c r="M427" i="87"/>
  <c r="M429" i="87"/>
  <c r="M423" i="87" s="1"/>
  <c r="L424" i="87"/>
  <c r="L339" i="88"/>
  <c r="M344" i="88"/>
  <c r="M338" i="88" s="1"/>
  <c r="L270" i="88"/>
  <c r="M378" i="88"/>
  <c r="L373" i="88"/>
  <c r="M376" i="88"/>
  <c r="N405" i="89"/>
  <c r="M378" i="83"/>
  <c r="M372" i="83" s="1"/>
  <c r="N337" i="58"/>
  <c r="N336" i="58"/>
  <c r="Q309" i="84"/>
  <c r="L308" i="84"/>
  <c r="L342" i="83"/>
  <c r="Q343" i="83"/>
  <c r="N320" i="58"/>
  <c r="N319" i="58"/>
  <c r="N354" i="84"/>
  <c r="N353" i="84"/>
  <c r="Q360" i="58"/>
  <c r="L359" i="58"/>
  <c r="L359" i="84"/>
  <c r="Q360" i="84"/>
  <c r="L376" i="58"/>
  <c r="M377" i="58"/>
  <c r="L245" i="58"/>
  <c r="Q326" i="84"/>
  <c r="L325" i="84"/>
  <c r="L342" i="84"/>
  <c r="Q343" i="84"/>
  <c r="Q326" i="58"/>
  <c r="L325" i="58"/>
  <c r="Q326" i="83"/>
  <c r="L325" i="83"/>
  <c r="L393" i="58"/>
  <c r="M394" i="58"/>
  <c r="M388" i="58" s="1"/>
  <c r="L359" i="83"/>
  <c r="Q360" i="83"/>
  <c r="N337" i="83"/>
  <c r="N336" i="83"/>
  <c r="N320" i="84"/>
  <c r="N319" i="84"/>
  <c r="N337" i="84"/>
  <c r="N336" i="84"/>
  <c r="N303" i="83"/>
  <c r="N302" i="83"/>
  <c r="Q309" i="58"/>
  <c r="L308" i="58"/>
  <c r="L342" i="58"/>
  <c r="Q343" i="58"/>
  <c r="L291" i="84"/>
  <c r="Q292" i="84"/>
  <c r="N303" i="58"/>
  <c r="N302" i="58"/>
  <c r="M394" i="83"/>
  <c r="M388" i="83" s="1"/>
  <c r="L393" i="83"/>
  <c r="N354" i="58"/>
  <c r="N353" i="58"/>
  <c r="N303" i="84"/>
  <c r="N302" i="84"/>
  <c r="N286" i="84"/>
  <c r="N285" i="84"/>
  <c r="N354" i="83"/>
  <c r="N353" i="83"/>
  <c r="N286" i="83"/>
  <c r="N285" i="83"/>
  <c r="N320" i="83"/>
  <c r="N319" i="83"/>
  <c r="L393" i="84"/>
  <c r="M394" i="84"/>
  <c r="M388" i="84" s="1"/>
  <c r="L291" i="83"/>
  <c r="Q292" i="83"/>
  <c r="M377" i="84"/>
  <c r="L245" i="84"/>
  <c r="L376" i="84"/>
  <c r="Q309" i="83"/>
  <c r="L308" i="83"/>
  <c r="L245" i="83"/>
  <c r="Q292" i="58"/>
  <c r="L291" i="58"/>
  <c r="L410" i="58"/>
  <c r="M411" i="58"/>
  <c r="M405" i="58" s="1"/>
  <c r="L512" i="83"/>
  <c r="M513" i="83"/>
  <c r="M507" i="83" s="1"/>
  <c r="L512" i="84"/>
  <c r="M513" i="84"/>
  <c r="M507" i="84" s="1"/>
  <c r="L512" i="58"/>
  <c r="M513" i="58"/>
  <c r="M507" i="58" s="1"/>
  <c r="M496" i="83"/>
  <c r="M490" i="83" s="1"/>
  <c r="L495" i="83"/>
  <c r="L495" i="84"/>
  <c r="M496" i="84"/>
  <c r="M490" i="84" s="1"/>
  <c r="L495" i="58"/>
  <c r="M496" i="58"/>
  <c r="M490" i="58" s="1"/>
  <c r="L478" i="83"/>
  <c r="M479" i="83"/>
  <c r="M473" i="83" s="1"/>
  <c r="M479" i="84"/>
  <c r="M473" i="84" s="1"/>
  <c r="L478" i="84"/>
  <c r="L478" i="58"/>
  <c r="M479" i="58"/>
  <c r="M473" i="58" s="1"/>
  <c r="M462" i="58"/>
  <c r="M456" i="58" s="1"/>
  <c r="L461" i="58"/>
  <c r="L461" i="84"/>
  <c r="M462" i="84"/>
  <c r="M456" i="84" s="1"/>
  <c r="M462" i="83"/>
  <c r="M456" i="83" s="1"/>
  <c r="L461" i="83"/>
  <c r="M445" i="83"/>
  <c r="M439" i="83" s="1"/>
  <c r="L444" i="83"/>
  <c r="L444" i="84"/>
  <c r="M445" i="84"/>
  <c r="M439" i="84" s="1"/>
  <c r="L444" i="58"/>
  <c r="M445" i="58"/>
  <c r="M439" i="58" s="1"/>
  <c r="M428" i="58"/>
  <c r="M422" i="58" s="1"/>
  <c r="L427" i="58"/>
  <c r="L427" i="84"/>
  <c r="M428" i="84"/>
  <c r="M422" i="84" s="1"/>
  <c r="M428" i="83"/>
  <c r="M422" i="83" s="1"/>
  <c r="L427" i="83"/>
  <c r="L112" i="83"/>
  <c r="L522" i="83"/>
  <c r="L528" i="83"/>
  <c r="L522" i="58"/>
  <c r="L528" i="58"/>
  <c r="L244" i="58" s="1"/>
  <c r="L410" i="84"/>
  <c r="L112" i="84"/>
  <c r="L522" i="84"/>
  <c r="L528" i="84"/>
  <c r="L244" i="84" s="1"/>
  <c r="L410" i="83"/>
  <c r="L244" i="83"/>
  <c r="N211" i="83"/>
  <c r="N212" i="83"/>
  <c r="N213" i="83"/>
  <c r="N189" i="83"/>
  <c r="N188" i="83"/>
  <c r="N187" i="83"/>
  <c r="N227" i="83"/>
  <c r="N229" i="83"/>
  <c r="N228" i="83"/>
  <c r="N205" i="83"/>
  <c r="N203" i="83"/>
  <c r="N204" i="83"/>
  <c r="N237" i="83"/>
  <c r="N235" i="83"/>
  <c r="N236" i="83"/>
  <c r="N180" i="84"/>
  <c r="N179" i="84"/>
  <c r="N181" i="84"/>
  <c r="N236" i="84"/>
  <c r="N235" i="84"/>
  <c r="N237" i="84"/>
  <c r="N180" i="83"/>
  <c r="N181" i="83"/>
  <c r="N179" i="83"/>
  <c r="N204" i="84"/>
  <c r="N205" i="84"/>
  <c r="N203" i="84"/>
  <c r="N229" i="84"/>
  <c r="N228" i="84"/>
  <c r="N227" i="84"/>
  <c r="I240" i="83"/>
  <c r="I130" i="83"/>
  <c r="H78" i="83"/>
  <c r="I77" i="83"/>
  <c r="N196" i="83"/>
  <c r="N197" i="83"/>
  <c r="N195" i="83"/>
  <c r="N196" i="84"/>
  <c r="N197" i="84"/>
  <c r="N195" i="84"/>
  <c r="N189" i="84"/>
  <c r="N188" i="84"/>
  <c r="N187" i="84"/>
  <c r="N219" i="84"/>
  <c r="N221" i="84"/>
  <c r="N220" i="84"/>
  <c r="I240" i="84"/>
  <c r="I77" i="84"/>
  <c r="H78" i="84"/>
  <c r="I130" i="84"/>
  <c r="N219" i="83"/>
  <c r="N220" i="83"/>
  <c r="N221" i="83"/>
  <c r="N211" i="84"/>
  <c r="N212" i="84"/>
  <c r="N213" i="84"/>
  <c r="O194" i="84"/>
  <c r="O218" i="84"/>
  <c r="O178" i="84"/>
  <c r="O340" i="84"/>
  <c r="O77" i="84"/>
  <c r="O210" i="84"/>
  <c r="O374" i="84"/>
  <c r="O370" i="84" s="1"/>
  <c r="O186" i="84"/>
  <c r="O493" i="84"/>
  <c r="O489" i="84" s="1"/>
  <c r="O202" i="84"/>
  <c r="O459" i="84"/>
  <c r="O455" i="84" s="1"/>
  <c r="O323" i="84"/>
  <c r="O306" i="84"/>
  <c r="O527" i="84"/>
  <c r="O226" i="84"/>
  <c r="O442" i="84"/>
  <c r="O438" i="84" s="1"/>
  <c r="O240" i="84"/>
  <c r="O425" i="84"/>
  <c r="O421" i="84" s="1"/>
  <c r="O408" i="84"/>
  <c r="O404" i="84" s="1"/>
  <c r="O476" i="84"/>
  <c r="O472" i="84" s="1"/>
  <c r="O130" i="84"/>
  <c r="O391" i="84"/>
  <c r="O387" i="84" s="1"/>
  <c r="O289" i="84"/>
  <c r="O234" i="84"/>
  <c r="P78" i="84"/>
  <c r="O357" i="84"/>
  <c r="O510" i="84"/>
  <c r="O506" i="84" s="1"/>
  <c r="O459" i="83"/>
  <c r="O455" i="83" s="1"/>
  <c r="O374" i="83"/>
  <c r="O370" i="83" s="1"/>
  <c r="O510" i="83"/>
  <c r="O506" i="83" s="1"/>
  <c r="O476" i="83"/>
  <c r="O472" i="83" s="1"/>
  <c r="O218" i="83"/>
  <c r="O527" i="83"/>
  <c r="O226" i="83"/>
  <c r="O234" i="83"/>
  <c r="O357" i="83"/>
  <c r="O323" i="83"/>
  <c r="O202" i="83"/>
  <c r="O186" i="83"/>
  <c r="O340" i="83"/>
  <c r="O240" i="83"/>
  <c r="O442" i="83"/>
  <c r="O438" i="83" s="1"/>
  <c r="O391" i="83"/>
  <c r="O387" i="83" s="1"/>
  <c r="O130" i="83"/>
  <c r="O289" i="83"/>
  <c r="P78" i="83"/>
  <c r="O178" i="83"/>
  <c r="O194" i="83"/>
  <c r="O210" i="83"/>
  <c r="O306" i="83"/>
  <c r="O408" i="83"/>
  <c r="O404" i="83" s="1"/>
  <c r="O425" i="83"/>
  <c r="O421" i="83" s="1"/>
  <c r="O77" i="83"/>
  <c r="O493" i="83"/>
  <c r="O489" i="83" s="1"/>
  <c r="H78" i="58"/>
  <c r="I240" i="58"/>
  <c r="I130" i="58"/>
  <c r="I77" i="58"/>
  <c r="O425" i="58"/>
  <c r="O421" i="58" s="1"/>
  <c r="O357" i="58"/>
  <c r="O374" i="58"/>
  <c r="O370" i="58" s="1"/>
  <c r="O408" i="58"/>
  <c r="O404" i="58" s="1"/>
  <c r="O306" i="58"/>
  <c r="O476" i="58"/>
  <c r="O472" i="58" s="1"/>
  <c r="O459" i="58"/>
  <c r="O455" i="58" s="1"/>
  <c r="O391" i="58"/>
  <c r="O387" i="58" s="1"/>
  <c r="O323" i="58"/>
  <c r="O340" i="58"/>
  <c r="O527" i="58"/>
  <c r="O442" i="58"/>
  <c r="O438" i="58" s="1"/>
  <c r="O510" i="58"/>
  <c r="O506" i="58" s="1"/>
  <c r="O493" i="58"/>
  <c r="O489" i="58" s="1"/>
  <c r="L112" i="58"/>
  <c r="H70" i="90" s="1"/>
  <c r="O194" i="58"/>
  <c r="O178" i="58"/>
  <c r="O226" i="58"/>
  <c r="O218" i="58"/>
  <c r="P78" i="58"/>
  <c r="O202" i="58"/>
  <c r="O77" i="58"/>
  <c r="O240" i="58"/>
  <c r="O186" i="58"/>
  <c r="O289" i="58"/>
  <c r="O285" i="58" s="1"/>
  <c r="O130" i="58"/>
  <c r="O210" i="58"/>
  <c r="O234" i="58"/>
  <c r="N197" i="58"/>
  <c r="N195" i="58"/>
  <c r="N196" i="58"/>
  <c r="N236" i="58"/>
  <c r="N237" i="58"/>
  <c r="N235" i="58"/>
  <c r="N179" i="58"/>
  <c r="N180" i="58"/>
  <c r="N181" i="58"/>
  <c r="N203" i="58"/>
  <c r="N204" i="58"/>
  <c r="N205" i="58"/>
  <c r="N213" i="58"/>
  <c r="N211" i="58"/>
  <c r="N212" i="58"/>
  <c r="N189" i="58"/>
  <c r="N188" i="58"/>
  <c r="N187" i="58"/>
  <c r="N228" i="58"/>
  <c r="N229" i="58"/>
  <c r="N227" i="58"/>
  <c r="N286" i="58"/>
  <c r="N221" i="58"/>
  <c r="N219" i="58"/>
  <c r="N220" i="58"/>
  <c r="O422" i="87" l="1"/>
  <c r="O388" i="87"/>
  <c r="O473" i="87"/>
  <c r="M308" i="88"/>
  <c r="N310" i="88" s="1"/>
  <c r="N304" i="88" s="1"/>
  <c r="L250" i="89"/>
  <c r="O439" i="89"/>
  <c r="O507" i="89"/>
  <c r="N254" i="89"/>
  <c r="M253" i="88"/>
  <c r="M258" i="88" s="1"/>
  <c r="M94" i="88" s="1"/>
  <c r="M92" i="88" s="1"/>
  <c r="M342" i="89"/>
  <c r="N344" i="89" s="1"/>
  <c r="N338" i="89" s="1"/>
  <c r="M359" i="88"/>
  <c r="M356" i="88" s="1"/>
  <c r="M342" i="88"/>
  <c r="M339" i="88" s="1"/>
  <c r="N245" i="89"/>
  <c r="M308" i="87"/>
  <c r="M305" i="87" s="1"/>
  <c r="M325" i="88"/>
  <c r="M322" i="88" s="1"/>
  <c r="O422" i="89"/>
  <c r="N245" i="88"/>
  <c r="M359" i="89"/>
  <c r="N361" i="89" s="1"/>
  <c r="N355" i="89" s="1"/>
  <c r="M308" i="89"/>
  <c r="M305" i="89" s="1"/>
  <c r="M325" i="89"/>
  <c r="M322" i="89" s="1"/>
  <c r="O456" i="87"/>
  <c r="M270" i="88"/>
  <c r="M373" i="88"/>
  <c r="N378" i="88"/>
  <c r="N376" i="88"/>
  <c r="O422" i="88"/>
  <c r="O228" i="88"/>
  <c r="O229" i="88"/>
  <c r="O227" i="88"/>
  <c r="O443" i="88"/>
  <c r="P445" i="88" s="1"/>
  <c r="O180" i="88"/>
  <c r="O181" i="88"/>
  <c r="O179" i="88"/>
  <c r="R292" i="87"/>
  <c r="O477" i="89"/>
  <c r="P479" i="89" s="1"/>
  <c r="O319" i="89"/>
  <c r="O320" i="89"/>
  <c r="O221" i="89"/>
  <c r="O219" i="89"/>
  <c r="O220" i="89"/>
  <c r="M253" i="89"/>
  <c r="M258" i="89" s="1"/>
  <c r="M94" i="89" s="1"/>
  <c r="M92" i="89" s="1"/>
  <c r="N410" i="89"/>
  <c r="N412" i="89"/>
  <c r="N406" i="89" s="1"/>
  <c r="M407" i="89"/>
  <c r="N478" i="87"/>
  <c r="N480" i="87"/>
  <c r="N474" i="87" s="1"/>
  <c r="M475" i="87"/>
  <c r="O490" i="89"/>
  <c r="M288" i="89"/>
  <c r="N293" i="89"/>
  <c r="O180" i="87"/>
  <c r="O181" i="87"/>
  <c r="O179" i="87"/>
  <c r="O477" i="87"/>
  <c r="P479" i="87" s="1"/>
  <c r="O353" i="87"/>
  <c r="O354" i="87"/>
  <c r="O426" i="87"/>
  <c r="P428" i="87" s="1"/>
  <c r="O439" i="87"/>
  <c r="M458" i="87"/>
  <c r="N461" i="87"/>
  <c r="N463" i="87"/>
  <c r="N457" i="87" s="1"/>
  <c r="L526" i="87"/>
  <c r="M531" i="87"/>
  <c r="M525" i="87" s="1"/>
  <c r="O196" i="88"/>
  <c r="O195" i="88"/>
  <c r="O197" i="88"/>
  <c r="O205" i="88"/>
  <c r="O203" i="88"/>
  <c r="O204" i="88"/>
  <c r="O221" i="88"/>
  <c r="O220" i="88"/>
  <c r="O219" i="88"/>
  <c r="H240" i="88"/>
  <c r="G78" i="88"/>
  <c r="H170" i="88" s="1"/>
  <c r="H130" i="88"/>
  <c r="H77" i="88"/>
  <c r="O187" i="89"/>
  <c r="O188" i="89"/>
  <c r="O189" i="89"/>
  <c r="O354" i="89"/>
  <c r="O353" i="89"/>
  <c r="H130" i="87"/>
  <c r="H77" i="87"/>
  <c r="G78" i="87"/>
  <c r="P162" i="87" s="1"/>
  <c r="H240" i="87"/>
  <c r="O377" i="88"/>
  <c r="O394" i="88"/>
  <c r="O388" i="88" s="1"/>
  <c r="N514" i="89"/>
  <c r="N508" i="89" s="1"/>
  <c r="N512" i="89"/>
  <c r="M509" i="89"/>
  <c r="M475" i="88"/>
  <c r="N480" i="88"/>
  <c r="N474" i="88" s="1"/>
  <c r="N478" i="88"/>
  <c r="O443" i="87"/>
  <c r="P445" i="87" s="1"/>
  <c r="O460" i="87"/>
  <c r="P462" i="87" s="1"/>
  <c r="O409" i="87"/>
  <c r="P411" i="87" s="1"/>
  <c r="O189" i="87"/>
  <c r="O187" i="87"/>
  <c r="O188" i="87"/>
  <c r="O473" i="88"/>
  <c r="M509" i="88"/>
  <c r="N514" i="88"/>
  <c r="N508" i="88" s="1"/>
  <c r="N512" i="88"/>
  <c r="N393" i="89"/>
  <c r="N395" i="89"/>
  <c r="N389" i="89" s="1"/>
  <c r="M390" i="89"/>
  <c r="M390" i="88"/>
  <c r="N393" i="88"/>
  <c r="N395" i="88"/>
  <c r="N389" i="88" s="1"/>
  <c r="N341" i="89"/>
  <c r="M424" i="88"/>
  <c r="N429" i="88"/>
  <c r="N423" i="88" s="1"/>
  <c r="N427" i="88"/>
  <c r="O439" i="88"/>
  <c r="M372" i="88"/>
  <c r="M262" i="88"/>
  <c r="N429" i="87"/>
  <c r="N423" i="87" s="1"/>
  <c r="M424" i="87"/>
  <c r="N427" i="87"/>
  <c r="M531" i="89"/>
  <c r="M525" i="89" s="1"/>
  <c r="L526" i="89"/>
  <c r="O477" i="88"/>
  <c r="P479" i="88" s="1"/>
  <c r="O353" i="88"/>
  <c r="O354" i="88"/>
  <c r="O375" i="88"/>
  <c r="P377" i="88" s="1"/>
  <c r="O111" i="88"/>
  <c r="N497" i="88"/>
  <c r="N491" i="88" s="1"/>
  <c r="M492" i="88"/>
  <c r="N495" i="88"/>
  <c r="O456" i="89"/>
  <c r="O511" i="89"/>
  <c r="P513" i="89" s="1"/>
  <c r="P240" i="89"/>
  <c r="P442" i="89"/>
  <c r="P438" i="89" s="1"/>
  <c r="P323" i="89"/>
  <c r="P218" i="89"/>
  <c r="P202" i="89"/>
  <c r="P289" i="89"/>
  <c r="P306" i="89"/>
  <c r="P391" i="89"/>
  <c r="P387" i="89" s="1"/>
  <c r="P357" i="89"/>
  <c r="Q78" i="89"/>
  <c r="P226" i="89"/>
  <c r="P374" i="89"/>
  <c r="P370" i="89" s="1"/>
  <c r="P130" i="89"/>
  <c r="P340" i="89"/>
  <c r="P186" i="89"/>
  <c r="P527" i="89"/>
  <c r="P77" i="89"/>
  <c r="P510" i="89"/>
  <c r="P506" i="89" s="1"/>
  <c r="P210" i="89"/>
  <c r="P425" i="89"/>
  <c r="P421" i="89" s="1"/>
  <c r="P178" i="89"/>
  <c r="P459" i="89"/>
  <c r="P455" i="89" s="1"/>
  <c r="P234" i="89"/>
  <c r="P476" i="89"/>
  <c r="P472" i="89" s="1"/>
  <c r="P408" i="89"/>
  <c r="P404" i="89" s="1"/>
  <c r="P493" i="89"/>
  <c r="P489" i="89" s="1"/>
  <c r="P194" i="89"/>
  <c r="O443" i="89"/>
  <c r="P445" i="89" s="1"/>
  <c r="O473" i="89"/>
  <c r="N324" i="87"/>
  <c r="S326" i="87" s="1"/>
  <c r="R292" i="89"/>
  <c r="O490" i="88"/>
  <c r="O303" i="87"/>
  <c r="O302" i="87"/>
  <c r="O319" i="87"/>
  <c r="O320" i="87"/>
  <c r="O204" i="87"/>
  <c r="O205" i="87"/>
  <c r="O203" i="87"/>
  <c r="N495" i="89"/>
  <c r="M492" i="89"/>
  <c r="N497" i="89"/>
  <c r="N491" i="89" s="1"/>
  <c r="L526" i="88"/>
  <c r="M531" i="88"/>
  <c r="M525" i="88" s="1"/>
  <c r="O405" i="87"/>
  <c r="N358" i="88"/>
  <c r="S360" i="88" s="1"/>
  <c r="O409" i="88"/>
  <c r="P411" i="88" s="1"/>
  <c r="O336" i="88"/>
  <c r="O337" i="88"/>
  <c r="N446" i="89"/>
  <c r="N440" i="89" s="1"/>
  <c r="M441" i="89"/>
  <c r="N444" i="89"/>
  <c r="O180" i="89"/>
  <c r="O181" i="89"/>
  <c r="O179" i="89"/>
  <c r="O236" i="89"/>
  <c r="O237" i="89"/>
  <c r="O235" i="89"/>
  <c r="O405" i="88"/>
  <c r="L269" i="87"/>
  <c r="L274" i="87" s="1"/>
  <c r="L107" i="87" s="1"/>
  <c r="N358" i="87"/>
  <c r="S360" i="87" s="1"/>
  <c r="O336" i="87"/>
  <c r="O337" i="87"/>
  <c r="O229" i="87"/>
  <c r="O228" i="87"/>
  <c r="O227" i="87"/>
  <c r="N412" i="88"/>
  <c r="N406" i="88" s="1"/>
  <c r="N410" i="88"/>
  <c r="M407" i="88"/>
  <c r="N307" i="89"/>
  <c r="S309" i="89" s="1"/>
  <c r="O507" i="88"/>
  <c r="N341" i="87"/>
  <c r="O319" i="88"/>
  <c r="O320" i="88"/>
  <c r="O286" i="88"/>
  <c r="O285" i="88"/>
  <c r="O460" i="88"/>
  <c r="P462" i="88" s="1"/>
  <c r="O302" i="88"/>
  <c r="O303" i="88"/>
  <c r="N290" i="87"/>
  <c r="O460" i="89"/>
  <c r="P462" i="89" s="1"/>
  <c r="O392" i="89"/>
  <c r="O494" i="89"/>
  <c r="P496" i="89" s="1"/>
  <c r="N495" i="87"/>
  <c r="M492" i="87"/>
  <c r="N497" i="87"/>
  <c r="N491" i="87" s="1"/>
  <c r="N341" i="88"/>
  <c r="H240" i="89"/>
  <c r="G78" i="89"/>
  <c r="H77" i="89"/>
  <c r="H130" i="89"/>
  <c r="M287" i="87"/>
  <c r="O392" i="87"/>
  <c r="P394" i="87" s="1"/>
  <c r="O375" i="87"/>
  <c r="O111" i="87"/>
  <c r="N378" i="87"/>
  <c r="N376" i="87"/>
  <c r="M373" i="87"/>
  <c r="M270" i="87"/>
  <c r="L269" i="88"/>
  <c r="L274" i="88" s="1"/>
  <c r="L107" i="88" s="1"/>
  <c r="M509" i="87"/>
  <c r="N514" i="87"/>
  <c r="N508" i="87" s="1"/>
  <c r="N512" i="87"/>
  <c r="N393" i="87"/>
  <c r="M390" i="87"/>
  <c r="N395" i="87"/>
  <c r="N389" i="87" s="1"/>
  <c r="M373" i="89"/>
  <c r="N378" i="89"/>
  <c r="N376" i="89"/>
  <c r="M270" i="89"/>
  <c r="N358" i="89"/>
  <c r="S360" i="89" s="1"/>
  <c r="O511" i="88"/>
  <c r="P513" i="88" s="1"/>
  <c r="O426" i="88"/>
  <c r="P428" i="88" s="1"/>
  <c r="O237" i="88"/>
  <c r="O236" i="88"/>
  <c r="O235" i="88"/>
  <c r="O213" i="88"/>
  <c r="O212" i="88"/>
  <c r="O211" i="88"/>
  <c r="N371" i="88"/>
  <c r="N254" i="88"/>
  <c r="O375" i="89"/>
  <c r="O111" i="89"/>
  <c r="O286" i="89"/>
  <c r="O285" i="89"/>
  <c r="O409" i="89"/>
  <c r="P411" i="89" s="1"/>
  <c r="N478" i="89"/>
  <c r="N480" i="89"/>
  <c r="N474" i="89" s="1"/>
  <c r="M475" i="89"/>
  <c r="N410" i="87"/>
  <c r="N412" i="87"/>
  <c r="N406" i="87" s="1"/>
  <c r="M407" i="87"/>
  <c r="O219" i="87"/>
  <c r="O221" i="87"/>
  <c r="O220" i="87"/>
  <c r="O511" i="87"/>
  <c r="P513" i="87" s="1"/>
  <c r="N446" i="88"/>
  <c r="N440" i="88" s="1"/>
  <c r="M441" i="88"/>
  <c r="N444" i="88"/>
  <c r="O394" i="89"/>
  <c r="O388" i="89" s="1"/>
  <c r="N461" i="88"/>
  <c r="M458" i="88"/>
  <c r="N463" i="88"/>
  <c r="N457" i="88" s="1"/>
  <c r="N290" i="89"/>
  <c r="O205" i="89"/>
  <c r="O204" i="89"/>
  <c r="O203" i="89"/>
  <c r="O228" i="89"/>
  <c r="O229" i="89"/>
  <c r="O227" i="89"/>
  <c r="O213" i="89"/>
  <c r="O212" i="89"/>
  <c r="O211" i="89"/>
  <c r="O302" i="89"/>
  <c r="O303" i="89"/>
  <c r="M253" i="87"/>
  <c r="M258" i="87" s="1"/>
  <c r="M94" i="87" s="1"/>
  <c r="M92" i="87" s="1"/>
  <c r="M291" i="87"/>
  <c r="N307" i="88"/>
  <c r="S309" i="88" s="1"/>
  <c r="L269" i="89"/>
  <c r="L274" i="89" s="1"/>
  <c r="L107" i="89" s="1"/>
  <c r="O286" i="87"/>
  <c r="O285" i="87"/>
  <c r="O213" i="87"/>
  <c r="O212" i="87"/>
  <c r="O211" i="87"/>
  <c r="O235" i="87"/>
  <c r="O236" i="87"/>
  <c r="O237" i="87"/>
  <c r="M372" i="87"/>
  <c r="M262" i="87"/>
  <c r="N293" i="88"/>
  <c r="M288" i="88"/>
  <c r="M359" i="87"/>
  <c r="M372" i="89"/>
  <c r="M262" i="89"/>
  <c r="L250" i="88"/>
  <c r="L104" i="88"/>
  <c r="O494" i="88"/>
  <c r="P496" i="88" s="1"/>
  <c r="O392" i="88"/>
  <c r="P394" i="88" s="1"/>
  <c r="O189" i="88"/>
  <c r="O188" i="88"/>
  <c r="O187" i="88"/>
  <c r="O377" i="89"/>
  <c r="N245" i="87"/>
  <c r="O377" i="87"/>
  <c r="N324" i="89"/>
  <c r="S326" i="89" s="1"/>
  <c r="P459" i="88"/>
  <c r="P455" i="88" s="1"/>
  <c r="P374" i="88"/>
  <c r="P370" i="88" s="1"/>
  <c r="P186" i="88"/>
  <c r="P226" i="88"/>
  <c r="P340" i="88"/>
  <c r="P408" i="88"/>
  <c r="P404" i="88" s="1"/>
  <c r="P323" i="88"/>
  <c r="P306" i="88"/>
  <c r="P240" i="88"/>
  <c r="P194" i="88"/>
  <c r="P218" i="88"/>
  <c r="P162" i="88"/>
  <c r="P130" i="88"/>
  <c r="P510" i="88"/>
  <c r="P506" i="88" s="1"/>
  <c r="P234" i="88"/>
  <c r="P178" i="88"/>
  <c r="P425" i="88"/>
  <c r="P421" i="88" s="1"/>
  <c r="P493" i="88"/>
  <c r="P489" i="88" s="1"/>
  <c r="P289" i="88"/>
  <c r="Q78" i="88"/>
  <c r="P391" i="88"/>
  <c r="P387" i="88" s="1"/>
  <c r="P357" i="88"/>
  <c r="P77" i="88"/>
  <c r="P442" i="88"/>
  <c r="P438" i="88" s="1"/>
  <c r="P210" i="88"/>
  <c r="P476" i="88"/>
  <c r="P472" i="88" s="1"/>
  <c r="P202" i="88"/>
  <c r="P527" i="88"/>
  <c r="P170" i="88"/>
  <c r="O507" i="87"/>
  <c r="O336" i="89"/>
  <c r="O337" i="89"/>
  <c r="O426" i="89"/>
  <c r="P428" i="89" s="1"/>
  <c r="P422" i="89" s="1"/>
  <c r="O196" i="89"/>
  <c r="O197" i="89"/>
  <c r="O195" i="89"/>
  <c r="N371" i="87"/>
  <c r="N254" i="87"/>
  <c r="N427" i="89"/>
  <c r="N429" i="89"/>
  <c r="N423" i="89" s="1"/>
  <c r="M424" i="89"/>
  <c r="N324" i="88"/>
  <c r="S326" i="88" s="1"/>
  <c r="N307" i="87"/>
  <c r="S309" i="87" s="1"/>
  <c r="M342" i="87"/>
  <c r="N463" i="89"/>
  <c r="N457" i="89" s="1"/>
  <c r="M458" i="89"/>
  <c r="N461" i="89"/>
  <c r="N444" i="87"/>
  <c r="M441" i="87"/>
  <c r="N446" i="87"/>
  <c r="N440" i="87" s="1"/>
  <c r="N290" i="88"/>
  <c r="M287" i="89"/>
  <c r="P240" i="87"/>
  <c r="P340" i="87"/>
  <c r="P306" i="87"/>
  <c r="P186" i="87"/>
  <c r="P130" i="87"/>
  <c r="P476" i="87"/>
  <c r="P472" i="87" s="1"/>
  <c r="P391" i="87"/>
  <c r="P387" i="87" s="1"/>
  <c r="P170" i="87"/>
  <c r="Q78" i="87"/>
  <c r="P218" i="87"/>
  <c r="P226" i="87"/>
  <c r="P202" i="87"/>
  <c r="P77" i="87"/>
  <c r="P289" i="87"/>
  <c r="P210" i="87"/>
  <c r="P459" i="87"/>
  <c r="P455" i="87" s="1"/>
  <c r="P442" i="87"/>
  <c r="P438" i="87" s="1"/>
  <c r="P374" i="87"/>
  <c r="P370" i="87" s="1"/>
  <c r="P527" i="87"/>
  <c r="P493" i="87"/>
  <c r="P489" i="87" s="1"/>
  <c r="P323" i="87"/>
  <c r="P408" i="87"/>
  <c r="P404" i="87" s="1"/>
  <c r="P510" i="87"/>
  <c r="P506" i="87" s="1"/>
  <c r="P234" i="87"/>
  <c r="P425" i="87"/>
  <c r="P421" i="87" s="1"/>
  <c r="P194" i="87"/>
  <c r="P357" i="87"/>
  <c r="P178" i="87"/>
  <c r="O494" i="87"/>
  <c r="P496" i="87" s="1"/>
  <c r="O195" i="87"/>
  <c r="O197" i="87"/>
  <c r="O196" i="87"/>
  <c r="O405" i="89"/>
  <c r="O456" i="88"/>
  <c r="M325" i="87"/>
  <c r="M287" i="88"/>
  <c r="R292" i="88"/>
  <c r="L249" i="58"/>
  <c r="L250" i="58" s="1"/>
  <c r="L249" i="83"/>
  <c r="L104" i="83" s="1"/>
  <c r="M254" i="83"/>
  <c r="M293" i="58"/>
  <c r="M287" i="58" s="1"/>
  <c r="L288" i="58"/>
  <c r="L270" i="83"/>
  <c r="M395" i="83"/>
  <c r="L390" i="83"/>
  <c r="L270" i="58"/>
  <c r="L373" i="58"/>
  <c r="M378" i="58"/>
  <c r="O354" i="84"/>
  <c r="O353" i="84"/>
  <c r="L249" i="84"/>
  <c r="L250" i="84" s="1"/>
  <c r="L288" i="83"/>
  <c r="M293" i="83"/>
  <c r="M287" i="83" s="1"/>
  <c r="O320" i="58"/>
  <c r="O319" i="58"/>
  <c r="L356" i="84"/>
  <c r="M361" i="84"/>
  <c r="M355" i="84" s="1"/>
  <c r="L339" i="83"/>
  <c r="M344" i="83"/>
  <c r="M338" i="83" s="1"/>
  <c r="L305" i="83"/>
  <c r="M310" i="83"/>
  <c r="M304" i="83" s="1"/>
  <c r="L390" i="84"/>
  <c r="M395" i="84"/>
  <c r="M389" i="84" s="1"/>
  <c r="L356" i="83"/>
  <c r="M361" i="83"/>
  <c r="M355" i="83" s="1"/>
  <c r="L339" i="84"/>
  <c r="M344" i="84"/>
  <c r="M338" i="84" s="1"/>
  <c r="L356" i="58"/>
  <c r="M361" i="58"/>
  <c r="M355" i="58" s="1"/>
  <c r="M310" i="84"/>
  <c r="M304" i="84" s="1"/>
  <c r="L305" i="84"/>
  <c r="O303" i="58"/>
  <c r="O302" i="58"/>
  <c r="O286" i="84"/>
  <c r="O285" i="84"/>
  <c r="L322" i="84"/>
  <c r="M327" i="84"/>
  <c r="M321" i="84" s="1"/>
  <c r="M310" i="58"/>
  <c r="M304" i="58" s="1"/>
  <c r="L305" i="58"/>
  <c r="M327" i="58"/>
  <c r="M321" i="58" s="1"/>
  <c r="L322" i="58"/>
  <c r="O303" i="83"/>
  <c r="O302" i="83"/>
  <c r="O337" i="83"/>
  <c r="O336" i="83"/>
  <c r="M378" i="84"/>
  <c r="L270" i="84"/>
  <c r="L373" i="84"/>
  <c r="L288" i="84"/>
  <c r="M293" i="84"/>
  <c r="M287" i="84" s="1"/>
  <c r="L390" i="58"/>
  <c r="M395" i="58"/>
  <c r="M389" i="58" s="1"/>
  <c r="O286" i="83"/>
  <c r="O285" i="83"/>
  <c r="O303" i="84"/>
  <c r="O302" i="84"/>
  <c r="L322" i="83"/>
  <c r="M327" i="83"/>
  <c r="M321" i="83" s="1"/>
  <c r="O320" i="83"/>
  <c r="O319" i="83"/>
  <c r="O337" i="58"/>
  <c r="O336" i="58"/>
  <c r="O354" i="58"/>
  <c r="O353" i="58"/>
  <c r="O354" i="83"/>
  <c r="O353" i="83"/>
  <c r="O320" i="84"/>
  <c r="O319" i="84"/>
  <c r="O337" i="84"/>
  <c r="O336" i="84"/>
  <c r="M371" i="84"/>
  <c r="M254" i="84"/>
  <c r="M344" i="58"/>
  <c r="M338" i="58" s="1"/>
  <c r="L339" i="58"/>
  <c r="M371" i="58"/>
  <c r="M254" i="58"/>
  <c r="L407" i="58"/>
  <c r="M412" i="58"/>
  <c r="M406" i="58" s="1"/>
  <c r="L509" i="58"/>
  <c r="M514" i="58"/>
  <c r="M508" i="58" s="1"/>
  <c r="L509" i="84"/>
  <c r="M514" i="84"/>
  <c r="M508" i="84" s="1"/>
  <c r="M514" i="83"/>
  <c r="M508" i="83" s="1"/>
  <c r="L509" i="83"/>
  <c r="M497" i="58"/>
  <c r="M491" i="58" s="1"/>
  <c r="L492" i="58"/>
  <c r="M497" i="84"/>
  <c r="M491" i="84" s="1"/>
  <c r="L492" i="84"/>
  <c r="M497" i="83"/>
  <c r="M491" i="83" s="1"/>
  <c r="L492" i="83"/>
  <c r="M480" i="58"/>
  <c r="M474" i="58" s="1"/>
  <c r="L475" i="58"/>
  <c r="L475" i="84"/>
  <c r="M480" i="84"/>
  <c r="M474" i="84" s="1"/>
  <c r="L475" i="83"/>
  <c r="M480" i="83"/>
  <c r="M474" i="83" s="1"/>
  <c r="L458" i="83"/>
  <c r="M463" i="83"/>
  <c r="M457" i="83" s="1"/>
  <c r="M463" i="84"/>
  <c r="M457" i="84" s="1"/>
  <c r="L458" i="84"/>
  <c r="L458" i="58"/>
  <c r="M463" i="58"/>
  <c r="M457" i="58" s="1"/>
  <c r="M446" i="58"/>
  <c r="M440" i="58" s="1"/>
  <c r="L441" i="58"/>
  <c r="L441" i="84"/>
  <c r="M446" i="84"/>
  <c r="M440" i="84" s="1"/>
  <c r="L441" i="83"/>
  <c r="M446" i="83"/>
  <c r="M440" i="83" s="1"/>
  <c r="M429" i="83"/>
  <c r="M423" i="83" s="1"/>
  <c r="L424" i="83"/>
  <c r="M429" i="84"/>
  <c r="M423" i="84" s="1"/>
  <c r="L424" i="84"/>
  <c r="L424" i="58"/>
  <c r="M429" i="58"/>
  <c r="M423" i="58" s="1"/>
  <c r="L407" i="84"/>
  <c r="M412" i="84"/>
  <c r="L529" i="58"/>
  <c r="M530" i="58"/>
  <c r="M524" i="58" s="1"/>
  <c r="M412" i="83"/>
  <c r="L407" i="83"/>
  <c r="M530" i="83"/>
  <c r="L529" i="83"/>
  <c r="L269" i="83" s="1"/>
  <c r="M530" i="84"/>
  <c r="L529" i="84"/>
  <c r="O235" i="84"/>
  <c r="O237" i="84"/>
  <c r="O236" i="84"/>
  <c r="O187" i="84"/>
  <c r="O188" i="84"/>
  <c r="O189" i="84"/>
  <c r="O229" i="84"/>
  <c r="O228" i="84"/>
  <c r="O227" i="84"/>
  <c r="O237" i="83"/>
  <c r="O235" i="83"/>
  <c r="O236" i="83"/>
  <c r="O212" i="84"/>
  <c r="O211" i="84"/>
  <c r="O213" i="84"/>
  <c r="O227" i="83"/>
  <c r="O228" i="83"/>
  <c r="O229" i="83"/>
  <c r="O211" i="83"/>
  <c r="O212" i="83"/>
  <c r="O213" i="83"/>
  <c r="O195" i="83"/>
  <c r="O197" i="83"/>
  <c r="O196" i="83"/>
  <c r="O219" i="83"/>
  <c r="O221" i="83"/>
  <c r="O220" i="83"/>
  <c r="O180" i="84"/>
  <c r="O181" i="84"/>
  <c r="O179" i="84"/>
  <c r="H240" i="83"/>
  <c r="H130" i="83"/>
  <c r="H77" i="83"/>
  <c r="G78" i="83"/>
  <c r="H162" i="83" s="1"/>
  <c r="O179" i="83"/>
  <c r="O181" i="83"/>
  <c r="O180" i="83"/>
  <c r="O188" i="83"/>
  <c r="O189" i="83"/>
  <c r="O187" i="83"/>
  <c r="O205" i="84"/>
  <c r="O204" i="84"/>
  <c r="O203" i="84"/>
  <c r="O220" i="84"/>
  <c r="O221" i="84"/>
  <c r="O219" i="84"/>
  <c r="H240" i="84"/>
  <c r="H130" i="84"/>
  <c r="H77" i="84"/>
  <c r="G78" i="84"/>
  <c r="H170" i="84" s="1"/>
  <c r="P186" i="83"/>
  <c r="P527" i="83"/>
  <c r="P234" i="83"/>
  <c r="P194" i="83"/>
  <c r="P218" i="83"/>
  <c r="P493" i="83"/>
  <c r="P489" i="83" s="1"/>
  <c r="P202" i="83"/>
  <c r="P391" i="83"/>
  <c r="P387" i="83" s="1"/>
  <c r="P306" i="83"/>
  <c r="P476" i="83"/>
  <c r="P472" i="83" s="1"/>
  <c r="P357" i="83"/>
  <c r="P289" i="83"/>
  <c r="P240" i="83"/>
  <c r="P210" i="83"/>
  <c r="P374" i="83"/>
  <c r="P370" i="83" s="1"/>
  <c r="P459" i="83"/>
  <c r="P455" i="83" s="1"/>
  <c r="Q78" i="83"/>
  <c r="P178" i="83"/>
  <c r="P408" i="83"/>
  <c r="P404" i="83" s="1"/>
  <c r="P130" i="83"/>
  <c r="P510" i="83"/>
  <c r="P506" i="83" s="1"/>
  <c r="P77" i="83"/>
  <c r="P323" i="83"/>
  <c r="P340" i="83"/>
  <c r="P226" i="83"/>
  <c r="P442" i="83"/>
  <c r="P438" i="83" s="1"/>
  <c r="P425" i="83"/>
  <c r="P421" i="83" s="1"/>
  <c r="O203" i="83"/>
  <c r="O204" i="83"/>
  <c r="O205" i="83"/>
  <c r="P130" i="84"/>
  <c r="P210" i="84"/>
  <c r="P202" i="84"/>
  <c r="P234" i="84"/>
  <c r="P510" i="84"/>
  <c r="P506" i="84" s="1"/>
  <c r="Q78" i="84"/>
  <c r="P459" i="84"/>
  <c r="P455" i="84" s="1"/>
  <c r="P306" i="84"/>
  <c r="P226" i="84"/>
  <c r="P77" i="84"/>
  <c r="P323" i="84"/>
  <c r="P442" i="84"/>
  <c r="P438" i="84" s="1"/>
  <c r="P357" i="84"/>
  <c r="P289" i="84"/>
  <c r="P408" i="84"/>
  <c r="P404" i="84" s="1"/>
  <c r="P391" i="84"/>
  <c r="P387" i="84" s="1"/>
  <c r="P186" i="84"/>
  <c r="P493" i="84"/>
  <c r="P489" i="84" s="1"/>
  <c r="P476" i="84"/>
  <c r="P472" i="84" s="1"/>
  <c r="P527" i="84"/>
  <c r="P218" i="84"/>
  <c r="P374" i="84"/>
  <c r="P370" i="84" s="1"/>
  <c r="P178" i="84"/>
  <c r="P240" i="84"/>
  <c r="P425" i="84"/>
  <c r="P421" i="84" s="1"/>
  <c r="P340" i="84"/>
  <c r="P194" i="84"/>
  <c r="O196" i="84"/>
  <c r="O197" i="84"/>
  <c r="O195" i="84"/>
  <c r="H240" i="58"/>
  <c r="H130" i="58"/>
  <c r="G78" i="58"/>
  <c r="P162" i="58" s="1"/>
  <c r="P163" i="58" s="1"/>
  <c r="H77" i="58"/>
  <c r="P476" i="58"/>
  <c r="P472" i="58" s="1"/>
  <c r="P340" i="58"/>
  <c r="P425" i="58"/>
  <c r="P421" i="58" s="1"/>
  <c r="P323" i="58"/>
  <c r="P459" i="58"/>
  <c r="P455" i="58" s="1"/>
  <c r="P391" i="58"/>
  <c r="P387" i="58" s="1"/>
  <c r="P374" i="58"/>
  <c r="P370" i="58" s="1"/>
  <c r="P408" i="58"/>
  <c r="P404" i="58" s="1"/>
  <c r="P527" i="58"/>
  <c r="P357" i="58"/>
  <c r="P306" i="58"/>
  <c r="P442" i="58"/>
  <c r="P438" i="58" s="1"/>
  <c r="P510" i="58"/>
  <c r="P506" i="58" s="1"/>
  <c r="P493" i="58"/>
  <c r="P489" i="58" s="1"/>
  <c r="L269" i="58"/>
  <c r="M253" i="58"/>
  <c r="O237" i="58"/>
  <c r="O236" i="58"/>
  <c r="O235" i="58"/>
  <c r="O189" i="58"/>
  <c r="O188" i="58"/>
  <c r="O187" i="58"/>
  <c r="P289" i="58"/>
  <c r="P285" i="58" s="1"/>
  <c r="P218" i="58"/>
  <c r="P130" i="58"/>
  <c r="P202" i="58"/>
  <c r="Q78" i="58"/>
  <c r="P210" i="58"/>
  <c r="P240" i="58"/>
  <c r="P234" i="58"/>
  <c r="P194" i="58"/>
  <c r="P77" i="58"/>
  <c r="P186" i="58"/>
  <c r="P178" i="58"/>
  <c r="P226" i="58"/>
  <c r="O213" i="58"/>
  <c r="O212" i="58"/>
  <c r="O211" i="58"/>
  <c r="O219" i="58"/>
  <c r="O220" i="58"/>
  <c r="O221" i="58"/>
  <c r="O227" i="58"/>
  <c r="O229" i="58"/>
  <c r="O228" i="58"/>
  <c r="O181" i="58"/>
  <c r="O179" i="58"/>
  <c r="O180" i="58"/>
  <c r="O286" i="58"/>
  <c r="O203" i="58"/>
  <c r="O205" i="58"/>
  <c r="O204" i="58"/>
  <c r="O195" i="58"/>
  <c r="O196" i="58"/>
  <c r="O197" i="58"/>
  <c r="M339" i="89" l="1"/>
  <c r="M305" i="88"/>
  <c r="M261" i="89"/>
  <c r="M266" i="89" s="1"/>
  <c r="M97" i="89" s="1"/>
  <c r="M95" i="89" s="1"/>
  <c r="M261" i="88"/>
  <c r="M266" i="88" s="1"/>
  <c r="M97" i="88" s="1"/>
  <c r="M95" i="88" s="1"/>
  <c r="M91" i="88" s="1"/>
  <c r="N344" i="88"/>
  <c r="N338" i="88" s="1"/>
  <c r="N361" i="88"/>
  <c r="N355" i="88" s="1"/>
  <c r="M261" i="87"/>
  <c r="M266" i="87" s="1"/>
  <c r="M97" i="87" s="1"/>
  <c r="M95" i="87" s="1"/>
  <c r="M356" i="89"/>
  <c r="N327" i="88"/>
  <c r="N321" i="88" s="1"/>
  <c r="M113" i="88"/>
  <c r="M544" i="88" s="1"/>
  <c r="M38" i="88"/>
  <c r="M572" i="88" s="1"/>
  <c r="N310" i="87"/>
  <c r="N304" i="87" s="1"/>
  <c r="N327" i="89"/>
  <c r="N321" i="89" s="1"/>
  <c r="N310" i="89"/>
  <c r="N304" i="89" s="1"/>
  <c r="N359" i="88"/>
  <c r="N356" i="88" s="1"/>
  <c r="P456" i="89"/>
  <c r="O245" i="89"/>
  <c r="P377" i="89"/>
  <c r="P371" i="89" s="1"/>
  <c r="P422" i="88"/>
  <c r="P507" i="89"/>
  <c r="P490" i="89"/>
  <c r="L104" i="58"/>
  <c r="P439" i="89"/>
  <c r="H171" i="88"/>
  <c r="H108" i="88" s="1"/>
  <c r="H173" i="88"/>
  <c r="H117" i="88" s="1"/>
  <c r="H172" i="88"/>
  <c r="H114" i="88" s="1"/>
  <c r="P164" i="87"/>
  <c r="P165" i="87"/>
  <c r="P163" i="87"/>
  <c r="P319" i="87"/>
  <c r="P320" i="87"/>
  <c r="N344" i="87"/>
  <c r="N338" i="87" s="1"/>
  <c r="M339" i="87"/>
  <c r="P353" i="88"/>
  <c r="P354" i="88"/>
  <c r="P511" i="88"/>
  <c r="Q513" i="88" s="1"/>
  <c r="P409" i="88"/>
  <c r="Q411" i="88" s="1"/>
  <c r="O371" i="89"/>
  <c r="O254" i="89"/>
  <c r="P405" i="89"/>
  <c r="O378" i="87"/>
  <c r="N270" i="87"/>
  <c r="N373" i="87"/>
  <c r="O376" i="87"/>
  <c r="L538" i="87"/>
  <c r="P494" i="89"/>
  <c r="Q496" i="89" s="1"/>
  <c r="P511" i="89"/>
  <c r="Q513" i="89" s="1"/>
  <c r="Q442" i="89"/>
  <c r="Q438" i="89" s="1"/>
  <c r="Q170" i="89"/>
  <c r="Q202" i="89"/>
  <c r="Q210" i="89"/>
  <c r="Q425" i="89"/>
  <c r="Q421" i="89" s="1"/>
  <c r="Q408" i="89"/>
  <c r="Q404" i="89" s="1"/>
  <c r="Q306" i="89"/>
  <c r="Q234" i="89"/>
  <c r="Q510" i="89"/>
  <c r="Q506" i="89" s="1"/>
  <c r="Q226" i="89"/>
  <c r="Q162" i="89"/>
  <c r="Q323" i="89"/>
  <c r="Q240" i="89"/>
  <c r="Q476" i="89"/>
  <c r="Q472" i="89" s="1"/>
  <c r="Q391" i="89"/>
  <c r="Q387" i="89" s="1"/>
  <c r="Q194" i="89"/>
  <c r="Q218" i="89"/>
  <c r="Q178" i="89"/>
  <c r="Q289" i="89"/>
  <c r="Q130" i="89"/>
  <c r="Q340" i="89"/>
  <c r="Q186" i="89"/>
  <c r="R78" i="89"/>
  <c r="Q459" i="89"/>
  <c r="Q455" i="89" s="1"/>
  <c r="Q374" i="89"/>
  <c r="Q370" i="89" s="1"/>
  <c r="Q527" i="89"/>
  <c r="Q77" i="89"/>
  <c r="Q493" i="89"/>
  <c r="Q489" i="89" s="1"/>
  <c r="Q357" i="89"/>
  <c r="P443" i="89"/>
  <c r="Q445" i="89" s="1"/>
  <c r="P473" i="88"/>
  <c r="O429" i="88"/>
  <c r="O423" i="88" s="1"/>
  <c r="O427" i="88"/>
  <c r="N424" i="88"/>
  <c r="O478" i="88"/>
  <c r="O480" i="88"/>
  <c r="O474" i="88" s="1"/>
  <c r="N475" i="88"/>
  <c r="P494" i="87"/>
  <c r="Q496" i="87" s="1"/>
  <c r="P204" i="87"/>
  <c r="P205" i="87"/>
  <c r="P203" i="87"/>
  <c r="P189" i="87"/>
  <c r="P188" i="87"/>
  <c r="P187" i="87"/>
  <c r="S292" i="88"/>
  <c r="P172" i="88"/>
  <c r="P173" i="88"/>
  <c r="P171" i="88"/>
  <c r="P392" i="88"/>
  <c r="Q394" i="88" s="1"/>
  <c r="P336" i="88"/>
  <c r="P337" i="88"/>
  <c r="O307" i="89"/>
  <c r="T309" i="89" s="1"/>
  <c r="S292" i="89"/>
  <c r="O463" i="88"/>
  <c r="O457" i="88" s="1"/>
  <c r="N458" i="88"/>
  <c r="O461" i="88"/>
  <c r="P371" i="88"/>
  <c r="P254" i="88"/>
  <c r="O290" i="89"/>
  <c r="N262" i="87"/>
  <c r="N372" i="87"/>
  <c r="P162" i="89"/>
  <c r="G240" i="89"/>
  <c r="G130" i="89"/>
  <c r="G77" i="89"/>
  <c r="G162" i="89"/>
  <c r="G170" i="89"/>
  <c r="L162" i="89"/>
  <c r="L170" i="89"/>
  <c r="M162" i="89"/>
  <c r="K162" i="89"/>
  <c r="K170" i="89"/>
  <c r="M170" i="89"/>
  <c r="J162" i="89"/>
  <c r="N170" i="89"/>
  <c r="N162" i="89"/>
  <c r="J170" i="89"/>
  <c r="O162" i="89"/>
  <c r="O170" i="89"/>
  <c r="I170" i="89"/>
  <c r="I162" i="89"/>
  <c r="O307" i="88"/>
  <c r="T309" i="88" s="1"/>
  <c r="O444" i="89"/>
  <c r="O446" i="89"/>
  <c r="O440" i="89" s="1"/>
  <c r="N441" i="89"/>
  <c r="P405" i="88"/>
  <c r="P409" i="89"/>
  <c r="Q411" i="89" s="1"/>
  <c r="P353" i="89"/>
  <c r="P354" i="89"/>
  <c r="O512" i="89"/>
  <c r="N509" i="89"/>
  <c r="O514" i="89"/>
  <c r="O508" i="89" s="1"/>
  <c r="H162" i="87"/>
  <c r="G130" i="87"/>
  <c r="G77" i="87"/>
  <c r="G162" i="87"/>
  <c r="G170" i="87"/>
  <c r="G240" i="87"/>
  <c r="L170" i="87"/>
  <c r="L162" i="87"/>
  <c r="K170" i="87"/>
  <c r="K162" i="87"/>
  <c r="M170" i="87"/>
  <c r="M162" i="87"/>
  <c r="N170" i="87"/>
  <c r="J162" i="87"/>
  <c r="N162" i="87"/>
  <c r="J170" i="87"/>
  <c r="O162" i="87"/>
  <c r="I170" i="87"/>
  <c r="O170" i="87"/>
  <c r="I162" i="87"/>
  <c r="O478" i="87"/>
  <c r="O480" i="87"/>
  <c r="O474" i="87" s="1"/>
  <c r="N475" i="87"/>
  <c r="P473" i="89"/>
  <c r="P353" i="87"/>
  <c r="P354" i="87"/>
  <c r="P228" i="87"/>
  <c r="P229" i="87"/>
  <c r="P227" i="87"/>
  <c r="P302" i="87"/>
  <c r="P303" i="87"/>
  <c r="N424" i="89"/>
  <c r="O427" i="89"/>
  <c r="O429" i="89"/>
  <c r="O423" i="89" s="1"/>
  <c r="Q240" i="88"/>
  <c r="Q340" i="88"/>
  <c r="Q170" i="88"/>
  <c r="Q162" i="88"/>
  <c r="Q130" i="88"/>
  <c r="Q425" i="88"/>
  <c r="Q421" i="88" s="1"/>
  <c r="Q289" i="88"/>
  <c r="Q77" i="88"/>
  <c r="Q194" i="88"/>
  <c r="Q306" i="88"/>
  <c r="R78" i="88"/>
  <c r="Q374" i="88"/>
  <c r="Q370" i="88" s="1"/>
  <c r="Q210" i="88"/>
  <c r="Q476" i="88"/>
  <c r="Q472" i="88" s="1"/>
  <c r="Q186" i="88"/>
  <c r="Q391" i="88"/>
  <c r="Q387" i="88" s="1"/>
  <c r="Q218" i="88"/>
  <c r="Q459" i="88"/>
  <c r="Q455" i="88" s="1"/>
  <c r="Q527" i="88"/>
  <c r="Q202" i="88"/>
  <c r="Q234" i="88"/>
  <c r="Q408" i="88"/>
  <c r="Q404" i="88" s="1"/>
  <c r="Q510" i="88"/>
  <c r="Q506" i="88" s="1"/>
  <c r="Q323" i="88"/>
  <c r="Q357" i="88"/>
  <c r="Q493" i="88"/>
  <c r="Q489" i="88" s="1"/>
  <c r="Q442" i="88"/>
  <c r="Q438" i="88" s="1"/>
  <c r="Q226" i="88"/>
  <c r="Q178" i="88"/>
  <c r="P164" i="88"/>
  <c r="P165" i="88"/>
  <c r="P163" i="88"/>
  <c r="P228" i="88"/>
  <c r="P229" i="88"/>
  <c r="P227" i="88"/>
  <c r="M288" i="87"/>
  <c r="N293" i="87"/>
  <c r="N291" i="87"/>
  <c r="O410" i="87"/>
  <c r="N407" i="87"/>
  <c r="O412" i="87"/>
  <c r="O406" i="87" s="1"/>
  <c r="O376" i="89"/>
  <c r="O378" i="89"/>
  <c r="N270" i="89"/>
  <c r="N373" i="89"/>
  <c r="O514" i="87"/>
  <c r="O508" i="87" s="1"/>
  <c r="N509" i="87"/>
  <c r="O512" i="87"/>
  <c r="N342" i="87"/>
  <c r="S343" i="87"/>
  <c r="O324" i="87"/>
  <c r="T326" i="87" s="1"/>
  <c r="P477" i="89"/>
  <c r="Q479" i="89" s="1"/>
  <c r="Q473" i="89" s="1"/>
  <c r="P392" i="89"/>
  <c r="O395" i="89"/>
  <c r="O389" i="89" s="1"/>
  <c r="O393" i="89"/>
  <c r="N390" i="89"/>
  <c r="H162" i="88"/>
  <c r="P422" i="87"/>
  <c r="M113" i="89"/>
  <c r="M544" i="89" s="1"/>
  <c r="M38" i="89"/>
  <c r="P195" i="87"/>
  <c r="P197" i="87"/>
  <c r="P196" i="87"/>
  <c r="P375" i="87"/>
  <c r="P111" i="87"/>
  <c r="P220" i="87"/>
  <c r="P219" i="87"/>
  <c r="P221" i="87"/>
  <c r="P336" i="87"/>
  <c r="P337" i="87"/>
  <c r="P204" i="88"/>
  <c r="P205" i="88"/>
  <c r="P203" i="88"/>
  <c r="P286" i="88"/>
  <c r="P285" i="88"/>
  <c r="P221" i="88"/>
  <c r="P220" i="88"/>
  <c r="P219" i="88"/>
  <c r="P188" i="88"/>
  <c r="P189" i="88"/>
  <c r="P187" i="88"/>
  <c r="N291" i="88"/>
  <c r="M113" i="87"/>
  <c r="M544" i="87" s="1"/>
  <c r="M38" i="87"/>
  <c r="P507" i="87"/>
  <c r="P507" i="88"/>
  <c r="N372" i="89"/>
  <c r="N262" i="89"/>
  <c r="N359" i="89"/>
  <c r="O495" i="87"/>
  <c r="O497" i="87"/>
  <c r="O491" i="87" s="1"/>
  <c r="N492" i="87"/>
  <c r="P456" i="88"/>
  <c r="O307" i="87"/>
  <c r="T309" i="87" s="1"/>
  <c r="P237" i="89"/>
  <c r="P235" i="89"/>
  <c r="P236" i="89"/>
  <c r="P187" i="89"/>
  <c r="P188" i="89"/>
  <c r="P189" i="89"/>
  <c r="P302" i="89"/>
  <c r="P303" i="89"/>
  <c r="O514" i="88"/>
  <c r="O508" i="88" s="1"/>
  <c r="O512" i="88"/>
  <c r="N509" i="88"/>
  <c r="P405" i="87"/>
  <c r="N287" i="89"/>
  <c r="O376" i="88"/>
  <c r="N373" i="88"/>
  <c r="O378" i="88"/>
  <c r="N270" i="88"/>
  <c r="P179" i="87"/>
  <c r="P180" i="87"/>
  <c r="P181" i="87"/>
  <c r="P426" i="87"/>
  <c r="Q428" i="87" s="1"/>
  <c r="P443" i="87"/>
  <c r="Q445" i="87" s="1"/>
  <c r="Q130" i="87"/>
  <c r="Q459" i="87"/>
  <c r="Q455" i="87" s="1"/>
  <c r="Q210" i="87"/>
  <c r="Q442" i="87"/>
  <c r="Q438" i="87" s="1"/>
  <c r="Q194" i="87"/>
  <c r="Q178" i="87"/>
  <c r="Q527" i="87"/>
  <c r="Q218" i="87"/>
  <c r="Q306" i="87"/>
  <c r="Q323" i="87"/>
  <c r="Q493" i="87"/>
  <c r="Q489" i="87" s="1"/>
  <c r="Q289" i="87"/>
  <c r="Q234" i="87"/>
  <c r="Q391" i="87"/>
  <c r="Q387" i="87" s="1"/>
  <c r="Q425" i="87"/>
  <c r="Q421" i="87" s="1"/>
  <c r="Q476" i="87"/>
  <c r="Q472" i="87" s="1"/>
  <c r="Q357" i="87"/>
  <c r="Q170" i="87"/>
  <c r="Q240" i="87"/>
  <c r="Q340" i="87"/>
  <c r="Q162" i="87"/>
  <c r="Q202" i="87"/>
  <c r="R78" i="87"/>
  <c r="Q408" i="87"/>
  <c r="Q404" i="87" s="1"/>
  <c r="Q374" i="87"/>
  <c r="Q370" i="87" s="1"/>
  <c r="Q186" i="87"/>
  <c r="Q77" i="87"/>
  <c r="Q510" i="87"/>
  <c r="Q506" i="87" s="1"/>
  <c r="Q226" i="87"/>
  <c r="O446" i="87"/>
  <c r="O440" i="87" s="1"/>
  <c r="N441" i="87"/>
  <c r="O444" i="87"/>
  <c r="O341" i="89"/>
  <c r="P477" i="88"/>
  <c r="Q479" i="88" s="1"/>
  <c r="P494" i="88"/>
  <c r="Q496" i="88" s="1"/>
  <c r="P195" i="88"/>
  <c r="P197" i="88"/>
  <c r="P196" i="88"/>
  <c r="P375" i="88"/>
  <c r="P111" i="88"/>
  <c r="O254" i="87"/>
  <c r="O371" i="87"/>
  <c r="N361" i="87"/>
  <c r="N355" i="87" s="1"/>
  <c r="N359" i="87"/>
  <c r="M356" i="87"/>
  <c r="N287" i="88"/>
  <c r="P388" i="87"/>
  <c r="O290" i="88"/>
  <c r="O412" i="88"/>
  <c r="O406" i="88" s="1"/>
  <c r="O410" i="88"/>
  <c r="N407" i="88"/>
  <c r="O495" i="89"/>
  <c r="N492" i="89"/>
  <c r="O497" i="89"/>
  <c r="O491" i="89" s="1"/>
  <c r="P460" i="89"/>
  <c r="Q462" i="89" s="1"/>
  <c r="P336" i="89"/>
  <c r="P337" i="89"/>
  <c r="P286" i="89"/>
  <c r="P285" i="89"/>
  <c r="O245" i="88"/>
  <c r="N342" i="89"/>
  <c r="S343" i="89"/>
  <c r="O358" i="87"/>
  <c r="N291" i="89"/>
  <c r="P439" i="88"/>
  <c r="N262" i="88"/>
  <c r="N372" i="88"/>
  <c r="P235" i="87"/>
  <c r="P237" i="87"/>
  <c r="P236" i="87"/>
  <c r="P460" i="87"/>
  <c r="Q462" i="87" s="1"/>
  <c r="P173" i="87"/>
  <c r="P172" i="87"/>
  <c r="P171" i="87"/>
  <c r="O463" i="89"/>
  <c r="O457" i="89" s="1"/>
  <c r="N458" i="89"/>
  <c r="O461" i="89"/>
  <c r="P211" i="88"/>
  <c r="P213" i="88"/>
  <c r="P212" i="88"/>
  <c r="P426" i="88"/>
  <c r="Q428" i="88" s="1"/>
  <c r="P460" i="88"/>
  <c r="Q462" i="88" s="1"/>
  <c r="P388" i="88"/>
  <c r="O290" i="87"/>
  <c r="N308" i="87"/>
  <c r="O480" i="89"/>
  <c r="O474" i="89" s="1"/>
  <c r="O478" i="89"/>
  <c r="N475" i="89"/>
  <c r="N325" i="88"/>
  <c r="L538" i="88"/>
  <c r="O245" i="87"/>
  <c r="P377" i="87"/>
  <c r="H170" i="89"/>
  <c r="N342" i="88"/>
  <c r="S343" i="88"/>
  <c r="O341" i="87"/>
  <c r="P179" i="89"/>
  <c r="P180" i="89"/>
  <c r="P181" i="89"/>
  <c r="P203" i="89"/>
  <c r="P204" i="89"/>
  <c r="P205" i="89"/>
  <c r="N325" i="89"/>
  <c r="P456" i="87"/>
  <c r="O358" i="89"/>
  <c r="O410" i="89"/>
  <c r="O412" i="89"/>
  <c r="O406" i="89" s="1"/>
  <c r="N407" i="89"/>
  <c r="P511" i="87"/>
  <c r="Q513" i="87" s="1"/>
  <c r="P213" i="87"/>
  <c r="P212" i="87"/>
  <c r="P211" i="87"/>
  <c r="P392" i="87"/>
  <c r="Q394" i="87" s="1"/>
  <c r="P443" i="88"/>
  <c r="Q445" i="88" s="1"/>
  <c r="P181" i="88"/>
  <c r="P180" i="88"/>
  <c r="P179" i="88"/>
  <c r="P302" i="88"/>
  <c r="P303" i="88"/>
  <c r="H162" i="89"/>
  <c r="P170" i="89"/>
  <c r="P426" i="89"/>
  <c r="Q428" i="89" s="1"/>
  <c r="P111" i="89"/>
  <c r="P375" i="89"/>
  <c r="P220" i="89"/>
  <c r="P221" i="89"/>
  <c r="P219" i="89"/>
  <c r="O358" i="88"/>
  <c r="T360" i="88" s="1"/>
  <c r="O393" i="88"/>
  <c r="N390" i="88"/>
  <c r="O395" i="88"/>
  <c r="O389" i="88" s="1"/>
  <c r="O371" i="88"/>
  <c r="O254" i="88"/>
  <c r="M162" i="88"/>
  <c r="G162" i="88"/>
  <c r="G77" i="88"/>
  <c r="G240" i="88"/>
  <c r="G130" i="88"/>
  <c r="G170" i="88"/>
  <c r="L170" i="88"/>
  <c r="L162" i="88"/>
  <c r="K162" i="88"/>
  <c r="K170" i="88"/>
  <c r="M170" i="88"/>
  <c r="N170" i="88"/>
  <c r="J170" i="88"/>
  <c r="J162" i="88"/>
  <c r="N162" i="88"/>
  <c r="O170" i="88"/>
  <c r="I170" i="88"/>
  <c r="I162" i="88"/>
  <c r="O162" i="88"/>
  <c r="P473" i="87"/>
  <c r="N327" i="87"/>
  <c r="N321" i="87" s="1"/>
  <c r="M322" i="87"/>
  <c r="N325" i="87"/>
  <c r="P490" i="87"/>
  <c r="P409" i="87"/>
  <c r="Q411" i="87" s="1"/>
  <c r="P286" i="87"/>
  <c r="P285" i="87"/>
  <c r="P477" i="87"/>
  <c r="Q479" i="87" s="1"/>
  <c r="P235" i="88"/>
  <c r="P237" i="88"/>
  <c r="P236" i="88"/>
  <c r="P319" i="88"/>
  <c r="P320" i="88"/>
  <c r="P490" i="88"/>
  <c r="L538" i="89"/>
  <c r="N441" i="88"/>
  <c r="O446" i="88"/>
  <c r="O440" i="88" s="1"/>
  <c r="O444" i="88"/>
  <c r="O393" i="87"/>
  <c r="O395" i="87"/>
  <c r="O389" i="87" s="1"/>
  <c r="N390" i="87"/>
  <c r="P394" i="89"/>
  <c r="P388" i="89" s="1"/>
  <c r="S292" i="87"/>
  <c r="O324" i="88"/>
  <c r="T326" i="88" s="1"/>
  <c r="O341" i="88"/>
  <c r="P196" i="89"/>
  <c r="P195" i="89"/>
  <c r="P197" i="89"/>
  <c r="P213" i="89"/>
  <c r="P212" i="89"/>
  <c r="P211" i="89"/>
  <c r="P227" i="89"/>
  <c r="P229" i="89"/>
  <c r="P228" i="89"/>
  <c r="P319" i="89"/>
  <c r="P320" i="89"/>
  <c r="O497" i="88"/>
  <c r="O491" i="88" s="1"/>
  <c r="O495" i="88"/>
  <c r="N492" i="88"/>
  <c r="N308" i="89"/>
  <c r="O427" i="87"/>
  <c r="O429" i="87"/>
  <c r="O423" i="87" s="1"/>
  <c r="N424" i="87"/>
  <c r="P439" i="87"/>
  <c r="H170" i="87"/>
  <c r="O463" i="87"/>
  <c r="O457" i="87" s="1"/>
  <c r="O461" i="87"/>
  <c r="N458" i="87"/>
  <c r="N308" i="88"/>
  <c r="O324" i="89"/>
  <c r="T326" i="89" s="1"/>
  <c r="L274" i="83"/>
  <c r="L107" i="83" s="1"/>
  <c r="L538" i="83" s="1"/>
  <c r="M258" i="58"/>
  <c r="M94" i="58" s="1"/>
  <c r="M92" i="58" s="1"/>
  <c r="M113" i="58" s="1"/>
  <c r="L250" i="83"/>
  <c r="L274" i="58"/>
  <c r="L107" i="58" s="1"/>
  <c r="P303" i="84"/>
  <c r="P302" i="84"/>
  <c r="M372" i="84"/>
  <c r="M262" i="84"/>
  <c r="P320" i="58"/>
  <c r="P319" i="58"/>
  <c r="P286" i="84"/>
  <c r="P285" i="84"/>
  <c r="P286" i="83"/>
  <c r="P285" i="83"/>
  <c r="L104" i="84"/>
  <c r="P354" i="84"/>
  <c r="P353" i="84"/>
  <c r="P354" i="83"/>
  <c r="P353" i="83"/>
  <c r="M389" i="83"/>
  <c r="M262" i="83"/>
  <c r="M372" i="58"/>
  <c r="M262" i="58"/>
  <c r="P337" i="58"/>
  <c r="P336" i="58"/>
  <c r="P320" i="83"/>
  <c r="P319" i="83"/>
  <c r="P303" i="58"/>
  <c r="P302" i="58"/>
  <c r="P354" i="58"/>
  <c r="P353" i="58"/>
  <c r="P320" i="84"/>
  <c r="P319" i="84"/>
  <c r="P303" i="83"/>
  <c r="P302" i="83"/>
  <c r="P337" i="84"/>
  <c r="P336" i="84"/>
  <c r="P337" i="83"/>
  <c r="P336" i="83"/>
  <c r="M524" i="84"/>
  <c r="M253" i="84"/>
  <c r="M258" i="84" s="1"/>
  <c r="M94" i="84" s="1"/>
  <c r="M92" i="84" s="1"/>
  <c r="M524" i="83"/>
  <c r="M253" i="83"/>
  <c r="M258" i="83" s="1"/>
  <c r="M94" i="83" s="1"/>
  <c r="M92" i="83" s="1"/>
  <c r="L526" i="84"/>
  <c r="M531" i="84"/>
  <c r="M525" i="84" s="1"/>
  <c r="L526" i="58"/>
  <c r="M531" i="58"/>
  <c r="M531" i="83"/>
  <c r="M525" i="83" s="1"/>
  <c r="L526" i="83"/>
  <c r="M406" i="84"/>
  <c r="M406" i="83"/>
  <c r="L269" i="84"/>
  <c r="L274" i="84" s="1"/>
  <c r="L107" i="84" s="1"/>
  <c r="L538" i="84" s="1"/>
  <c r="P170" i="84"/>
  <c r="P172" i="84" s="1"/>
  <c r="P170" i="83"/>
  <c r="H162" i="84"/>
  <c r="H164" i="84" s="1"/>
  <c r="H115" i="84" s="1"/>
  <c r="H546" i="84" s="1"/>
  <c r="H170" i="83"/>
  <c r="H173" i="83" s="1"/>
  <c r="H117" i="83" s="1"/>
  <c r="P205" i="83"/>
  <c r="P204" i="83"/>
  <c r="P203" i="83"/>
  <c r="P187" i="84"/>
  <c r="P189" i="84"/>
  <c r="P188" i="84"/>
  <c r="P229" i="84"/>
  <c r="P228" i="84"/>
  <c r="P227" i="84"/>
  <c r="P227" i="83"/>
  <c r="P228" i="83"/>
  <c r="P229" i="83"/>
  <c r="R78" i="83"/>
  <c r="Q510" i="83"/>
  <c r="Q506" i="83" s="1"/>
  <c r="Q218" i="83"/>
  <c r="Q210" i="83"/>
  <c r="Q194" i="83"/>
  <c r="Q425" i="83"/>
  <c r="Q421" i="83" s="1"/>
  <c r="Q77" i="83"/>
  <c r="Q234" i="83"/>
  <c r="Q459" i="83"/>
  <c r="Q455" i="83" s="1"/>
  <c r="Q240" i="83"/>
  <c r="Q442" i="83"/>
  <c r="Q438" i="83" s="1"/>
  <c r="Q306" i="83"/>
  <c r="Q527" i="83"/>
  <c r="Q226" i="83"/>
  <c r="Q493" i="83"/>
  <c r="Q489" i="83" s="1"/>
  <c r="Q408" i="83"/>
  <c r="Q404" i="83" s="1"/>
  <c r="Q357" i="83"/>
  <c r="Q130" i="83"/>
  <c r="Q289" i="83"/>
  <c r="Q476" i="83"/>
  <c r="Q472" i="83" s="1"/>
  <c r="Q186" i="83"/>
  <c r="Q323" i="83"/>
  <c r="Q202" i="83"/>
  <c r="Q374" i="83"/>
  <c r="Q370" i="83" s="1"/>
  <c r="Q178" i="83"/>
  <c r="Q391" i="83"/>
  <c r="Q387" i="83" s="1"/>
  <c r="Q340" i="83"/>
  <c r="Q170" i="83"/>
  <c r="P188" i="83"/>
  <c r="P189" i="83"/>
  <c r="P187" i="83"/>
  <c r="Q162" i="83"/>
  <c r="G77" i="83"/>
  <c r="G170" i="83"/>
  <c r="G162" i="83"/>
  <c r="G130" i="83"/>
  <c r="G240" i="83"/>
  <c r="L162" i="83"/>
  <c r="L170" i="83"/>
  <c r="M162" i="83"/>
  <c r="M170" i="83"/>
  <c r="K170" i="83"/>
  <c r="K162" i="83"/>
  <c r="N162" i="83"/>
  <c r="J170" i="83"/>
  <c r="N170" i="83"/>
  <c r="J162" i="83"/>
  <c r="O170" i="83"/>
  <c r="O162" i="83"/>
  <c r="I170" i="83"/>
  <c r="I162" i="83"/>
  <c r="R78" i="84"/>
  <c r="Q459" i="84"/>
  <c r="Q455" i="84" s="1"/>
  <c r="Q323" i="84"/>
  <c r="Q194" i="84"/>
  <c r="Q130" i="84"/>
  <c r="Q527" i="84"/>
  <c r="Q442" i="84"/>
  <c r="Q438" i="84" s="1"/>
  <c r="Q234" i="84"/>
  <c r="Q77" i="84"/>
  <c r="Q374" i="84"/>
  <c r="Q370" i="84" s="1"/>
  <c r="Q178" i="84"/>
  <c r="Q210" i="84"/>
  <c r="Q218" i="84"/>
  <c r="Q340" i="84"/>
  <c r="Q408" i="84"/>
  <c r="Q404" i="84" s="1"/>
  <c r="Q240" i="84"/>
  <c r="Q476" i="84"/>
  <c r="Q472" i="84" s="1"/>
  <c r="Q391" i="84"/>
  <c r="Q387" i="84" s="1"/>
  <c r="Q510" i="84"/>
  <c r="Q506" i="84" s="1"/>
  <c r="Q493" i="84"/>
  <c r="Q489" i="84" s="1"/>
  <c r="Q289" i="84"/>
  <c r="Q170" i="84"/>
  <c r="Q357" i="84"/>
  <c r="Q306" i="84"/>
  <c r="Q202" i="84"/>
  <c r="Q425" i="84"/>
  <c r="Q421" i="84" s="1"/>
  <c r="Q186" i="84"/>
  <c r="Q162" i="84"/>
  <c r="Q226" i="84"/>
  <c r="P211" i="83"/>
  <c r="P212" i="83"/>
  <c r="P213" i="83"/>
  <c r="H172" i="84"/>
  <c r="H114" i="84" s="1"/>
  <c r="H171" i="84"/>
  <c r="H108" i="84" s="1"/>
  <c r="H173" i="84"/>
  <c r="H117" i="84" s="1"/>
  <c r="P219" i="84"/>
  <c r="P220" i="84"/>
  <c r="P221" i="84"/>
  <c r="P172" i="83"/>
  <c r="P173" i="83"/>
  <c r="P171" i="83"/>
  <c r="P219" i="83"/>
  <c r="P220" i="83"/>
  <c r="P221" i="83"/>
  <c r="P179" i="84"/>
  <c r="P180" i="84"/>
  <c r="P181" i="84"/>
  <c r="P237" i="84"/>
  <c r="P236" i="84"/>
  <c r="P235" i="84"/>
  <c r="P162" i="83"/>
  <c r="P197" i="83"/>
  <c r="P195" i="83"/>
  <c r="P196" i="83"/>
  <c r="P162" i="84"/>
  <c r="G170" i="84"/>
  <c r="G240" i="84"/>
  <c r="G130" i="84"/>
  <c r="G77" i="84"/>
  <c r="G162" i="84"/>
  <c r="L170" i="84"/>
  <c r="L162" i="84"/>
  <c r="M170" i="84"/>
  <c r="K162" i="84"/>
  <c r="K170" i="84"/>
  <c r="M162" i="84"/>
  <c r="N162" i="84"/>
  <c r="N170" i="84"/>
  <c r="J162" i="84"/>
  <c r="J170" i="84"/>
  <c r="I162" i="84"/>
  <c r="O162" i="84"/>
  <c r="I170" i="84"/>
  <c r="O170" i="84"/>
  <c r="P196" i="84"/>
  <c r="P197" i="84"/>
  <c r="P195" i="84"/>
  <c r="P204" i="84"/>
  <c r="P205" i="84"/>
  <c r="P203" i="84"/>
  <c r="P235" i="83"/>
  <c r="P236" i="83"/>
  <c r="P237" i="83"/>
  <c r="H163" i="83"/>
  <c r="H109" i="83" s="1"/>
  <c r="H540" i="83" s="1"/>
  <c r="H610" i="83" s="1"/>
  <c r="H164" i="83"/>
  <c r="H115" i="83" s="1"/>
  <c r="H546" i="83" s="1"/>
  <c r="H165" i="83"/>
  <c r="H118" i="83" s="1"/>
  <c r="H549" i="83" s="1"/>
  <c r="P212" i="84"/>
  <c r="P211" i="84"/>
  <c r="P213" i="84"/>
  <c r="P180" i="83"/>
  <c r="P181" i="83"/>
  <c r="P179" i="83"/>
  <c r="P170" i="58"/>
  <c r="P171" i="58" s="1"/>
  <c r="H162" i="58"/>
  <c r="G77" i="58"/>
  <c r="G170" i="58"/>
  <c r="G240" i="58"/>
  <c r="G130" i="58"/>
  <c r="G162" i="58"/>
  <c r="L162" i="58"/>
  <c r="L170" i="58"/>
  <c r="M162" i="58"/>
  <c r="M170" i="58"/>
  <c r="K162" i="58"/>
  <c r="K170" i="58"/>
  <c r="N162" i="58"/>
  <c r="N170" i="58"/>
  <c r="J162" i="58"/>
  <c r="J170" i="58"/>
  <c r="O170" i="58"/>
  <c r="O162" i="58"/>
  <c r="I162" i="58"/>
  <c r="I170" i="58"/>
  <c r="H170" i="58"/>
  <c r="Q162" i="58"/>
  <c r="Q163" i="58" s="1"/>
  <c r="Q170" i="58"/>
  <c r="Q171" i="58" s="1"/>
  <c r="Q357" i="58"/>
  <c r="Q340" i="58"/>
  <c r="Q459" i="58"/>
  <c r="Q455" i="58" s="1"/>
  <c r="Q391" i="58"/>
  <c r="Q387" i="58" s="1"/>
  <c r="Q408" i="58"/>
  <c r="Q404" i="58" s="1"/>
  <c r="Q476" i="58"/>
  <c r="Q472" i="58" s="1"/>
  <c r="Q527" i="58"/>
  <c r="Q374" i="58"/>
  <c r="Q370" i="58" s="1"/>
  <c r="Q425" i="58"/>
  <c r="Q421" i="58" s="1"/>
  <c r="Q306" i="58"/>
  <c r="Q323" i="58"/>
  <c r="Q510" i="58"/>
  <c r="Q506" i="58" s="1"/>
  <c r="Q442" i="58"/>
  <c r="Q438" i="58" s="1"/>
  <c r="Q493" i="58"/>
  <c r="Q489" i="58" s="1"/>
  <c r="P220" i="58"/>
  <c r="P221" i="58"/>
  <c r="P219" i="58"/>
  <c r="P228" i="58"/>
  <c r="P229" i="58"/>
  <c r="P227" i="58"/>
  <c r="P211" i="58"/>
  <c r="P213" i="58"/>
  <c r="P212" i="58"/>
  <c r="P164" i="58"/>
  <c r="P165" i="58"/>
  <c r="P179" i="58"/>
  <c r="P181" i="58"/>
  <c r="P180" i="58"/>
  <c r="Q194" i="58"/>
  <c r="Q218" i="58"/>
  <c r="Q130" i="58"/>
  <c r="Q210" i="58"/>
  <c r="R78" i="58"/>
  <c r="Q202" i="58"/>
  <c r="Q77" i="58"/>
  <c r="Q240" i="58"/>
  <c r="Q234" i="58"/>
  <c r="Q186" i="58"/>
  <c r="Q178" i="58"/>
  <c r="Q226" i="58"/>
  <c r="Q289" i="58"/>
  <c r="Q285" i="58" s="1"/>
  <c r="P286" i="58"/>
  <c r="P188" i="58"/>
  <c r="P187" i="58"/>
  <c r="P189" i="58"/>
  <c r="P203" i="58"/>
  <c r="P204" i="58"/>
  <c r="P205" i="58"/>
  <c r="P197" i="58"/>
  <c r="P196" i="58"/>
  <c r="P195" i="58"/>
  <c r="P236" i="58"/>
  <c r="P237" i="58"/>
  <c r="P235" i="58"/>
  <c r="Q456" i="87" l="1"/>
  <c r="Q490" i="88"/>
  <c r="M116" i="88"/>
  <c r="M547" i="88" s="1"/>
  <c r="M541" i="88" s="1"/>
  <c r="M591" i="88" s="1"/>
  <c r="M647" i="88" s="1"/>
  <c r="P171" i="84"/>
  <c r="Q422" i="89"/>
  <c r="Q456" i="88"/>
  <c r="M33" i="88"/>
  <c r="Q388" i="87"/>
  <c r="M91" i="89"/>
  <c r="M101" i="89" s="1"/>
  <c r="M116" i="89"/>
  <c r="M547" i="89" s="1"/>
  <c r="M541" i="89" s="1"/>
  <c r="M591" i="89" s="1"/>
  <c r="M647" i="89" s="1"/>
  <c r="M33" i="89"/>
  <c r="Q456" i="89"/>
  <c r="Q473" i="87"/>
  <c r="Q490" i="89"/>
  <c r="O361" i="88"/>
  <c r="O355" i="88" s="1"/>
  <c r="M52" i="88"/>
  <c r="Q422" i="88"/>
  <c r="P254" i="89"/>
  <c r="Q473" i="88"/>
  <c r="Q507" i="87"/>
  <c r="Q439" i="87"/>
  <c r="O359" i="88"/>
  <c r="O356" i="88" s="1"/>
  <c r="O310" i="88"/>
  <c r="O304" i="88" s="1"/>
  <c r="O308" i="88"/>
  <c r="N305" i="88"/>
  <c r="P444" i="88"/>
  <c r="O441" i="88"/>
  <c r="P446" i="88"/>
  <c r="P440" i="88" s="1"/>
  <c r="J164" i="88"/>
  <c r="J115" i="88" s="1"/>
  <c r="J546" i="88" s="1"/>
  <c r="J165" i="88"/>
  <c r="J118" i="88" s="1"/>
  <c r="J549" i="88" s="1"/>
  <c r="J607" i="88" s="1"/>
  <c r="J163" i="88"/>
  <c r="J109" i="88" s="1"/>
  <c r="J540" i="88" s="1"/>
  <c r="G171" i="88"/>
  <c r="G108" i="88" s="1"/>
  <c r="G172" i="88"/>
  <c r="G114" i="88" s="1"/>
  <c r="G173" i="88"/>
  <c r="G117" i="88" s="1"/>
  <c r="H163" i="89"/>
  <c r="H109" i="89" s="1"/>
  <c r="H540" i="89" s="1"/>
  <c r="H165" i="89"/>
  <c r="H118" i="89" s="1"/>
  <c r="H549" i="89" s="1"/>
  <c r="H607" i="89" s="1"/>
  <c r="H164" i="89"/>
  <c r="H115" i="89" s="1"/>
  <c r="H546" i="89" s="1"/>
  <c r="O342" i="87"/>
  <c r="T343" i="87"/>
  <c r="P245" i="88"/>
  <c r="Q377" i="88"/>
  <c r="Q494" i="87"/>
  <c r="R496" i="87" s="1"/>
  <c r="Q212" i="87"/>
  <c r="Q213" i="87"/>
  <c r="Q211" i="87"/>
  <c r="P307" i="89"/>
  <c r="U309" i="89" s="1"/>
  <c r="O492" i="87"/>
  <c r="P495" i="87"/>
  <c r="P497" i="87"/>
  <c r="P491" i="87" s="1"/>
  <c r="P245" i="87"/>
  <c r="Q377" i="87"/>
  <c r="Q394" i="89"/>
  <c r="Q388" i="89" s="1"/>
  <c r="O344" i="87"/>
  <c r="O338" i="87" s="1"/>
  <c r="N339" i="87"/>
  <c r="Q319" i="88"/>
  <c r="Q320" i="88"/>
  <c r="Q392" i="88"/>
  <c r="I164" i="87"/>
  <c r="I115" i="87" s="1"/>
  <c r="I546" i="87" s="1"/>
  <c r="I165" i="87"/>
  <c r="I118" i="87" s="1"/>
  <c r="I549" i="87" s="1"/>
  <c r="I607" i="87" s="1"/>
  <c r="I163" i="87"/>
  <c r="I109" i="87" s="1"/>
  <c r="I540" i="87" s="1"/>
  <c r="M164" i="87"/>
  <c r="M115" i="87" s="1"/>
  <c r="M546" i="87" s="1"/>
  <c r="M163" i="87"/>
  <c r="M165" i="87"/>
  <c r="M118" i="87" s="1"/>
  <c r="M549" i="87" s="1"/>
  <c r="M607" i="87" s="1"/>
  <c r="G164" i="87"/>
  <c r="G115" i="87" s="1"/>
  <c r="G546" i="87" s="1"/>
  <c r="G165" i="87"/>
  <c r="G118" i="87" s="1"/>
  <c r="G549" i="87" s="1"/>
  <c r="G607" i="87" s="1"/>
  <c r="G163" i="87"/>
  <c r="G109" i="87" s="1"/>
  <c r="G540" i="87" s="1"/>
  <c r="P358" i="89"/>
  <c r="O171" i="89"/>
  <c r="O172" i="89"/>
  <c r="O114" i="89" s="1"/>
  <c r="O173" i="89"/>
  <c r="K163" i="89"/>
  <c r="K109" i="89" s="1"/>
  <c r="K540" i="89" s="1"/>
  <c r="K165" i="89"/>
  <c r="K118" i="89" s="1"/>
  <c r="K549" i="89" s="1"/>
  <c r="K607" i="89" s="1"/>
  <c r="K164" i="89"/>
  <c r="K115" i="89" s="1"/>
  <c r="K546" i="89" s="1"/>
  <c r="R130" i="89"/>
  <c r="R170" i="89"/>
  <c r="R306" i="89"/>
  <c r="R194" i="89"/>
  <c r="R408" i="89"/>
  <c r="R404" i="89" s="1"/>
  <c r="S78" i="89"/>
  <c r="R391" i="89"/>
  <c r="R387" i="89" s="1"/>
  <c r="R234" i="89"/>
  <c r="R218" i="89"/>
  <c r="R77" i="89"/>
  <c r="R340" i="89"/>
  <c r="R186" i="89"/>
  <c r="R442" i="89"/>
  <c r="R438" i="89" s="1"/>
  <c r="R240" i="89"/>
  <c r="R476" i="89"/>
  <c r="R472" i="89" s="1"/>
  <c r="R374" i="89"/>
  <c r="R370" i="89" s="1"/>
  <c r="R527" i="89"/>
  <c r="R202" i="89"/>
  <c r="R226" i="89"/>
  <c r="R289" i="89"/>
  <c r="R459" i="89"/>
  <c r="R455" i="89" s="1"/>
  <c r="R493" i="89"/>
  <c r="R489" i="89" s="1"/>
  <c r="R425" i="89"/>
  <c r="R421" i="89" s="1"/>
  <c r="R323" i="89"/>
  <c r="R510" i="89"/>
  <c r="R506" i="89" s="1"/>
  <c r="R178" i="89"/>
  <c r="R162" i="89"/>
  <c r="R357" i="89"/>
  <c r="R210" i="89"/>
  <c r="Q392" i="89"/>
  <c r="R394" i="89" s="1"/>
  <c r="Q302" i="89"/>
  <c r="Q303" i="89"/>
  <c r="Q507" i="89"/>
  <c r="Q405" i="87"/>
  <c r="P427" i="87"/>
  <c r="O424" i="87"/>
  <c r="P429" i="87"/>
  <c r="P423" i="87" s="1"/>
  <c r="P324" i="88"/>
  <c r="U326" i="88" s="1"/>
  <c r="J171" i="88"/>
  <c r="J108" i="88" s="1"/>
  <c r="J173" i="88"/>
  <c r="J117" i="88" s="1"/>
  <c r="J172" i="88"/>
  <c r="J114" i="88" s="1"/>
  <c r="P245" i="89"/>
  <c r="Q439" i="88"/>
  <c r="O325" i="88"/>
  <c r="N322" i="88"/>
  <c r="O327" i="88"/>
  <c r="O321" i="88" s="1"/>
  <c r="O310" i="87"/>
  <c r="O304" i="87" s="1"/>
  <c r="N305" i="87"/>
  <c r="O308" i="87"/>
  <c r="M569" i="89"/>
  <c r="M53" i="89"/>
  <c r="M30" i="89"/>
  <c r="M566" i="89" s="1"/>
  <c r="N288" i="89"/>
  <c r="O291" i="89"/>
  <c r="O293" i="89"/>
  <c r="O342" i="89"/>
  <c r="T343" i="89"/>
  <c r="Q189" i="87"/>
  <c r="Q187" i="87"/>
  <c r="Q188" i="87"/>
  <c r="Q172" i="87"/>
  <c r="Q173" i="87"/>
  <c r="Q171" i="87"/>
  <c r="Q319" i="87"/>
  <c r="Q320" i="87"/>
  <c r="Q460" i="87"/>
  <c r="R462" i="87" s="1"/>
  <c r="N356" i="89"/>
  <c r="O361" i="89"/>
  <c r="O355" i="89" s="1"/>
  <c r="P514" i="87"/>
  <c r="P508" i="87" s="1"/>
  <c r="P512" i="87"/>
  <c r="O509" i="87"/>
  <c r="Q511" i="88"/>
  <c r="R513" i="88" s="1"/>
  <c r="Q188" i="88"/>
  <c r="Q189" i="88"/>
  <c r="Q187" i="88"/>
  <c r="Q285" i="88"/>
  <c r="Q286" i="88"/>
  <c r="O424" i="89"/>
  <c r="P429" i="89"/>
  <c r="P423" i="89" s="1"/>
  <c r="P427" i="89"/>
  <c r="O172" i="87"/>
  <c r="O114" i="87" s="1"/>
  <c r="O173" i="87"/>
  <c r="O171" i="87"/>
  <c r="M171" i="87"/>
  <c r="M108" i="87" s="1"/>
  <c r="M539" i="87" s="1"/>
  <c r="M173" i="87"/>
  <c r="M117" i="87" s="1"/>
  <c r="M548" i="87" s="1"/>
  <c r="M606" i="87" s="1"/>
  <c r="M172" i="87"/>
  <c r="M114" i="87" s="1"/>
  <c r="O163" i="89"/>
  <c r="O164" i="89"/>
  <c r="O165" i="89"/>
  <c r="M164" i="89"/>
  <c r="M115" i="89" s="1"/>
  <c r="M546" i="89" s="1"/>
  <c r="M163" i="89"/>
  <c r="M165" i="89"/>
  <c r="M118" i="89" s="1"/>
  <c r="M549" i="89" s="1"/>
  <c r="M607" i="89" s="1"/>
  <c r="P164" i="89"/>
  <c r="P165" i="89"/>
  <c r="P163" i="89"/>
  <c r="Q388" i="88"/>
  <c r="Q439" i="89"/>
  <c r="Q187" i="89"/>
  <c r="Q189" i="89"/>
  <c r="Q188" i="89"/>
  <c r="Q477" i="89"/>
  <c r="R479" i="89" s="1"/>
  <c r="Q409" i="89"/>
  <c r="R411" i="89" s="1"/>
  <c r="P461" i="87"/>
  <c r="O458" i="87"/>
  <c r="P463" i="87"/>
  <c r="P457" i="87" s="1"/>
  <c r="O310" i="89"/>
  <c r="O304" i="89" s="1"/>
  <c r="N305" i="89"/>
  <c r="O308" i="89"/>
  <c r="O342" i="88"/>
  <c r="T343" i="88"/>
  <c r="P290" i="87"/>
  <c r="N173" i="88"/>
  <c r="N172" i="88"/>
  <c r="N114" i="88" s="1"/>
  <c r="N171" i="88"/>
  <c r="N108" i="88" s="1"/>
  <c r="N539" i="88" s="1"/>
  <c r="P393" i="88"/>
  <c r="P395" i="88"/>
  <c r="P389" i="88" s="1"/>
  <c r="O390" i="88"/>
  <c r="O344" i="88"/>
  <c r="O338" i="88" s="1"/>
  <c r="N339" i="88"/>
  <c r="P290" i="89"/>
  <c r="T292" i="88"/>
  <c r="O361" i="87"/>
  <c r="O355" i="87" s="1"/>
  <c r="N356" i="87"/>
  <c r="Q375" i="87"/>
  <c r="R377" i="87" s="1"/>
  <c r="Q111" i="87"/>
  <c r="Q353" i="87"/>
  <c r="Q354" i="87"/>
  <c r="Q302" i="87"/>
  <c r="Q303" i="87"/>
  <c r="P514" i="88"/>
  <c r="P508" i="88" s="1"/>
  <c r="O509" i="88"/>
  <c r="P512" i="88"/>
  <c r="M572" i="87"/>
  <c r="M52" i="87"/>
  <c r="P341" i="87"/>
  <c r="M572" i="89"/>
  <c r="M52" i="89"/>
  <c r="H164" i="88"/>
  <c r="H115" i="88" s="1"/>
  <c r="H546" i="88" s="1"/>
  <c r="H165" i="88"/>
  <c r="H118" i="88" s="1"/>
  <c r="H549" i="88" s="1"/>
  <c r="H607" i="88" s="1"/>
  <c r="H163" i="88"/>
  <c r="H109" i="88" s="1"/>
  <c r="H540" i="88" s="1"/>
  <c r="P410" i="87"/>
  <c r="P412" i="87"/>
  <c r="P406" i="87" s="1"/>
  <c r="O407" i="87"/>
  <c r="N288" i="87"/>
  <c r="O293" i="87"/>
  <c r="O291" i="87"/>
  <c r="Q409" i="88"/>
  <c r="R411" i="88" s="1"/>
  <c r="Q477" i="88"/>
  <c r="R479" i="88" s="1"/>
  <c r="Q426" i="88"/>
  <c r="R428" i="88" s="1"/>
  <c r="P358" i="87"/>
  <c r="I173" i="87"/>
  <c r="I117" i="87" s="1"/>
  <c r="I171" i="87"/>
  <c r="I108" i="87" s="1"/>
  <c r="I172" i="87"/>
  <c r="I114" i="87" s="1"/>
  <c r="K163" i="87"/>
  <c r="K109" i="87" s="1"/>
  <c r="K540" i="87" s="1"/>
  <c r="K164" i="87"/>
  <c r="K115" i="87" s="1"/>
  <c r="K546" i="87" s="1"/>
  <c r="K165" i="87"/>
  <c r="K118" i="87" s="1"/>
  <c r="K549" i="87" s="1"/>
  <c r="K607" i="87" s="1"/>
  <c r="Q405" i="89"/>
  <c r="O441" i="89"/>
  <c r="P444" i="89"/>
  <c r="P446" i="89"/>
  <c r="P440" i="89" s="1"/>
  <c r="J172" i="89"/>
  <c r="J114" i="89" s="1"/>
  <c r="J171" i="89"/>
  <c r="J108" i="89" s="1"/>
  <c r="J173" i="89"/>
  <c r="J117" i="89" s="1"/>
  <c r="L173" i="89"/>
  <c r="L117" i="89" s="1"/>
  <c r="L548" i="89" s="1"/>
  <c r="L606" i="89" s="1"/>
  <c r="L171" i="89"/>
  <c r="L108" i="89" s="1"/>
  <c r="L539" i="89" s="1"/>
  <c r="L172" i="89"/>
  <c r="L114" i="89" s="1"/>
  <c r="O458" i="88"/>
  <c r="P463" i="88"/>
  <c r="P457" i="88" s="1"/>
  <c r="P461" i="88"/>
  <c r="Q353" i="89"/>
  <c r="Q354" i="89"/>
  <c r="Q336" i="89"/>
  <c r="Q337" i="89"/>
  <c r="Q426" i="89"/>
  <c r="R428" i="89" s="1"/>
  <c r="M91" i="87"/>
  <c r="M33" i="87"/>
  <c r="M116" i="87"/>
  <c r="M547" i="87" s="1"/>
  <c r="M541" i="87" s="1"/>
  <c r="O164" i="88"/>
  <c r="O165" i="88"/>
  <c r="O163" i="88"/>
  <c r="M172" i="88"/>
  <c r="M114" i="88" s="1"/>
  <c r="M171" i="88"/>
  <c r="M108" i="88" s="1"/>
  <c r="M539" i="88" s="1"/>
  <c r="M173" i="88"/>
  <c r="M117" i="88" s="1"/>
  <c r="M548" i="88" s="1"/>
  <c r="M606" i="88" s="1"/>
  <c r="H172" i="89"/>
  <c r="H114" i="89" s="1"/>
  <c r="H171" i="89"/>
  <c r="H108" i="89" s="1"/>
  <c r="H173" i="89"/>
  <c r="H117" i="89" s="1"/>
  <c r="O475" i="89"/>
  <c r="P480" i="89"/>
  <c r="P474" i="89" s="1"/>
  <c r="P478" i="89"/>
  <c r="O359" i="87"/>
  <c r="T360" i="87"/>
  <c r="P495" i="89"/>
  <c r="P497" i="89"/>
  <c r="P491" i="89" s="1"/>
  <c r="O492" i="89"/>
  <c r="P446" i="87"/>
  <c r="P440" i="87" s="1"/>
  <c r="P444" i="87"/>
  <c r="O441" i="87"/>
  <c r="Q409" i="87"/>
  <c r="R411" i="87" s="1"/>
  <c r="Q477" i="87"/>
  <c r="R479" i="87" s="1"/>
  <c r="Q220" i="87"/>
  <c r="Q219" i="87"/>
  <c r="Q221" i="87"/>
  <c r="N287" i="87"/>
  <c r="Q180" i="88"/>
  <c r="Q181" i="88"/>
  <c r="Q179" i="88"/>
  <c r="Q235" i="88"/>
  <c r="Q237" i="88"/>
  <c r="Q236" i="88"/>
  <c r="Q212" i="88"/>
  <c r="Q213" i="88"/>
  <c r="Q211" i="88"/>
  <c r="O164" i="87"/>
  <c r="O165" i="87"/>
  <c r="O163" i="87"/>
  <c r="K173" i="87"/>
  <c r="K117" i="87" s="1"/>
  <c r="K171" i="87"/>
  <c r="K108" i="87" s="1"/>
  <c r="K172" i="87"/>
  <c r="K114" i="87" s="1"/>
  <c r="H163" i="87"/>
  <c r="H109" i="87" s="1"/>
  <c r="H540" i="87" s="1"/>
  <c r="H165" i="87"/>
  <c r="H118" i="87" s="1"/>
  <c r="H549" i="87" s="1"/>
  <c r="H607" i="87" s="1"/>
  <c r="H164" i="87"/>
  <c r="H115" i="87" s="1"/>
  <c r="H546" i="87" s="1"/>
  <c r="N164" i="89"/>
  <c r="N165" i="89"/>
  <c r="N163" i="89"/>
  <c r="L165" i="89"/>
  <c r="L118" i="89" s="1"/>
  <c r="L549" i="89" s="1"/>
  <c r="L607" i="89" s="1"/>
  <c r="L163" i="89"/>
  <c r="L109" i="89" s="1"/>
  <c r="L540" i="89" s="1"/>
  <c r="L164" i="89"/>
  <c r="L115" i="89" s="1"/>
  <c r="P478" i="88"/>
  <c r="O475" i="88"/>
  <c r="P480" i="88"/>
  <c r="P474" i="88" s="1"/>
  <c r="Q494" i="89"/>
  <c r="R496" i="89" s="1"/>
  <c r="R490" i="89" s="1"/>
  <c r="Q319" i="89"/>
  <c r="Q320" i="89"/>
  <c r="Q213" i="89"/>
  <c r="Q211" i="89"/>
  <c r="Q212" i="89"/>
  <c r="O270" i="87"/>
  <c r="O373" i="87"/>
  <c r="P378" i="87"/>
  <c r="P376" i="87"/>
  <c r="Q405" i="88"/>
  <c r="H173" i="87"/>
  <c r="H117" i="87" s="1"/>
  <c r="H171" i="87"/>
  <c r="H108" i="87" s="1"/>
  <c r="H172" i="87"/>
  <c r="H114" i="87" s="1"/>
  <c r="P495" i="88"/>
  <c r="P497" i="88"/>
  <c r="P491" i="88" s="1"/>
  <c r="O492" i="88"/>
  <c r="I165" i="88"/>
  <c r="I118" i="88" s="1"/>
  <c r="I549" i="88" s="1"/>
  <c r="I607" i="88" s="1"/>
  <c r="I163" i="88"/>
  <c r="I109" i="88" s="1"/>
  <c r="I540" i="88" s="1"/>
  <c r="I164" i="88"/>
  <c r="I115" i="88" s="1"/>
  <c r="I546" i="88" s="1"/>
  <c r="K172" i="88"/>
  <c r="K114" i="88" s="1"/>
  <c r="K173" i="88"/>
  <c r="K117" i="88" s="1"/>
  <c r="K171" i="88"/>
  <c r="K108" i="88" s="1"/>
  <c r="G164" i="88"/>
  <c r="G115" i="88" s="1"/>
  <c r="G546" i="88" s="1"/>
  <c r="G163" i="88"/>
  <c r="G109" i="88" s="1"/>
  <c r="G540" i="88" s="1"/>
  <c r="G165" i="88"/>
  <c r="G118" i="88" s="1"/>
  <c r="G549" i="88" s="1"/>
  <c r="G607" i="88" s="1"/>
  <c r="P307" i="88"/>
  <c r="U309" i="88" s="1"/>
  <c r="P410" i="89"/>
  <c r="O407" i="89"/>
  <c r="P412" i="89"/>
  <c r="P406" i="89" s="1"/>
  <c r="O325" i="89"/>
  <c r="O327" i="89"/>
  <c r="O321" i="89" s="1"/>
  <c r="N322" i="89"/>
  <c r="P371" i="87"/>
  <c r="P114" i="87" s="1"/>
  <c r="P545" i="87" s="1"/>
  <c r="P254" i="87"/>
  <c r="T292" i="87"/>
  <c r="M30" i="88"/>
  <c r="M566" i="88" s="1"/>
  <c r="M569" i="88"/>
  <c r="M53" i="88"/>
  <c r="R408" i="87"/>
  <c r="R404" i="87" s="1"/>
  <c r="R289" i="87"/>
  <c r="R210" i="87"/>
  <c r="R186" i="87"/>
  <c r="R340" i="87"/>
  <c r="R194" i="87"/>
  <c r="R226" i="87"/>
  <c r="R240" i="87"/>
  <c r="R218" i="87"/>
  <c r="R357" i="87"/>
  <c r="R425" i="87"/>
  <c r="R421" i="87" s="1"/>
  <c r="R178" i="87"/>
  <c r="S78" i="87"/>
  <c r="R510" i="87"/>
  <c r="R506" i="87" s="1"/>
  <c r="R391" i="87"/>
  <c r="R387" i="87" s="1"/>
  <c r="R527" i="87"/>
  <c r="R77" i="87"/>
  <c r="R306" i="87"/>
  <c r="R162" i="87"/>
  <c r="R493" i="87"/>
  <c r="R489" i="87" s="1"/>
  <c r="R442" i="87"/>
  <c r="R438" i="87" s="1"/>
  <c r="R374" i="87"/>
  <c r="R370" i="87" s="1"/>
  <c r="R202" i="87"/>
  <c r="R459" i="87"/>
  <c r="R455" i="87" s="1"/>
  <c r="R476" i="87"/>
  <c r="R472" i="87" s="1"/>
  <c r="R234" i="87"/>
  <c r="R170" i="87"/>
  <c r="R130" i="87"/>
  <c r="R323" i="87"/>
  <c r="Q426" i="87"/>
  <c r="R428" i="87" s="1"/>
  <c r="O293" i="88"/>
  <c r="O291" i="88"/>
  <c r="N288" i="88"/>
  <c r="P290" i="88"/>
  <c r="P395" i="89"/>
  <c r="P389" i="89" s="1"/>
  <c r="O390" i="89"/>
  <c r="P393" i="89"/>
  <c r="Q229" i="88"/>
  <c r="Q227" i="88"/>
  <c r="Q228" i="88"/>
  <c r="Q205" i="88"/>
  <c r="Q204" i="88"/>
  <c r="Q203" i="88"/>
  <c r="Q375" i="88"/>
  <c r="Q111" i="88"/>
  <c r="Q165" i="88"/>
  <c r="Q164" i="88"/>
  <c r="Q163" i="88"/>
  <c r="Q377" i="89"/>
  <c r="J173" i="87"/>
  <c r="J117" i="87" s="1"/>
  <c r="J171" i="87"/>
  <c r="J108" i="87" s="1"/>
  <c r="J172" i="87"/>
  <c r="J114" i="87" s="1"/>
  <c r="L165" i="87"/>
  <c r="L118" i="87" s="1"/>
  <c r="L549" i="87" s="1"/>
  <c r="L607" i="87" s="1"/>
  <c r="L163" i="87"/>
  <c r="L109" i="87" s="1"/>
  <c r="L540" i="87" s="1"/>
  <c r="L164" i="87"/>
  <c r="L115" i="87" s="1"/>
  <c r="N172" i="89"/>
  <c r="N114" i="89" s="1"/>
  <c r="N171" i="89"/>
  <c r="N108" i="89" s="1"/>
  <c r="N539" i="89" s="1"/>
  <c r="N173" i="89"/>
  <c r="N117" i="89" s="1"/>
  <c r="N548" i="89" s="1"/>
  <c r="G171" i="89"/>
  <c r="G108" i="89" s="1"/>
  <c r="G172" i="89"/>
  <c r="G114" i="89" s="1"/>
  <c r="G173" i="89"/>
  <c r="G117" i="89" s="1"/>
  <c r="P114" i="88"/>
  <c r="P545" i="88" s="1"/>
  <c r="Q285" i="89"/>
  <c r="Q286" i="89"/>
  <c r="Q164" i="89"/>
  <c r="Q165" i="89"/>
  <c r="Q163" i="89"/>
  <c r="Q203" i="89"/>
  <c r="Q205" i="89"/>
  <c r="Q204" i="89"/>
  <c r="H545" i="88"/>
  <c r="I173" i="88"/>
  <c r="I117" i="88" s="1"/>
  <c r="I172" i="88"/>
  <c r="I114" i="88" s="1"/>
  <c r="I171" i="88"/>
  <c r="I108" i="88" s="1"/>
  <c r="M165" i="88"/>
  <c r="M118" i="88" s="1"/>
  <c r="M549" i="88" s="1"/>
  <c r="M607" i="88" s="1"/>
  <c r="M164" i="88"/>
  <c r="M115" i="88" s="1"/>
  <c r="M546" i="88" s="1"/>
  <c r="M163" i="88"/>
  <c r="Q392" i="87"/>
  <c r="R394" i="87" s="1"/>
  <c r="Q180" i="87"/>
  <c r="Q181" i="87"/>
  <c r="Q179" i="87"/>
  <c r="O372" i="88"/>
  <c r="O262" i="88"/>
  <c r="Q443" i="88"/>
  <c r="R445" i="88" s="1"/>
  <c r="R130" i="88"/>
  <c r="R202" i="88"/>
  <c r="R170" i="88"/>
  <c r="R357" i="88"/>
  <c r="R425" i="88"/>
  <c r="R421" i="88" s="1"/>
  <c r="R391" i="88"/>
  <c r="R387" i="88" s="1"/>
  <c r="R306" i="88"/>
  <c r="S78" i="88"/>
  <c r="R340" i="88"/>
  <c r="R186" i="88"/>
  <c r="R323" i="88"/>
  <c r="R476" i="88"/>
  <c r="R472" i="88" s="1"/>
  <c r="R240" i="88"/>
  <c r="R442" i="88"/>
  <c r="R438" i="88" s="1"/>
  <c r="R226" i="88"/>
  <c r="R408" i="88"/>
  <c r="R404" i="88" s="1"/>
  <c r="R77" i="88"/>
  <c r="R493" i="88"/>
  <c r="R489" i="88" s="1"/>
  <c r="R218" i="88"/>
  <c r="R527" i="88"/>
  <c r="R374" i="88"/>
  <c r="R370" i="88" s="1"/>
  <c r="R210" i="88"/>
  <c r="R178" i="88"/>
  <c r="R459" i="88"/>
  <c r="R455" i="88" s="1"/>
  <c r="R194" i="88"/>
  <c r="R289" i="88"/>
  <c r="R162" i="88"/>
  <c r="R510" i="88"/>
  <c r="R506" i="88" s="1"/>
  <c r="R234" i="88"/>
  <c r="Q173" i="88"/>
  <c r="Q172" i="88"/>
  <c r="Q171" i="88"/>
  <c r="P307" i="87"/>
  <c r="U309" i="87" s="1"/>
  <c r="N165" i="87"/>
  <c r="N163" i="87"/>
  <c r="N164" i="87"/>
  <c r="L172" i="87"/>
  <c r="L114" i="87" s="1"/>
  <c r="L171" i="87"/>
  <c r="L108" i="87" s="1"/>
  <c r="L539" i="87" s="1"/>
  <c r="L173" i="87"/>
  <c r="L117" i="87" s="1"/>
  <c r="L548" i="87" s="1"/>
  <c r="L606" i="87" s="1"/>
  <c r="J165" i="89"/>
  <c r="J118" i="89" s="1"/>
  <c r="J549" i="89" s="1"/>
  <c r="J607" i="89" s="1"/>
  <c r="J163" i="89"/>
  <c r="J109" i="89" s="1"/>
  <c r="J540" i="89" s="1"/>
  <c r="J164" i="89"/>
  <c r="J115" i="89" s="1"/>
  <c r="J546" i="89" s="1"/>
  <c r="G164" i="89"/>
  <c r="G115" i="89" s="1"/>
  <c r="G546" i="89" s="1"/>
  <c r="G165" i="89"/>
  <c r="G118" i="89" s="1"/>
  <c r="G549" i="89" s="1"/>
  <c r="G607" i="89" s="1"/>
  <c r="G163" i="89"/>
  <c r="G109" i="89" s="1"/>
  <c r="G540" i="89" s="1"/>
  <c r="O424" i="88"/>
  <c r="P429" i="88"/>
  <c r="P423" i="88" s="1"/>
  <c r="P427" i="88"/>
  <c r="Q180" i="89"/>
  <c r="Q181" i="89"/>
  <c r="Q179" i="89"/>
  <c r="Q227" i="89"/>
  <c r="Q229" i="89"/>
  <c r="Q228" i="89"/>
  <c r="Q173" i="89"/>
  <c r="Q172" i="89"/>
  <c r="Q171" i="89"/>
  <c r="Q507" i="88"/>
  <c r="P324" i="87"/>
  <c r="U326" i="87" s="1"/>
  <c r="H548" i="88"/>
  <c r="K164" i="88"/>
  <c r="K115" i="88" s="1"/>
  <c r="K546" i="88" s="1"/>
  <c r="K163" i="88"/>
  <c r="K109" i="88" s="1"/>
  <c r="K540" i="88" s="1"/>
  <c r="K165" i="88"/>
  <c r="K118" i="88" s="1"/>
  <c r="K549" i="88" s="1"/>
  <c r="K607" i="88" s="1"/>
  <c r="M89" i="88"/>
  <c r="M101" i="88"/>
  <c r="P341" i="89"/>
  <c r="Q205" i="87"/>
  <c r="Q204" i="87"/>
  <c r="Q203" i="87"/>
  <c r="O173" i="88"/>
  <c r="O172" i="88"/>
  <c r="O114" i="88" s="1"/>
  <c r="O171" i="88"/>
  <c r="L164" i="88"/>
  <c r="L115" i="88" s="1"/>
  <c r="L163" i="88"/>
  <c r="L109" i="88" s="1"/>
  <c r="L540" i="88" s="1"/>
  <c r="L165" i="88"/>
  <c r="L118" i="88" s="1"/>
  <c r="L549" i="88" s="1"/>
  <c r="L607" i="88" s="1"/>
  <c r="O458" i="89"/>
  <c r="P461" i="89"/>
  <c r="P463" i="89"/>
  <c r="P457" i="89" s="1"/>
  <c r="N117" i="88"/>
  <c r="N548" i="88" s="1"/>
  <c r="P410" i="88"/>
  <c r="O407" i="88"/>
  <c r="P412" i="88"/>
  <c r="P406" i="88" s="1"/>
  <c r="Q229" i="87"/>
  <c r="Q228" i="87"/>
  <c r="Q227" i="87"/>
  <c r="Q165" i="87"/>
  <c r="Q164" i="87"/>
  <c r="Q163" i="87"/>
  <c r="Q235" i="87"/>
  <c r="Q237" i="87"/>
  <c r="Q236" i="87"/>
  <c r="Q197" i="87"/>
  <c r="Q195" i="87"/>
  <c r="Q196" i="87"/>
  <c r="Q422" i="87"/>
  <c r="O262" i="89"/>
  <c r="O372" i="89"/>
  <c r="Q494" i="88"/>
  <c r="R496" i="88" s="1"/>
  <c r="Q460" i="88"/>
  <c r="R462" i="88" s="1"/>
  <c r="Q302" i="88"/>
  <c r="Q303" i="88"/>
  <c r="Q336" i="88"/>
  <c r="Q337" i="88"/>
  <c r="J164" i="87"/>
  <c r="J115" i="87" s="1"/>
  <c r="J546" i="87" s="1"/>
  <c r="J163" i="87"/>
  <c r="J109" i="87" s="1"/>
  <c r="J540" i="87" s="1"/>
  <c r="J165" i="87"/>
  <c r="J118" i="87" s="1"/>
  <c r="J549" i="87" s="1"/>
  <c r="J607" i="87" s="1"/>
  <c r="P514" i="89"/>
  <c r="P508" i="89" s="1"/>
  <c r="P512" i="89"/>
  <c r="O509" i="89"/>
  <c r="I164" i="89"/>
  <c r="I115" i="89" s="1"/>
  <c r="I546" i="89" s="1"/>
  <c r="I163" i="89"/>
  <c r="I109" i="89" s="1"/>
  <c r="I540" i="89" s="1"/>
  <c r="I165" i="89"/>
  <c r="I118" i="89" s="1"/>
  <c r="I549" i="89" s="1"/>
  <c r="I607" i="89" s="1"/>
  <c r="M171" i="89"/>
  <c r="M108" i="89" s="1"/>
  <c r="M539" i="89" s="1"/>
  <c r="M172" i="89"/>
  <c r="M114" i="89" s="1"/>
  <c r="M173" i="89"/>
  <c r="M117" i="89" s="1"/>
  <c r="M548" i="89" s="1"/>
  <c r="M606" i="89" s="1"/>
  <c r="Q490" i="87"/>
  <c r="Q375" i="89"/>
  <c r="Q245" i="89" s="1"/>
  <c r="Q111" i="89"/>
  <c r="Q221" i="89"/>
  <c r="Q220" i="89"/>
  <c r="Q219" i="89"/>
  <c r="Q511" i="89"/>
  <c r="R513" i="89" s="1"/>
  <c r="R507" i="89" s="1"/>
  <c r="Q443" i="89"/>
  <c r="R445" i="89" s="1"/>
  <c r="R439" i="89" s="1"/>
  <c r="O372" i="87"/>
  <c r="O117" i="87" s="1"/>
  <c r="O548" i="87" s="1"/>
  <c r="O262" i="87"/>
  <c r="H539" i="88"/>
  <c r="P172" i="89"/>
  <c r="P114" i="89" s="1"/>
  <c r="P173" i="89"/>
  <c r="P171" i="89"/>
  <c r="P324" i="89"/>
  <c r="U326" i="89" s="1"/>
  <c r="O390" i="87"/>
  <c r="P393" i="87"/>
  <c r="P395" i="87"/>
  <c r="P389" i="87" s="1"/>
  <c r="N322" i="87"/>
  <c r="O327" i="87"/>
  <c r="O321" i="87" s="1"/>
  <c r="O325" i="87"/>
  <c r="N165" i="88"/>
  <c r="N164" i="88"/>
  <c r="N163" i="88"/>
  <c r="L172" i="88"/>
  <c r="L114" i="88" s="1"/>
  <c r="L173" i="88"/>
  <c r="L117" i="88" s="1"/>
  <c r="L548" i="88" s="1"/>
  <c r="L606" i="88" s="1"/>
  <c r="L171" i="88"/>
  <c r="L108" i="88" s="1"/>
  <c r="L539" i="88" s="1"/>
  <c r="O359" i="89"/>
  <c r="T360" i="89"/>
  <c r="N339" i="89"/>
  <c r="O344" i="89"/>
  <c r="O338" i="89" s="1"/>
  <c r="Q511" i="87"/>
  <c r="R513" i="87" s="1"/>
  <c r="Q336" i="87"/>
  <c r="Q337" i="87"/>
  <c r="Q285" i="87"/>
  <c r="Q286" i="87"/>
  <c r="Q443" i="87"/>
  <c r="R445" i="87" s="1"/>
  <c r="P378" i="88"/>
  <c r="P376" i="88"/>
  <c r="O270" i="88"/>
  <c r="O373" i="88"/>
  <c r="O270" i="89"/>
  <c r="O373" i="89"/>
  <c r="P376" i="89"/>
  <c r="P378" i="89"/>
  <c r="Q353" i="88"/>
  <c r="Q354" i="88"/>
  <c r="Q221" i="88"/>
  <c r="Q220" i="88"/>
  <c r="Q219" i="88"/>
  <c r="Q197" i="88"/>
  <c r="Q196" i="88"/>
  <c r="Q195" i="88"/>
  <c r="P478" i="87"/>
  <c r="O475" i="87"/>
  <c r="P480" i="87"/>
  <c r="P474" i="87" s="1"/>
  <c r="N173" i="87"/>
  <c r="N117" i="87" s="1"/>
  <c r="N548" i="87" s="1"/>
  <c r="N172" i="87"/>
  <c r="N114" i="87" s="1"/>
  <c r="N171" i="87"/>
  <c r="N108" i="87" s="1"/>
  <c r="N539" i="87" s="1"/>
  <c r="G172" i="87"/>
  <c r="G114" i="87" s="1"/>
  <c r="G173" i="87"/>
  <c r="G117" i="87" s="1"/>
  <c r="G171" i="87"/>
  <c r="G108" i="87" s="1"/>
  <c r="I172" i="89"/>
  <c r="I114" i="89" s="1"/>
  <c r="I173" i="89"/>
  <c r="I117" i="89" s="1"/>
  <c r="I171" i="89"/>
  <c r="I108" i="89" s="1"/>
  <c r="K172" i="89"/>
  <c r="K114" i="89" s="1"/>
  <c r="K171" i="89"/>
  <c r="K108" i="89" s="1"/>
  <c r="K173" i="89"/>
  <c r="K117" i="89" s="1"/>
  <c r="T292" i="89"/>
  <c r="P341" i="88"/>
  <c r="Q460" i="89"/>
  <c r="R462" i="89" s="1"/>
  <c r="R456" i="89" s="1"/>
  <c r="Q196" i="89"/>
  <c r="Q197" i="89"/>
  <c r="Q195" i="89"/>
  <c r="Q237" i="89"/>
  <c r="Q236" i="89"/>
  <c r="Q235" i="89"/>
  <c r="P358" i="88"/>
  <c r="U360" i="88" s="1"/>
  <c r="L538" i="58"/>
  <c r="H65" i="90"/>
  <c r="M544" i="58"/>
  <c r="I71" i="90"/>
  <c r="M38" i="58"/>
  <c r="M52" i="58" s="1"/>
  <c r="I47" i="90" s="1"/>
  <c r="M261" i="83"/>
  <c r="M266" i="83" s="1"/>
  <c r="M97" i="83" s="1"/>
  <c r="M95" i="83" s="1"/>
  <c r="M116" i="83" s="1"/>
  <c r="M547" i="83" s="1"/>
  <c r="H607" i="83"/>
  <c r="M261" i="84"/>
  <c r="M266" i="84" s="1"/>
  <c r="M97" i="84" s="1"/>
  <c r="M95" i="84" s="1"/>
  <c r="M91" i="84" s="1"/>
  <c r="M89" i="84" s="1"/>
  <c r="Q303" i="83"/>
  <c r="Q302" i="83"/>
  <c r="Q320" i="83"/>
  <c r="Q319" i="83"/>
  <c r="Q303" i="84"/>
  <c r="Q302" i="84"/>
  <c r="Q337" i="83"/>
  <c r="Q336" i="83"/>
  <c r="Q286" i="83"/>
  <c r="Q285" i="83"/>
  <c r="Q303" i="58"/>
  <c r="Q302" i="58"/>
  <c r="Q337" i="58"/>
  <c r="Q336" i="58"/>
  <c r="Q354" i="84"/>
  <c r="Q353" i="84"/>
  <c r="Q320" i="84"/>
  <c r="Q319" i="84"/>
  <c r="Q320" i="58"/>
  <c r="Q319" i="58"/>
  <c r="Q354" i="58"/>
  <c r="Q353" i="58"/>
  <c r="Q337" i="84"/>
  <c r="Q336" i="84"/>
  <c r="Q354" i="83"/>
  <c r="Q353" i="83"/>
  <c r="Q286" i="84"/>
  <c r="Q285" i="84"/>
  <c r="M113" i="83"/>
  <c r="M544" i="83" s="1"/>
  <c r="M38" i="83"/>
  <c r="M113" i="84"/>
  <c r="M544" i="84" s="1"/>
  <c r="M38" i="84"/>
  <c r="M525" i="58"/>
  <c r="M261" i="58"/>
  <c r="M266" i="58" s="1"/>
  <c r="M97" i="58" s="1"/>
  <c r="M95" i="58" s="1"/>
  <c r="H163" i="84"/>
  <c r="H109" i="84" s="1"/>
  <c r="H540" i="84" s="1"/>
  <c r="H165" i="84"/>
  <c r="H118" i="84" s="1"/>
  <c r="H549" i="84" s="1"/>
  <c r="P173" i="84"/>
  <c r="H171" i="83"/>
  <c r="H108" i="83" s="1"/>
  <c r="H107" i="83" s="1"/>
  <c r="H172" i="83"/>
  <c r="H114" i="83" s="1"/>
  <c r="H113" i="83" s="1"/>
  <c r="H544" i="83" s="1"/>
  <c r="H543" i="83"/>
  <c r="H604" i="83" s="1"/>
  <c r="H584" i="83"/>
  <c r="H613" i="83"/>
  <c r="H587" i="83"/>
  <c r="N172" i="84"/>
  <c r="N173" i="84"/>
  <c r="N171" i="84"/>
  <c r="G163" i="84"/>
  <c r="G109" i="84" s="1"/>
  <c r="G540" i="84" s="1"/>
  <c r="G610" i="84" s="1"/>
  <c r="G165" i="84"/>
  <c r="G118" i="84" s="1"/>
  <c r="G549" i="84" s="1"/>
  <c r="G164" i="84"/>
  <c r="G115" i="84" s="1"/>
  <c r="G546" i="84" s="1"/>
  <c r="Q204" i="84"/>
  <c r="Q205" i="84"/>
  <c r="Q203" i="84"/>
  <c r="S78" i="84"/>
  <c r="R186" i="84"/>
  <c r="R408" i="84"/>
  <c r="R404" i="84" s="1"/>
  <c r="R194" i="84"/>
  <c r="R77" i="84"/>
  <c r="R510" i="84"/>
  <c r="R506" i="84" s="1"/>
  <c r="R493" i="84"/>
  <c r="R489" i="84" s="1"/>
  <c r="R391" i="84"/>
  <c r="R387" i="84" s="1"/>
  <c r="R306" i="84"/>
  <c r="R302" i="84" s="1"/>
  <c r="R476" i="84"/>
  <c r="R472" i="84" s="1"/>
  <c r="R425" i="84"/>
  <c r="R421" i="84" s="1"/>
  <c r="R323" i="84"/>
  <c r="R319" i="84" s="1"/>
  <c r="R202" i="84"/>
  <c r="R357" i="84"/>
  <c r="R353" i="84" s="1"/>
  <c r="R527" i="84"/>
  <c r="R218" i="84"/>
  <c r="R374" i="84"/>
  <c r="R370" i="84" s="1"/>
  <c r="R162" i="84"/>
  <c r="R170" i="84"/>
  <c r="R340" i="84"/>
  <c r="R336" i="84" s="1"/>
  <c r="R226" i="84"/>
  <c r="R240" i="84"/>
  <c r="R459" i="84"/>
  <c r="R455" i="84" s="1"/>
  <c r="R442" i="84"/>
  <c r="R438" i="84" s="1"/>
  <c r="R289" i="84"/>
  <c r="R285" i="84" s="1"/>
  <c r="R130" i="84"/>
  <c r="R210" i="84"/>
  <c r="R178" i="84"/>
  <c r="R234" i="84"/>
  <c r="G171" i="83"/>
  <c r="G108" i="83" s="1"/>
  <c r="G172" i="83"/>
  <c r="G114" i="83" s="1"/>
  <c r="G173" i="83"/>
  <c r="G117" i="83" s="1"/>
  <c r="M172" i="83"/>
  <c r="M114" i="83" s="1"/>
  <c r="M545" i="83" s="1"/>
  <c r="M173" i="83"/>
  <c r="M117" i="83" s="1"/>
  <c r="M548" i="83" s="1"/>
  <c r="M171" i="83"/>
  <c r="Q179" i="83"/>
  <c r="Q181" i="83"/>
  <c r="Q180" i="83"/>
  <c r="R77" i="83"/>
  <c r="R289" i="83"/>
  <c r="R285" i="83" s="1"/>
  <c r="R306" i="83"/>
  <c r="R302" i="83" s="1"/>
  <c r="R527" i="83"/>
  <c r="R391" i="83"/>
  <c r="R387" i="83" s="1"/>
  <c r="R218" i="83"/>
  <c r="R178" i="83"/>
  <c r="R234" i="83"/>
  <c r="R408" i="83"/>
  <c r="R404" i="83" s="1"/>
  <c r="R476" i="83"/>
  <c r="R472" i="83" s="1"/>
  <c r="R323" i="83"/>
  <c r="R319" i="83" s="1"/>
  <c r="R442" i="83"/>
  <c r="R438" i="83" s="1"/>
  <c r="R425" i="83"/>
  <c r="R421" i="83" s="1"/>
  <c r="R357" i="83"/>
  <c r="R353" i="83" s="1"/>
  <c r="R493" i="83"/>
  <c r="R489" i="83" s="1"/>
  <c r="R510" i="83"/>
  <c r="R506" i="83" s="1"/>
  <c r="R340" i="83"/>
  <c r="R336" i="83" s="1"/>
  <c r="R210" i="83"/>
  <c r="R162" i="83"/>
  <c r="R130" i="83"/>
  <c r="R202" i="83"/>
  <c r="R459" i="83"/>
  <c r="R455" i="83" s="1"/>
  <c r="R186" i="83"/>
  <c r="S78" i="83"/>
  <c r="R194" i="83"/>
  <c r="R374" i="83"/>
  <c r="R370" i="83" s="1"/>
  <c r="R170" i="83"/>
  <c r="R240" i="83"/>
  <c r="R226" i="83"/>
  <c r="O172" i="84"/>
  <c r="O173" i="84"/>
  <c r="O171" i="84"/>
  <c r="M165" i="84"/>
  <c r="M118" i="84" s="1"/>
  <c r="M549" i="84" s="1"/>
  <c r="M163" i="84"/>
  <c r="M164" i="84"/>
  <c r="M115" i="84" s="1"/>
  <c r="M546" i="84" s="1"/>
  <c r="O172" i="83"/>
  <c r="O173" i="83"/>
  <c r="O171" i="83"/>
  <c r="M164" i="83"/>
  <c r="M115" i="83" s="1"/>
  <c r="M546" i="83" s="1"/>
  <c r="M165" i="83"/>
  <c r="M118" i="83" s="1"/>
  <c r="M549" i="83" s="1"/>
  <c r="M163" i="83"/>
  <c r="Q165" i="83"/>
  <c r="Q164" i="83"/>
  <c r="Q163" i="83"/>
  <c r="Q235" i="83"/>
  <c r="Q236" i="83"/>
  <c r="Q237" i="83"/>
  <c r="H545" i="84"/>
  <c r="H113" i="84"/>
  <c r="H544" i="84" s="1"/>
  <c r="I173" i="83"/>
  <c r="I117" i="83" s="1"/>
  <c r="I172" i="83"/>
  <c r="I114" i="83" s="1"/>
  <c r="I171" i="83"/>
  <c r="I108" i="83" s="1"/>
  <c r="K173" i="83"/>
  <c r="K117" i="83" s="1"/>
  <c r="K172" i="83"/>
  <c r="K114" i="83" s="1"/>
  <c r="K171" i="83"/>
  <c r="K108" i="83" s="1"/>
  <c r="N164" i="84"/>
  <c r="N165" i="84"/>
  <c r="N163" i="84"/>
  <c r="P165" i="83"/>
  <c r="P164" i="83"/>
  <c r="P163" i="83"/>
  <c r="Q235" i="84"/>
  <c r="Q237" i="84"/>
  <c r="Q236" i="84"/>
  <c r="O164" i="83"/>
  <c r="O165" i="83"/>
  <c r="O163" i="83"/>
  <c r="I172" i="84"/>
  <c r="I114" i="84" s="1"/>
  <c r="I171" i="84"/>
  <c r="I108" i="84" s="1"/>
  <c r="I173" i="84"/>
  <c r="I117" i="84" s="1"/>
  <c r="K173" i="84"/>
  <c r="K117" i="84" s="1"/>
  <c r="K171" i="84"/>
  <c r="K108" i="84" s="1"/>
  <c r="K172" i="84"/>
  <c r="K114" i="84" s="1"/>
  <c r="Q172" i="84"/>
  <c r="Q173" i="84"/>
  <c r="Q171" i="84"/>
  <c r="J164" i="83"/>
  <c r="J115" i="83" s="1"/>
  <c r="J546" i="83" s="1"/>
  <c r="J163" i="83"/>
  <c r="J109" i="83" s="1"/>
  <c r="J540" i="83" s="1"/>
  <c r="J610" i="83" s="1"/>
  <c r="J165" i="83"/>
  <c r="J118" i="83" s="1"/>
  <c r="J549" i="83" s="1"/>
  <c r="L173" i="83"/>
  <c r="L117" i="83" s="1"/>
  <c r="L548" i="83" s="1"/>
  <c r="L171" i="83"/>
  <c r="L108" i="83" s="1"/>
  <c r="L539" i="83" s="1"/>
  <c r="L609" i="83" s="1"/>
  <c r="L172" i="83"/>
  <c r="L114" i="83" s="1"/>
  <c r="Q204" i="83"/>
  <c r="Q205" i="83"/>
  <c r="Q203" i="83"/>
  <c r="O165" i="84"/>
  <c r="O164" i="84"/>
  <c r="O163" i="84"/>
  <c r="K165" i="84"/>
  <c r="K118" i="84" s="1"/>
  <c r="K549" i="84" s="1"/>
  <c r="K163" i="84"/>
  <c r="K109" i="84" s="1"/>
  <c r="K540" i="84" s="1"/>
  <c r="K610" i="84" s="1"/>
  <c r="K164" i="84"/>
  <c r="K115" i="84" s="1"/>
  <c r="K546" i="84" s="1"/>
  <c r="G172" i="84"/>
  <c r="G114" i="84" s="1"/>
  <c r="G171" i="84"/>
  <c r="G108" i="84" s="1"/>
  <c r="G173" i="84"/>
  <c r="G117" i="84" s="1"/>
  <c r="Q228" i="84"/>
  <c r="Q229" i="84"/>
  <c r="Q227" i="84"/>
  <c r="Q219" i="84"/>
  <c r="Q221" i="84"/>
  <c r="Q220" i="84"/>
  <c r="N173" i="83"/>
  <c r="N172" i="83"/>
  <c r="N171" i="83"/>
  <c r="L164" i="83"/>
  <c r="L115" i="83" s="1"/>
  <c r="L165" i="83"/>
  <c r="L118" i="83" s="1"/>
  <c r="L549" i="83" s="1"/>
  <c r="L163" i="83"/>
  <c r="L109" i="83" s="1"/>
  <c r="L540" i="83" s="1"/>
  <c r="L610" i="83" s="1"/>
  <c r="Q229" i="83"/>
  <c r="Q228" i="83"/>
  <c r="Q227" i="83"/>
  <c r="I164" i="84"/>
  <c r="I115" i="84" s="1"/>
  <c r="I546" i="84" s="1"/>
  <c r="I163" i="84"/>
  <c r="I109" i="84" s="1"/>
  <c r="I540" i="84" s="1"/>
  <c r="I610" i="84" s="1"/>
  <c r="I165" i="84"/>
  <c r="I118" i="84" s="1"/>
  <c r="I549" i="84" s="1"/>
  <c r="M171" i="84"/>
  <c r="M172" i="84"/>
  <c r="M114" i="84" s="1"/>
  <c r="M545" i="84" s="1"/>
  <c r="M173" i="84"/>
  <c r="M117" i="84" s="1"/>
  <c r="M548" i="84" s="1"/>
  <c r="P164" i="84"/>
  <c r="P165" i="84"/>
  <c r="P163" i="84"/>
  <c r="Q164" i="84"/>
  <c r="Q165" i="84"/>
  <c r="Q163" i="84"/>
  <c r="Q212" i="84"/>
  <c r="Q211" i="84"/>
  <c r="Q213" i="84"/>
  <c r="Q197" i="84"/>
  <c r="Q196" i="84"/>
  <c r="Q195" i="84"/>
  <c r="J171" i="83"/>
  <c r="J108" i="83" s="1"/>
  <c r="J173" i="83"/>
  <c r="J117" i="83" s="1"/>
  <c r="J172" i="83"/>
  <c r="J114" i="83" s="1"/>
  <c r="Q187" i="83"/>
  <c r="Q188" i="83"/>
  <c r="Q189" i="83"/>
  <c r="Q197" i="83"/>
  <c r="Q195" i="83"/>
  <c r="Q196" i="83"/>
  <c r="J172" i="84"/>
  <c r="J114" i="84" s="1"/>
  <c r="J173" i="84"/>
  <c r="J117" i="84" s="1"/>
  <c r="J171" i="84"/>
  <c r="J108" i="84" s="1"/>
  <c r="L165" i="84"/>
  <c r="L118" i="84" s="1"/>
  <c r="L549" i="84" s="1"/>
  <c r="L163" i="84"/>
  <c r="L109" i="84" s="1"/>
  <c r="L540" i="84" s="1"/>
  <c r="L610" i="84" s="1"/>
  <c r="L164" i="84"/>
  <c r="L115" i="84" s="1"/>
  <c r="H548" i="84"/>
  <c r="Q187" i="84"/>
  <c r="Q189" i="84"/>
  <c r="Q188" i="84"/>
  <c r="Q180" i="84"/>
  <c r="Q181" i="84"/>
  <c r="Q179" i="84"/>
  <c r="N165" i="83"/>
  <c r="N164" i="83"/>
  <c r="N163" i="83"/>
  <c r="Q172" i="83"/>
  <c r="Q173" i="83"/>
  <c r="Q171" i="83"/>
  <c r="Q211" i="83"/>
  <c r="Q213" i="83"/>
  <c r="Q212" i="83"/>
  <c r="H116" i="83"/>
  <c r="H547" i="83" s="1"/>
  <c r="H548" i="83"/>
  <c r="J163" i="84"/>
  <c r="J109" i="84" s="1"/>
  <c r="J540" i="84" s="1"/>
  <c r="J610" i="84" s="1"/>
  <c r="J164" i="84"/>
  <c r="J115" i="84" s="1"/>
  <c r="J546" i="84" s="1"/>
  <c r="J165" i="84"/>
  <c r="J118" i="84" s="1"/>
  <c r="J549" i="84" s="1"/>
  <c r="L172" i="84"/>
  <c r="L114" i="84" s="1"/>
  <c r="L171" i="84"/>
  <c r="L108" i="84" s="1"/>
  <c r="L539" i="84" s="1"/>
  <c r="L609" i="84" s="1"/>
  <c r="L173" i="84"/>
  <c r="L117" i="84" s="1"/>
  <c r="L548" i="84" s="1"/>
  <c r="H539" i="84"/>
  <c r="H609" i="84" s="1"/>
  <c r="I165" i="83"/>
  <c r="I118" i="83" s="1"/>
  <c r="I549" i="83" s="1"/>
  <c r="I163" i="83"/>
  <c r="I109" i="83" s="1"/>
  <c r="I540" i="83" s="1"/>
  <c r="I610" i="83" s="1"/>
  <c r="I164" i="83"/>
  <c r="I115" i="83" s="1"/>
  <c r="I546" i="83" s="1"/>
  <c r="K163" i="83"/>
  <c r="K109" i="83" s="1"/>
  <c r="K540" i="83" s="1"/>
  <c r="K610" i="83" s="1"/>
  <c r="K165" i="83"/>
  <c r="K118" i="83" s="1"/>
  <c r="K549" i="83" s="1"/>
  <c r="K164" i="83"/>
  <c r="K115" i="83" s="1"/>
  <c r="K546" i="83" s="1"/>
  <c r="G163" i="83"/>
  <c r="G109" i="83" s="1"/>
  <c r="G540" i="83" s="1"/>
  <c r="G610" i="83" s="1"/>
  <c r="G165" i="83"/>
  <c r="G118" i="83" s="1"/>
  <c r="G549" i="83" s="1"/>
  <c r="G164" i="83"/>
  <c r="G115" i="83" s="1"/>
  <c r="G546" i="83" s="1"/>
  <c r="Q219" i="83"/>
  <c r="Q221" i="83"/>
  <c r="Q220" i="83"/>
  <c r="M477" i="83"/>
  <c r="M358" i="83"/>
  <c r="M460" i="83"/>
  <c r="M409" i="83"/>
  <c r="M392" i="83"/>
  <c r="M494" i="83"/>
  <c r="M426" i="83"/>
  <c r="M511" i="83"/>
  <c r="M324" i="83"/>
  <c r="M341" i="83"/>
  <c r="M443" i="83"/>
  <c r="M307" i="83"/>
  <c r="M290" i="83"/>
  <c r="P173" i="58"/>
  <c r="P172" i="58"/>
  <c r="G163" i="58"/>
  <c r="G109" i="58" s="1"/>
  <c r="G165" i="58"/>
  <c r="G118" i="58" s="1"/>
  <c r="G164" i="58"/>
  <c r="H171" i="58"/>
  <c r="H108" i="58" s="1"/>
  <c r="H173" i="58"/>
  <c r="H117" i="58" s="1"/>
  <c r="H172" i="58"/>
  <c r="I171" i="58"/>
  <c r="I108" i="58" s="1"/>
  <c r="I172" i="58"/>
  <c r="I173" i="58"/>
  <c r="I117" i="58" s="1"/>
  <c r="K171" i="58"/>
  <c r="K108" i="58" s="1"/>
  <c r="K172" i="58"/>
  <c r="K173" i="58"/>
  <c r="K117" i="58" s="1"/>
  <c r="I163" i="58"/>
  <c r="I109" i="58" s="1"/>
  <c r="I165" i="58"/>
  <c r="I118" i="58" s="1"/>
  <c r="I164" i="58"/>
  <c r="K163" i="58"/>
  <c r="K109" i="58" s="1"/>
  <c r="K165" i="58"/>
  <c r="K118" i="58" s="1"/>
  <c r="K164" i="58"/>
  <c r="G171" i="58"/>
  <c r="G108" i="58" s="1"/>
  <c r="C66" i="90" s="1"/>
  <c r="G173" i="58"/>
  <c r="G117" i="58" s="1"/>
  <c r="C75" i="90" s="1"/>
  <c r="G172" i="58"/>
  <c r="H163" i="58"/>
  <c r="H109" i="58" s="1"/>
  <c r="H164" i="58"/>
  <c r="H165" i="58"/>
  <c r="H118" i="58" s="1"/>
  <c r="J171" i="58"/>
  <c r="J108" i="58" s="1"/>
  <c r="J172" i="58"/>
  <c r="J173" i="58"/>
  <c r="J117" i="58" s="1"/>
  <c r="J163" i="58"/>
  <c r="J109" i="58" s="1"/>
  <c r="J164" i="58"/>
  <c r="J165" i="58"/>
  <c r="J118" i="58" s="1"/>
  <c r="O171" i="58"/>
  <c r="O172" i="58"/>
  <c r="O173" i="58"/>
  <c r="M163" i="58"/>
  <c r="M165" i="58"/>
  <c r="M164" i="58"/>
  <c r="L171" i="58"/>
  <c r="L108" i="58" s="1"/>
  <c r="L173" i="58"/>
  <c r="L117" i="58" s="1"/>
  <c r="L172" i="58"/>
  <c r="L163" i="58"/>
  <c r="L109" i="58" s="1"/>
  <c r="L165" i="58"/>
  <c r="L118" i="58" s="1"/>
  <c r="L164" i="58"/>
  <c r="R162" i="58"/>
  <c r="R163" i="58" s="1"/>
  <c r="R170" i="58"/>
  <c r="R171" i="58" s="1"/>
  <c r="N171" i="58"/>
  <c r="N173" i="58"/>
  <c r="N172" i="58"/>
  <c r="N163" i="58"/>
  <c r="N164" i="58"/>
  <c r="N165" i="58"/>
  <c r="O163" i="58"/>
  <c r="O164" i="58"/>
  <c r="O165" i="58"/>
  <c r="M171" i="58"/>
  <c r="M172" i="58"/>
  <c r="M173" i="58"/>
  <c r="M117" i="58" s="1"/>
  <c r="R357" i="58"/>
  <c r="R353" i="58" s="1"/>
  <c r="R459" i="58"/>
  <c r="R455" i="58" s="1"/>
  <c r="R391" i="58"/>
  <c r="R387" i="58" s="1"/>
  <c r="R408" i="58"/>
  <c r="R404" i="58" s="1"/>
  <c r="R527" i="58"/>
  <c r="R374" i="58"/>
  <c r="R370" i="58" s="1"/>
  <c r="R425" i="58"/>
  <c r="R421" i="58" s="1"/>
  <c r="R306" i="58"/>
  <c r="R302" i="58" s="1"/>
  <c r="R323" i="58"/>
  <c r="R319" i="58" s="1"/>
  <c r="R340" i="58"/>
  <c r="R336" i="58" s="1"/>
  <c r="R476" i="58"/>
  <c r="R472" i="58" s="1"/>
  <c r="R442" i="58"/>
  <c r="R438" i="58" s="1"/>
  <c r="R493" i="58"/>
  <c r="R489" i="58" s="1"/>
  <c r="R510" i="58"/>
  <c r="R506" i="58" s="1"/>
  <c r="Q227" i="58"/>
  <c r="Q228" i="58"/>
  <c r="Q229" i="58"/>
  <c r="Q220" i="58"/>
  <c r="Q221" i="58"/>
  <c r="Q219" i="58"/>
  <c r="Q203" i="58"/>
  <c r="Q204" i="58"/>
  <c r="Q205" i="58"/>
  <c r="Q181" i="58"/>
  <c r="Q179" i="58"/>
  <c r="Q180" i="58"/>
  <c r="R234" i="58"/>
  <c r="R218" i="58"/>
  <c r="R77" i="58"/>
  <c r="R202" i="58"/>
  <c r="R226" i="58"/>
  <c r="R130" i="58"/>
  <c r="R210" i="58"/>
  <c r="S78" i="58"/>
  <c r="R194" i="58"/>
  <c r="R289" i="58"/>
  <c r="R285" i="58" s="1"/>
  <c r="R186" i="58"/>
  <c r="R178" i="58"/>
  <c r="R240" i="58"/>
  <c r="Q189" i="58"/>
  <c r="Q187" i="58"/>
  <c r="Q188" i="58"/>
  <c r="Q213" i="58"/>
  <c r="Q212" i="58"/>
  <c r="Q211" i="58"/>
  <c r="Q196" i="58"/>
  <c r="Q197" i="58"/>
  <c r="Q195" i="58"/>
  <c r="Q173" i="58"/>
  <c r="Q172" i="58"/>
  <c r="Q235" i="58"/>
  <c r="Q237" i="58"/>
  <c r="Q236" i="58"/>
  <c r="Q165" i="58"/>
  <c r="Q164" i="58"/>
  <c r="Q286" i="58"/>
  <c r="H116" i="88" l="1"/>
  <c r="H547" i="88" s="1"/>
  <c r="R507" i="87"/>
  <c r="Q245" i="88"/>
  <c r="M594" i="88"/>
  <c r="M89" i="89"/>
  <c r="G540" i="58"/>
  <c r="G587" i="58" s="1"/>
  <c r="C67" i="90"/>
  <c r="G549" i="58"/>
  <c r="G607" i="58" s="1"/>
  <c r="C76" i="90"/>
  <c r="R456" i="88"/>
  <c r="M594" i="89"/>
  <c r="P361" i="88"/>
  <c r="P355" i="88" s="1"/>
  <c r="O117" i="89"/>
  <c r="O548" i="89" s="1"/>
  <c r="O606" i="89" s="1"/>
  <c r="H113" i="88"/>
  <c r="H544" i="88" s="1"/>
  <c r="R422" i="89"/>
  <c r="M51" i="88"/>
  <c r="M57" i="88" s="1"/>
  <c r="M55" i="88" s="1"/>
  <c r="H543" i="87"/>
  <c r="H602" i="87" s="1"/>
  <c r="M605" i="88"/>
  <c r="M651" i="88" s="1"/>
  <c r="L605" i="87"/>
  <c r="L651" i="87" s="1"/>
  <c r="I543" i="87"/>
  <c r="I604" i="87" s="1"/>
  <c r="L605" i="88"/>
  <c r="L651" i="88" s="1"/>
  <c r="O108" i="89"/>
  <c r="O539" i="89" s="1"/>
  <c r="O586" i="89" s="1"/>
  <c r="R388" i="87"/>
  <c r="H543" i="88"/>
  <c r="H602" i="88" s="1"/>
  <c r="R439" i="87"/>
  <c r="M543" i="88"/>
  <c r="M593" i="88" s="1"/>
  <c r="K543" i="87"/>
  <c r="K596" i="87" s="1"/>
  <c r="O117" i="88"/>
  <c r="O548" i="88" s="1"/>
  <c r="O606" i="88" s="1"/>
  <c r="H107" i="88"/>
  <c r="H126" i="88" s="1"/>
  <c r="R473" i="87"/>
  <c r="J543" i="88"/>
  <c r="J596" i="88" s="1"/>
  <c r="K543" i="88"/>
  <c r="K596" i="88" s="1"/>
  <c r="P120" i="87"/>
  <c r="M51" i="89"/>
  <c r="M57" i="89" s="1"/>
  <c r="M55" i="89" s="1"/>
  <c r="P120" i="88"/>
  <c r="N609" i="87"/>
  <c r="N586" i="87"/>
  <c r="N583" i="87"/>
  <c r="N612" i="87"/>
  <c r="R371" i="87"/>
  <c r="R254" i="87"/>
  <c r="P545" i="89"/>
  <c r="P120" i="89"/>
  <c r="N606" i="89"/>
  <c r="N583" i="89"/>
  <c r="N612" i="89"/>
  <c r="N609" i="89"/>
  <c r="N586" i="89"/>
  <c r="N606" i="87"/>
  <c r="G107" i="87"/>
  <c r="G539" i="87"/>
  <c r="P475" i="87"/>
  <c r="Q480" i="87"/>
  <c r="Q474" i="87" s="1"/>
  <c r="Q478" i="87"/>
  <c r="Q358" i="88"/>
  <c r="Q290" i="87"/>
  <c r="I584" i="89"/>
  <c r="I610" i="89"/>
  <c r="I613" i="89"/>
  <c r="I587" i="89"/>
  <c r="P458" i="89"/>
  <c r="Q461" i="89"/>
  <c r="Q463" i="89"/>
  <c r="Q457" i="89" s="1"/>
  <c r="M25" i="88"/>
  <c r="M523" i="88"/>
  <c r="M99" i="88"/>
  <c r="M103" i="88" s="1"/>
  <c r="M110" i="88"/>
  <c r="M119" i="88" s="1"/>
  <c r="M471" i="88"/>
  <c r="M488" i="88"/>
  <c r="M437" i="88"/>
  <c r="M454" i="88"/>
  <c r="M369" i="88"/>
  <c r="M386" i="88"/>
  <c r="M505" i="88"/>
  <c r="M403" i="88"/>
  <c r="M420" i="88"/>
  <c r="M301" i="88"/>
  <c r="M284" i="88"/>
  <c r="M335" i="88"/>
  <c r="M352" i="88"/>
  <c r="M318" i="88"/>
  <c r="G584" i="89"/>
  <c r="G613" i="89"/>
  <c r="G587" i="89"/>
  <c r="G610" i="89"/>
  <c r="L583" i="87"/>
  <c r="L612" i="87"/>
  <c r="L609" i="87"/>
  <c r="L586" i="87"/>
  <c r="R179" i="88"/>
  <c r="R181" i="88"/>
  <c r="R180" i="88"/>
  <c r="R229" i="88"/>
  <c r="R228" i="88"/>
  <c r="R227" i="88"/>
  <c r="R302" i="88"/>
  <c r="R303" i="88"/>
  <c r="R439" i="88"/>
  <c r="I548" i="88"/>
  <c r="I606" i="88" s="1"/>
  <c r="I605" i="88" s="1"/>
  <c r="I651" i="88" s="1"/>
  <c r="I116" i="88"/>
  <c r="I547" i="88" s="1"/>
  <c r="L546" i="87"/>
  <c r="L543" i="87" s="1"/>
  <c r="L121" i="87"/>
  <c r="R460" i="87"/>
  <c r="S462" i="87" s="1"/>
  <c r="O545" i="87"/>
  <c r="O542" i="87" s="1"/>
  <c r="O120" i="87"/>
  <c r="Q412" i="89"/>
  <c r="Q406" i="89" s="1"/>
  <c r="P407" i="89"/>
  <c r="Q410" i="89"/>
  <c r="K548" i="88"/>
  <c r="K606" i="88" s="1"/>
  <c r="K605" i="88" s="1"/>
  <c r="K651" i="88" s="1"/>
  <c r="K116" i="88"/>
  <c r="K547" i="88" s="1"/>
  <c r="H545" i="87"/>
  <c r="H113" i="87"/>
  <c r="H544" i="87" s="1"/>
  <c r="Q446" i="87"/>
  <c r="Q440" i="87" s="1"/>
  <c r="P441" i="87"/>
  <c r="Q444" i="87"/>
  <c r="M609" i="88"/>
  <c r="M583" i="88"/>
  <c r="M612" i="88"/>
  <c r="M586" i="88"/>
  <c r="L583" i="89"/>
  <c r="L612" i="89"/>
  <c r="L586" i="89"/>
  <c r="L609" i="89"/>
  <c r="R473" i="89"/>
  <c r="Q429" i="89"/>
  <c r="Q423" i="89" s="1"/>
  <c r="Q427" i="89"/>
  <c r="P424" i="89"/>
  <c r="O305" i="87"/>
  <c r="P310" i="87"/>
  <c r="P304" i="87" s="1"/>
  <c r="P308" i="87"/>
  <c r="Q429" i="87"/>
  <c r="Q423" i="87" s="1"/>
  <c r="P424" i="87"/>
  <c r="Q427" i="87"/>
  <c r="R213" i="89"/>
  <c r="R212" i="89"/>
  <c r="R211" i="89"/>
  <c r="R460" i="89"/>
  <c r="S462" i="89" s="1"/>
  <c r="R443" i="89"/>
  <c r="S445" i="89" s="1"/>
  <c r="R409" i="89"/>
  <c r="S411" i="89" s="1"/>
  <c r="Q324" i="88"/>
  <c r="R490" i="87"/>
  <c r="G116" i="87"/>
  <c r="G547" i="87" s="1"/>
  <c r="G548" i="87"/>
  <c r="G606" i="87" s="1"/>
  <c r="G605" i="87" s="1"/>
  <c r="G651" i="87" s="1"/>
  <c r="O108" i="88"/>
  <c r="O539" i="88" s="1"/>
  <c r="P359" i="88"/>
  <c r="O322" i="87"/>
  <c r="P327" i="87"/>
  <c r="P321" i="87" s="1"/>
  <c r="P325" i="87"/>
  <c r="I543" i="89"/>
  <c r="Q341" i="88"/>
  <c r="L545" i="87"/>
  <c r="L542" i="87" s="1"/>
  <c r="L120" i="87"/>
  <c r="R211" i="88"/>
  <c r="R212" i="88"/>
  <c r="R213" i="88"/>
  <c r="R443" i="88"/>
  <c r="S445" i="88" s="1"/>
  <c r="R392" i="88"/>
  <c r="S394" i="88" s="1"/>
  <c r="G548" i="89"/>
  <c r="G606" i="89" s="1"/>
  <c r="G605" i="89" s="1"/>
  <c r="G651" i="89" s="1"/>
  <c r="G116" i="89"/>
  <c r="G547" i="89" s="1"/>
  <c r="L587" i="87"/>
  <c r="L610" i="87"/>
  <c r="L584" i="87"/>
  <c r="L613" i="87"/>
  <c r="U292" i="88"/>
  <c r="R203" i="87"/>
  <c r="R205" i="87"/>
  <c r="R204" i="87"/>
  <c r="R392" i="87"/>
  <c r="S394" i="87" s="1"/>
  <c r="R227" i="87"/>
  <c r="R229" i="87"/>
  <c r="R228" i="87"/>
  <c r="K113" i="88"/>
  <c r="K544" i="88" s="1"/>
  <c r="K545" i="88"/>
  <c r="H539" i="87"/>
  <c r="H107" i="87"/>
  <c r="H604" i="87"/>
  <c r="Q478" i="89"/>
  <c r="P475" i="89"/>
  <c r="Q480" i="89"/>
  <c r="Q474" i="89" s="1"/>
  <c r="M545" i="88"/>
  <c r="M542" i="88" s="1"/>
  <c r="M120" i="88"/>
  <c r="Q341" i="89"/>
  <c r="L605" i="89"/>
  <c r="L651" i="89" s="1"/>
  <c r="P359" i="87"/>
  <c r="U360" i="87"/>
  <c r="P291" i="87"/>
  <c r="O288" i="87"/>
  <c r="P293" i="87"/>
  <c r="Q512" i="88"/>
  <c r="P509" i="88"/>
  <c r="Q514" i="88"/>
  <c r="Q508" i="88" s="1"/>
  <c r="Q307" i="87"/>
  <c r="U292" i="89"/>
  <c r="U292" i="87"/>
  <c r="Q461" i="87"/>
  <c r="Q463" i="87"/>
  <c r="Q457" i="87" s="1"/>
  <c r="P458" i="87"/>
  <c r="R507" i="88"/>
  <c r="R353" i="89"/>
  <c r="R354" i="89"/>
  <c r="R285" i="89"/>
  <c r="R286" i="89"/>
  <c r="R187" i="89"/>
  <c r="R188" i="89"/>
  <c r="R189" i="89"/>
  <c r="R197" i="89"/>
  <c r="R196" i="89"/>
  <c r="R195" i="89"/>
  <c r="M543" i="87"/>
  <c r="R377" i="88"/>
  <c r="K548" i="89"/>
  <c r="K606" i="89" s="1"/>
  <c r="K605" i="89" s="1"/>
  <c r="K651" i="89" s="1"/>
  <c r="K116" i="89"/>
  <c r="K547" i="89" s="1"/>
  <c r="G545" i="87"/>
  <c r="G113" i="87"/>
  <c r="G544" i="87" s="1"/>
  <c r="Q341" i="87"/>
  <c r="O545" i="88"/>
  <c r="O120" i="88"/>
  <c r="G543" i="89"/>
  <c r="R235" i="88"/>
  <c r="R236" i="88"/>
  <c r="R237" i="88"/>
  <c r="R375" i="88"/>
  <c r="S377" i="88" s="1"/>
  <c r="R111" i="88"/>
  <c r="R426" i="88"/>
  <c r="S428" i="88" s="1"/>
  <c r="G545" i="89"/>
  <c r="G113" i="89"/>
  <c r="G544" i="89" s="1"/>
  <c r="R422" i="87"/>
  <c r="R375" i="87"/>
  <c r="R111" i="87"/>
  <c r="R511" i="87"/>
  <c r="S513" i="87" s="1"/>
  <c r="R195" i="87"/>
  <c r="R197" i="87"/>
  <c r="R196" i="87"/>
  <c r="I543" i="88"/>
  <c r="H548" i="87"/>
  <c r="H606" i="87" s="1"/>
  <c r="H605" i="87" s="1"/>
  <c r="H651" i="87" s="1"/>
  <c r="H116" i="87"/>
  <c r="H547" i="87" s="1"/>
  <c r="P475" i="88"/>
  <c r="Q480" i="88"/>
  <c r="Q474" i="88" s="1"/>
  <c r="Q478" i="88"/>
  <c r="L546" i="89"/>
  <c r="L543" i="89" s="1"/>
  <c r="L121" i="89"/>
  <c r="J548" i="89"/>
  <c r="J606" i="89" s="1"/>
  <c r="J605" i="89" s="1"/>
  <c r="J651" i="89" s="1"/>
  <c r="J116" i="89"/>
  <c r="J547" i="89" s="1"/>
  <c r="O287" i="87"/>
  <c r="M545" i="87"/>
  <c r="M542" i="87" s="1"/>
  <c r="M120" i="87"/>
  <c r="O287" i="89"/>
  <c r="R165" i="89"/>
  <c r="R164" i="89"/>
  <c r="R163" i="89"/>
  <c r="R227" i="89"/>
  <c r="R229" i="89"/>
  <c r="R228" i="89"/>
  <c r="R336" i="89"/>
  <c r="R337" i="89"/>
  <c r="R302" i="89"/>
  <c r="R303" i="89"/>
  <c r="I584" i="87"/>
  <c r="I613" i="87"/>
  <c r="I587" i="87"/>
  <c r="I610" i="87"/>
  <c r="K539" i="89"/>
  <c r="K107" i="89"/>
  <c r="P372" i="89"/>
  <c r="P117" i="89" s="1"/>
  <c r="P548" i="89" s="1"/>
  <c r="P262" i="89"/>
  <c r="P270" i="88"/>
  <c r="P373" i="88"/>
  <c r="Q378" i="88"/>
  <c r="Q376" i="88"/>
  <c r="L583" i="88"/>
  <c r="L612" i="88"/>
  <c r="L609" i="88"/>
  <c r="L586" i="88"/>
  <c r="Q514" i="89"/>
  <c r="Q508" i="89" s="1"/>
  <c r="Q512" i="89"/>
  <c r="P509" i="89"/>
  <c r="Q307" i="88"/>
  <c r="L584" i="88"/>
  <c r="L587" i="88"/>
  <c r="L610" i="88"/>
  <c r="L613" i="88"/>
  <c r="K584" i="88"/>
  <c r="K613" i="88"/>
  <c r="K610" i="88"/>
  <c r="K587" i="88"/>
  <c r="J543" i="89"/>
  <c r="R511" i="88"/>
  <c r="S513" i="88" s="1"/>
  <c r="R477" i="88"/>
  <c r="S479" i="88" s="1"/>
  <c r="R353" i="88"/>
  <c r="R354" i="88"/>
  <c r="G539" i="89"/>
  <c r="G107" i="89"/>
  <c r="J545" i="87"/>
  <c r="J113" i="87"/>
  <c r="J544" i="87" s="1"/>
  <c r="R319" i="87"/>
  <c r="R320" i="87"/>
  <c r="R443" i="87"/>
  <c r="S445" i="87" s="1"/>
  <c r="T78" i="87"/>
  <c r="S442" i="87"/>
  <c r="S438" i="87" s="1"/>
  <c r="S357" i="87"/>
  <c r="S202" i="87"/>
  <c r="S77" i="87"/>
  <c r="S289" i="87"/>
  <c r="S162" i="87"/>
  <c r="S186" i="87"/>
  <c r="S130" i="87"/>
  <c r="S459" i="87"/>
  <c r="S455" i="87" s="1"/>
  <c r="S178" i="87"/>
  <c r="S194" i="87"/>
  <c r="S218" i="87"/>
  <c r="S323" i="87"/>
  <c r="S527" i="87"/>
  <c r="S493" i="87"/>
  <c r="S489" i="87" s="1"/>
  <c r="S234" i="87"/>
  <c r="S476" i="87"/>
  <c r="S472" i="87" s="1"/>
  <c r="S340" i="87"/>
  <c r="S306" i="87"/>
  <c r="S374" i="87"/>
  <c r="S370" i="87" s="1"/>
  <c r="S425" i="87"/>
  <c r="S421" i="87" s="1"/>
  <c r="S408" i="87"/>
  <c r="S404" i="87" s="1"/>
  <c r="S210" i="87"/>
  <c r="S391" i="87"/>
  <c r="S387" i="87" s="1"/>
  <c r="S240" i="87"/>
  <c r="S510" i="87"/>
  <c r="S506" i="87" s="1"/>
  <c r="S226" i="87"/>
  <c r="S170" i="87"/>
  <c r="R336" i="87"/>
  <c r="R337" i="87"/>
  <c r="M574" i="88"/>
  <c r="M577" i="88" s="1"/>
  <c r="M620" i="88" s="1"/>
  <c r="M573" i="88"/>
  <c r="I584" i="88"/>
  <c r="I613" i="88"/>
  <c r="I610" i="88"/>
  <c r="I587" i="88"/>
  <c r="L610" i="89"/>
  <c r="L613" i="89"/>
  <c r="L587" i="89"/>
  <c r="L584" i="89"/>
  <c r="H584" i="87"/>
  <c r="H613" i="87"/>
  <c r="H610" i="87"/>
  <c r="H587" i="87"/>
  <c r="Q497" i="89"/>
  <c r="Q491" i="89" s="1"/>
  <c r="Q495" i="89"/>
  <c r="P492" i="89"/>
  <c r="M594" i="87"/>
  <c r="M591" i="87"/>
  <c r="M647" i="87" s="1"/>
  <c r="Q358" i="89"/>
  <c r="P458" i="88"/>
  <c r="Q461" i="88"/>
  <c r="Q463" i="88"/>
  <c r="Q457" i="88" s="1"/>
  <c r="J539" i="89"/>
  <c r="J107" i="89"/>
  <c r="K603" i="87"/>
  <c r="K593" i="87"/>
  <c r="K590" i="87"/>
  <c r="K601" i="87" s="1"/>
  <c r="R422" i="88"/>
  <c r="Q358" i="87"/>
  <c r="Q395" i="88"/>
  <c r="Q389" i="88" s="1"/>
  <c r="P390" i="88"/>
  <c r="Q393" i="88"/>
  <c r="O339" i="88"/>
  <c r="P344" i="88"/>
  <c r="P338" i="88" s="1"/>
  <c r="O545" i="89"/>
  <c r="O120" i="89"/>
  <c r="P509" i="87"/>
  <c r="Q512" i="87"/>
  <c r="Q514" i="87"/>
  <c r="Q508" i="87" s="1"/>
  <c r="P293" i="89"/>
  <c r="O288" i="89"/>
  <c r="P291" i="89"/>
  <c r="R179" i="89"/>
  <c r="R181" i="89"/>
  <c r="R180" i="89"/>
  <c r="R203" i="89"/>
  <c r="R204" i="89"/>
  <c r="R205" i="89"/>
  <c r="R172" i="89"/>
  <c r="R173" i="89"/>
  <c r="R171" i="89"/>
  <c r="P359" i="89"/>
  <c r="U360" i="89"/>
  <c r="Q371" i="87"/>
  <c r="Q114" i="87" s="1"/>
  <c r="Q545" i="87" s="1"/>
  <c r="Q254" i="87"/>
  <c r="Q254" i="88"/>
  <c r="Q371" i="88"/>
  <c r="Q114" i="88" s="1"/>
  <c r="Q545" i="88" s="1"/>
  <c r="G116" i="88"/>
  <c r="G547" i="88" s="1"/>
  <c r="G548" i="88"/>
  <c r="G606" i="88" s="1"/>
  <c r="G605" i="88" s="1"/>
  <c r="G651" i="88" s="1"/>
  <c r="Q444" i="88"/>
  <c r="P441" i="88"/>
  <c r="Q446" i="88"/>
  <c r="Q440" i="88" s="1"/>
  <c r="K545" i="89"/>
  <c r="K542" i="89" s="1"/>
  <c r="K113" i="89"/>
  <c r="K544" i="89" s="1"/>
  <c r="K541" i="89" s="1"/>
  <c r="N545" i="87"/>
  <c r="N542" i="87" s="1"/>
  <c r="N120" i="87"/>
  <c r="P270" i="89"/>
  <c r="Q378" i="89"/>
  <c r="Q376" i="89"/>
  <c r="P373" i="89"/>
  <c r="P262" i="88"/>
  <c r="P372" i="88"/>
  <c r="P117" i="88" s="1"/>
  <c r="P548" i="88" s="1"/>
  <c r="P606" i="88" s="1"/>
  <c r="P361" i="89"/>
  <c r="P355" i="89" s="1"/>
  <c r="O356" i="89"/>
  <c r="H583" i="88"/>
  <c r="H609" i="88"/>
  <c r="H612" i="88"/>
  <c r="H586" i="88"/>
  <c r="Q410" i="88"/>
  <c r="Q412" i="88"/>
  <c r="Q406" i="88" s="1"/>
  <c r="P407" i="88"/>
  <c r="L546" i="88"/>
  <c r="L543" i="88" s="1"/>
  <c r="L121" i="88"/>
  <c r="K603" i="88"/>
  <c r="K604" i="88"/>
  <c r="K593" i="88"/>
  <c r="Q427" i="88"/>
  <c r="P424" i="88"/>
  <c r="Q429" i="88"/>
  <c r="Q423" i="88" s="1"/>
  <c r="J584" i="89"/>
  <c r="J613" i="89"/>
  <c r="J587" i="89"/>
  <c r="J610" i="89"/>
  <c r="R164" i="88"/>
  <c r="R165" i="88"/>
  <c r="R163" i="88"/>
  <c r="R219" i="88"/>
  <c r="R221" i="88"/>
  <c r="R220" i="88"/>
  <c r="R319" i="88"/>
  <c r="R320" i="88"/>
  <c r="R172" i="88"/>
  <c r="R173" i="88"/>
  <c r="R171" i="88"/>
  <c r="J539" i="87"/>
  <c r="J107" i="87"/>
  <c r="P390" i="89"/>
  <c r="Q393" i="89"/>
  <c r="Q395" i="89"/>
  <c r="Q389" i="89" s="1"/>
  <c r="P293" i="88"/>
  <c r="O288" i="88"/>
  <c r="P291" i="88"/>
  <c r="R494" i="87"/>
  <c r="S496" i="87" s="1"/>
  <c r="R181" i="87"/>
  <c r="R180" i="87"/>
  <c r="R179" i="87"/>
  <c r="R187" i="87"/>
  <c r="R188" i="87"/>
  <c r="R189" i="87"/>
  <c r="K545" i="87"/>
  <c r="K113" i="87"/>
  <c r="K544" i="87" s="1"/>
  <c r="H548" i="89"/>
  <c r="H606" i="89" s="1"/>
  <c r="H605" i="89" s="1"/>
  <c r="H651" i="89" s="1"/>
  <c r="H116" i="89"/>
  <c r="H547" i="89" s="1"/>
  <c r="M30" i="87"/>
  <c r="M566" i="87" s="1"/>
  <c r="M53" i="87"/>
  <c r="M51" i="87" s="1"/>
  <c r="M569" i="87"/>
  <c r="J545" i="89"/>
  <c r="J113" i="89"/>
  <c r="J544" i="89" s="1"/>
  <c r="K584" i="87"/>
  <c r="K613" i="87"/>
  <c r="K610" i="87"/>
  <c r="K587" i="87"/>
  <c r="N583" i="88"/>
  <c r="N609" i="88"/>
  <c r="N586" i="88"/>
  <c r="N612" i="88"/>
  <c r="P310" i="89"/>
  <c r="P304" i="89" s="1"/>
  <c r="O305" i="89"/>
  <c r="P308" i="89"/>
  <c r="R377" i="89"/>
  <c r="M605" i="89"/>
  <c r="M651" i="89" s="1"/>
  <c r="M609" i="87"/>
  <c r="M586" i="87"/>
  <c r="M583" i="87"/>
  <c r="M612" i="87"/>
  <c r="Q290" i="88"/>
  <c r="J545" i="88"/>
  <c r="J113" i="88"/>
  <c r="J544" i="88" s="1"/>
  <c r="R511" i="89"/>
  <c r="S513" i="89" s="1"/>
  <c r="R221" i="89"/>
  <c r="R220" i="89"/>
  <c r="R219" i="89"/>
  <c r="K543" i="89"/>
  <c r="G613" i="87"/>
  <c r="G584" i="87"/>
  <c r="G587" i="87"/>
  <c r="G610" i="87"/>
  <c r="I596" i="87"/>
  <c r="I593" i="87"/>
  <c r="I602" i="87"/>
  <c r="O339" i="87"/>
  <c r="P344" i="87"/>
  <c r="P338" i="87" s="1"/>
  <c r="G113" i="88"/>
  <c r="G544" i="88" s="1"/>
  <c r="G545" i="88"/>
  <c r="I539" i="89"/>
  <c r="I107" i="89"/>
  <c r="L545" i="88"/>
  <c r="L542" i="88" s="1"/>
  <c r="L120" i="88"/>
  <c r="M545" i="89"/>
  <c r="M542" i="89" s="1"/>
  <c r="M120" i="89"/>
  <c r="R285" i="88"/>
  <c r="R286" i="88"/>
  <c r="R494" i="88"/>
  <c r="S496" i="88" s="1"/>
  <c r="R188" i="88"/>
  <c r="R189" i="88"/>
  <c r="R187" i="88"/>
  <c r="R205" i="88"/>
  <c r="R204" i="88"/>
  <c r="R203" i="88"/>
  <c r="J548" i="87"/>
  <c r="J606" i="87" s="1"/>
  <c r="J605" i="87" s="1"/>
  <c r="J651" i="87" s="1"/>
  <c r="J116" i="87"/>
  <c r="J547" i="87" s="1"/>
  <c r="O287" i="88"/>
  <c r="R171" i="87"/>
  <c r="R172" i="87"/>
  <c r="R173" i="87"/>
  <c r="R165" i="87"/>
  <c r="R164" i="87"/>
  <c r="R163" i="87"/>
  <c r="R426" i="87"/>
  <c r="S428" i="87" s="1"/>
  <c r="R212" i="87"/>
  <c r="R213" i="87"/>
  <c r="R211" i="87"/>
  <c r="P327" i="89"/>
  <c r="P321" i="89" s="1"/>
  <c r="P325" i="89"/>
  <c r="O322" i="89"/>
  <c r="G613" i="88"/>
  <c r="G584" i="88"/>
  <c r="G587" i="88"/>
  <c r="G610" i="88"/>
  <c r="P270" i="87"/>
  <c r="P373" i="87"/>
  <c r="Q376" i="87"/>
  <c r="Q378" i="87"/>
  <c r="Q324" i="89"/>
  <c r="K539" i="87"/>
  <c r="K107" i="87"/>
  <c r="P361" i="87"/>
  <c r="P355" i="87" s="1"/>
  <c r="O356" i="87"/>
  <c r="H539" i="89"/>
  <c r="H107" i="89"/>
  <c r="M89" i="87"/>
  <c r="M101" i="87"/>
  <c r="I545" i="87"/>
  <c r="I113" i="87"/>
  <c r="I544" i="87" s="1"/>
  <c r="R473" i="88"/>
  <c r="P342" i="87"/>
  <c r="U343" i="87"/>
  <c r="N545" i="88"/>
  <c r="N542" i="88" s="1"/>
  <c r="N120" i="88"/>
  <c r="O108" i="87"/>
  <c r="O539" i="87" s="1"/>
  <c r="R456" i="87"/>
  <c r="M573" i="89"/>
  <c r="M574" i="89"/>
  <c r="M577" i="89" s="1"/>
  <c r="M620" i="89" s="1"/>
  <c r="J548" i="88"/>
  <c r="J606" i="88" s="1"/>
  <c r="J605" i="88" s="1"/>
  <c r="J651" i="88" s="1"/>
  <c r="J116" i="88"/>
  <c r="J547" i="88" s="1"/>
  <c r="Q307" i="89"/>
  <c r="R319" i="89"/>
  <c r="R320" i="89"/>
  <c r="R375" i="89"/>
  <c r="R111" i="89"/>
  <c r="R237" i="89"/>
  <c r="R236" i="89"/>
  <c r="R235" i="89"/>
  <c r="H543" i="89"/>
  <c r="G539" i="88"/>
  <c r="G107" i="88"/>
  <c r="I548" i="89"/>
  <c r="I606" i="89" s="1"/>
  <c r="I605" i="89" s="1"/>
  <c r="I651" i="89" s="1"/>
  <c r="I116" i="89"/>
  <c r="I547" i="89" s="1"/>
  <c r="O606" i="87"/>
  <c r="M583" i="89"/>
  <c r="M612" i="89"/>
  <c r="M609" i="89"/>
  <c r="M586" i="89"/>
  <c r="J584" i="87"/>
  <c r="J613" i="87"/>
  <c r="J587" i="87"/>
  <c r="J610" i="87"/>
  <c r="N606" i="88"/>
  <c r="H542" i="88"/>
  <c r="H606" i="88"/>
  <c r="H605" i="88" s="1"/>
  <c r="H651" i="88" s="1"/>
  <c r="R197" i="88"/>
  <c r="R196" i="88"/>
  <c r="R195" i="88"/>
  <c r="R336" i="88"/>
  <c r="R337" i="88"/>
  <c r="I539" i="88"/>
  <c r="I107" i="88"/>
  <c r="Q290" i="89"/>
  <c r="N545" i="89"/>
  <c r="N542" i="89" s="1"/>
  <c r="N120" i="89"/>
  <c r="Q254" i="89"/>
  <c r="Q371" i="89"/>
  <c r="Q114" i="89" s="1"/>
  <c r="Q545" i="89" s="1"/>
  <c r="R235" i="87"/>
  <c r="R237" i="87"/>
  <c r="R236" i="87"/>
  <c r="R302" i="87"/>
  <c r="R303" i="87"/>
  <c r="R353" i="87"/>
  <c r="R354" i="87"/>
  <c r="R285" i="87"/>
  <c r="R286" i="87"/>
  <c r="G543" i="88"/>
  <c r="P372" i="87"/>
  <c r="P117" i="87" s="1"/>
  <c r="P548" i="87" s="1"/>
  <c r="P262" i="87"/>
  <c r="K548" i="87"/>
  <c r="K606" i="87" s="1"/>
  <c r="K605" i="87" s="1"/>
  <c r="K651" i="87" s="1"/>
  <c r="K116" i="87"/>
  <c r="K547" i="87" s="1"/>
  <c r="R405" i="87"/>
  <c r="H545" i="89"/>
  <c r="H113" i="89"/>
  <c r="H544" i="89" s="1"/>
  <c r="Q444" i="89"/>
  <c r="Q446" i="89"/>
  <c r="Q440" i="89" s="1"/>
  <c r="P441" i="89"/>
  <c r="I539" i="87"/>
  <c r="I107" i="87"/>
  <c r="P407" i="87"/>
  <c r="Q410" i="87"/>
  <c r="Q412" i="87"/>
  <c r="Q406" i="87" s="1"/>
  <c r="Q245" i="87"/>
  <c r="R405" i="89"/>
  <c r="M543" i="89"/>
  <c r="M99" i="89"/>
  <c r="M110" i="89"/>
  <c r="M119" i="89" s="1"/>
  <c r="M25" i="89"/>
  <c r="M523" i="89"/>
  <c r="M454" i="89"/>
  <c r="M403" i="89"/>
  <c r="M437" i="89"/>
  <c r="M505" i="89"/>
  <c r="M386" i="89"/>
  <c r="M488" i="89"/>
  <c r="M369" i="89"/>
  <c r="M420" i="89"/>
  <c r="M471" i="89"/>
  <c r="M301" i="89"/>
  <c r="M335" i="89"/>
  <c r="M318" i="89"/>
  <c r="M352" i="89"/>
  <c r="M284" i="89"/>
  <c r="J539" i="88"/>
  <c r="J107" i="88"/>
  <c r="R426" i="89"/>
  <c r="S428" i="89" s="1"/>
  <c r="R477" i="89"/>
  <c r="S479" i="89" s="1"/>
  <c r="R392" i="89"/>
  <c r="S394" i="89" s="1"/>
  <c r="K584" i="89"/>
  <c r="K613" i="89"/>
  <c r="K610" i="89"/>
  <c r="K587" i="89"/>
  <c r="G543" i="87"/>
  <c r="R394" i="88"/>
  <c r="R388" i="88" s="1"/>
  <c r="J584" i="88"/>
  <c r="J613" i="88"/>
  <c r="J610" i="88"/>
  <c r="J587" i="88"/>
  <c r="P310" i="88"/>
  <c r="P304" i="88" s="1"/>
  <c r="O305" i="88"/>
  <c r="P308" i="88"/>
  <c r="P342" i="88"/>
  <c r="U343" i="88"/>
  <c r="I545" i="89"/>
  <c r="I113" i="89"/>
  <c r="I544" i="89" s="1"/>
  <c r="Q395" i="87"/>
  <c r="Q389" i="87" s="1"/>
  <c r="P390" i="87"/>
  <c r="Q393" i="87"/>
  <c r="J543" i="87"/>
  <c r="R490" i="88"/>
  <c r="P342" i="89"/>
  <c r="U343" i="89"/>
  <c r="R460" i="88"/>
  <c r="S462" i="88" s="1"/>
  <c r="R409" i="88"/>
  <c r="S411" i="88" s="1"/>
  <c r="S130" i="88"/>
  <c r="S194" i="88"/>
  <c r="S234" i="88"/>
  <c r="S323" i="88"/>
  <c r="S476" i="88"/>
  <c r="S472" i="88" s="1"/>
  <c r="S391" i="88"/>
  <c r="S387" i="88" s="1"/>
  <c r="S210" i="88"/>
  <c r="S162" i="88"/>
  <c r="T78" i="88"/>
  <c r="S202" i="88"/>
  <c r="S289" i="88"/>
  <c r="S178" i="88"/>
  <c r="S77" i="88"/>
  <c r="S408" i="88"/>
  <c r="S404" i="88" s="1"/>
  <c r="S170" i="88"/>
  <c r="S510" i="88"/>
  <c r="S506" i="88" s="1"/>
  <c r="S493" i="88"/>
  <c r="S489" i="88" s="1"/>
  <c r="S226" i="88"/>
  <c r="S240" i="88"/>
  <c r="S459" i="88"/>
  <c r="S455" i="88" s="1"/>
  <c r="S218" i="88"/>
  <c r="S527" i="88"/>
  <c r="S340" i="88"/>
  <c r="S186" i="88"/>
  <c r="S306" i="88"/>
  <c r="S425" i="88"/>
  <c r="S421" i="88" s="1"/>
  <c r="S442" i="88"/>
  <c r="S438" i="88" s="1"/>
  <c r="S374" i="88"/>
  <c r="S370" i="88" s="1"/>
  <c r="S357" i="88"/>
  <c r="I545" i="88"/>
  <c r="I542" i="88" s="1"/>
  <c r="I113" i="88"/>
  <c r="I544" i="88" s="1"/>
  <c r="I541" i="88" s="1"/>
  <c r="R477" i="87"/>
  <c r="S479" i="87" s="1"/>
  <c r="R219" i="87"/>
  <c r="R221" i="87"/>
  <c r="R220" i="87"/>
  <c r="R409" i="87"/>
  <c r="S411" i="87" s="1"/>
  <c r="K539" i="88"/>
  <c r="K107" i="88"/>
  <c r="Q497" i="88"/>
  <c r="Q491" i="88" s="1"/>
  <c r="Q495" i="88"/>
  <c r="P492" i="88"/>
  <c r="L545" i="89"/>
  <c r="L542" i="89" s="1"/>
  <c r="L120" i="89"/>
  <c r="I548" i="87"/>
  <c r="I606" i="87" s="1"/>
  <c r="I605" i="87" s="1"/>
  <c r="I651" i="87" s="1"/>
  <c r="I116" i="87"/>
  <c r="I547" i="87" s="1"/>
  <c r="R405" i="88"/>
  <c r="H584" i="88"/>
  <c r="H610" i="88"/>
  <c r="H613" i="88"/>
  <c r="H587" i="88"/>
  <c r="Q324" i="87"/>
  <c r="O339" i="89"/>
  <c r="P344" i="89"/>
  <c r="P338" i="89" s="1"/>
  <c r="P325" i="88"/>
  <c r="O322" i="88"/>
  <c r="P327" i="88"/>
  <c r="P321" i="88" s="1"/>
  <c r="R388" i="89"/>
  <c r="R494" i="89"/>
  <c r="S496" i="89" s="1"/>
  <c r="S77" i="89"/>
  <c r="S476" i="89"/>
  <c r="S472" i="89" s="1"/>
  <c r="S527" i="89"/>
  <c r="S357" i="89"/>
  <c r="S240" i="89"/>
  <c r="S425" i="89"/>
  <c r="S421" i="89" s="1"/>
  <c r="S170" i="89"/>
  <c r="S234" i="89"/>
  <c r="S202" i="89"/>
  <c r="S459" i="89"/>
  <c r="S455" i="89" s="1"/>
  <c r="S391" i="89"/>
  <c r="S387" i="89" s="1"/>
  <c r="S194" i="89"/>
  <c r="S130" i="89"/>
  <c r="S510" i="89"/>
  <c r="S506" i="89" s="1"/>
  <c r="S289" i="89"/>
  <c r="S226" i="89"/>
  <c r="S218" i="89"/>
  <c r="S323" i="89"/>
  <c r="S340" i="89"/>
  <c r="S178" i="89"/>
  <c r="S374" i="89"/>
  <c r="S370" i="89" s="1"/>
  <c r="S493" i="89"/>
  <c r="S489" i="89" s="1"/>
  <c r="S408" i="89"/>
  <c r="S404" i="89" s="1"/>
  <c r="S162" i="89"/>
  <c r="S210" i="89"/>
  <c r="T78" i="89"/>
  <c r="S442" i="89"/>
  <c r="S438" i="89" s="1"/>
  <c r="S306" i="89"/>
  <c r="S186" i="89"/>
  <c r="M605" i="87"/>
  <c r="M651" i="87" s="1"/>
  <c r="Q497" i="87"/>
  <c r="Q491" i="87" s="1"/>
  <c r="P492" i="87"/>
  <c r="Q495" i="87"/>
  <c r="H584" i="89"/>
  <c r="H587" i="89"/>
  <c r="H613" i="89"/>
  <c r="H610" i="89"/>
  <c r="H539" i="83"/>
  <c r="H609" i="83" s="1"/>
  <c r="H608" i="83" s="1"/>
  <c r="K549" i="58"/>
  <c r="K607" i="58" s="1"/>
  <c r="G76" i="90"/>
  <c r="I548" i="58"/>
  <c r="I606" i="58" s="1"/>
  <c r="E75" i="90"/>
  <c r="G610" i="58"/>
  <c r="M548" i="58"/>
  <c r="I75" i="90"/>
  <c r="H549" i="58"/>
  <c r="H607" i="58" s="1"/>
  <c r="D76" i="90"/>
  <c r="K540" i="58"/>
  <c r="K584" i="58" s="1"/>
  <c r="G67" i="90"/>
  <c r="L549" i="58"/>
  <c r="H76" i="90"/>
  <c r="L540" i="58"/>
  <c r="L613" i="58" s="1"/>
  <c r="H67" i="90"/>
  <c r="I539" i="58"/>
  <c r="I586" i="58" s="1"/>
  <c r="E66" i="90"/>
  <c r="L548" i="58"/>
  <c r="L606" i="58" s="1"/>
  <c r="H75" i="90"/>
  <c r="J549" i="58"/>
  <c r="F76" i="90"/>
  <c r="H540" i="58"/>
  <c r="H584" i="58" s="1"/>
  <c r="D67" i="90"/>
  <c r="I549" i="58"/>
  <c r="I607" i="58" s="1"/>
  <c r="E76" i="90"/>
  <c r="L539" i="58"/>
  <c r="L586" i="58" s="1"/>
  <c r="H66" i="90"/>
  <c r="H548" i="58"/>
  <c r="H606" i="58" s="1"/>
  <c r="D75" i="90"/>
  <c r="J540" i="58"/>
  <c r="J584" i="58" s="1"/>
  <c r="F67" i="90"/>
  <c r="K548" i="58"/>
  <c r="K606" i="58" s="1"/>
  <c r="G75" i="90"/>
  <c r="H539" i="58"/>
  <c r="H612" i="58" s="1"/>
  <c r="D66" i="90"/>
  <c r="J539" i="58"/>
  <c r="J586" i="58" s="1"/>
  <c r="F66" i="90"/>
  <c r="I540" i="58"/>
  <c r="I587" i="58" s="1"/>
  <c r="E67" i="90"/>
  <c r="J548" i="58"/>
  <c r="J606" i="58" s="1"/>
  <c r="F75" i="90"/>
  <c r="K539" i="58"/>
  <c r="K612" i="58" s="1"/>
  <c r="G66" i="90"/>
  <c r="M572" i="58"/>
  <c r="I32" i="90"/>
  <c r="H116" i="84"/>
  <c r="H547" i="84" s="1"/>
  <c r="H541" i="84" s="1"/>
  <c r="H591" i="84" s="1"/>
  <c r="M91" i="83"/>
  <c r="M89" i="83" s="1"/>
  <c r="M33" i="83"/>
  <c r="M53" i="83" s="1"/>
  <c r="H602" i="83"/>
  <c r="H593" i="83"/>
  <c r="H596" i="83"/>
  <c r="J607" i="58"/>
  <c r="G607" i="84"/>
  <c r="I607" i="83"/>
  <c r="H606" i="83"/>
  <c r="H605" i="83" s="1"/>
  <c r="H651" i="83" s="1"/>
  <c r="J607" i="83"/>
  <c r="G607" i="83"/>
  <c r="L606" i="84"/>
  <c r="H606" i="84"/>
  <c r="I607" i="84"/>
  <c r="H607" i="84"/>
  <c r="K607" i="83"/>
  <c r="L607" i="83"/>
  <c r="K607" i="84"/>
  <c r="J607" i="84"/>
  <c r="L607" i="84"/>
  <c r="L606" i="83"/>
  <c r="M33" i="84"/>
  <c r="M53" i="84" s="1"/>
  <c r="M116" i="84"/>
  <c r="M547" i="84" s="1"/>
  <c r="M541" i="84" s="1"/>
  <c r="H613" i="84"/>
  <c r="H610" i="84"/>
  <c r="H538" i="83"/>
  <c r="H126" i="83"/>
  <c r="H543" i="84"/>
  <c r="H604" i="84" s="1"/>
  <c r="M572" i="84"/>
  <c r="M52" i="84"/>
  <c r="M101" i="84"/>
  <c r="M505" i="84" s="1"/>
  <c r="M572" i="83"/>
  <c r="M52" i="83"/>
  <c r="M541" i="83"/>
  <c r="M591" i="83" s="1"/>
  <c r="H107" i="84"/>
  <c r="H584" i="84"/>
  <c r="H587" i="84"/>
  <c r="M116" i="58"/>
  <c r="M33" i="58"/>
  <c r="I29" i="90" s="1"/>
  <c r="M91" i="58"/>
  <c r="M460" i="84"/>
  <c r="N462" i="84" s="1"/>
  <c r="N456" i="84" s="1"/>
  <c r="H545" i="83"/>
  <c r="M324" i="84"/>
  <c r="M325" i="84" s="1"/>
  <c r="H590" i="83"/>
  <c r="H601" i="83" s="1"/>
  <c r="M290" i="84"/>
  <c r="R292" i="84" s="1"/>
  <c r="M358" i="84"/>
  <c r="R360" i="84" s="1"/>
  <c r="R354" i="84" s="1"/>
  <c r="M477" i="84"/>
  <c r="N479" i="84" s="1"/>
  <c r="N473" i="84" s="1"/>
  <c r="M341" i="84"/>
  <c r="R343" i="84" s="1"/>
  <c r="R337" i="84" s="1"/>
  <c r="M375" i="84"/>
  <c r="M426" i="84"/>
  <c r="N428" i="84" s="1"/>
  <c r="N422" i="84" s="1"/>
  <c r="M409" i="84"/>
  <c r="N411" i="84" s="1"/>
  <c r="N405" i="84" s="1"/>
  <c r="M443" i="84"/>
  <c r="M444" i="84" s="1"/>
  <c r="H603" i="83"/>
  <c r="M511" i="84"/>
  <c r="N513" i="84" s="1"/>
  <c r="N507" i="84" s="1"/>
  <c r="M307" i="84"/>
  <c r="R309" i="84" s="1"/>
  <c r="R303" i="84" s="1"/>
  <c r="M494" i="84"/>
  <c r="M495" i="84" s="1"/>
  <c r="J543" i="84"/>
  <c r="J604" i="84" s="1"/>
  <c r="M392" i="84"/>
  <c r="M393" i="84" s="1"/>
  <c r="G543" i="84"/>
  <c r="G604" i="84" s="1"/>
  <c r="I543" i="83"/>
  <c r="I604" i="83" s="1"/>
  <c r="K543" i="83"/>
  <c r="K604" i="83" s="1"/>
  <c r="M542" i="83"/>
  <c r="M600" i="83" s="1"/>
  <c r="I543" i="84"/>
  <c r="I604" i="84" s="1"/>
  <c r="I587" i="83"/>
  <c r="I613" i="83"/>
  <c r="I584" i="83"/>
  <c r="L545" i="84"/>
  <c r="L120" i="84"/>
  <c r="H541" i="83"/>
  <c r="H591" i="83" s="1"/>
  <c r="J545" i="83"/>
  <c r="J113" i="83"/>
  <c r="J544" i="83" s="1"/>
  <c r="L546" i="83"/>
  <c r="L121" i="83"/>
  <c r="K539" i="84"/>
  <c r="K609" i="84" s="1"/>
  <c r="K107" i="84"/>
  <c r="H542" i="84"/>
  <c r="H600" i="84" s="1"/>
  <c r="M543" i="83"/>
  <c r="M604" i="83" s="1"/>
  <c r="M543" i="84"/>
  <c r="M604" i="84" s="1"/>
  <c r="R173" i="83"/>
  <c r="R172" i="83"/>
  <c r="R171" i="83"/>
  <c r="R164" i="83"/>
  <c r="R165" i="83"/>
  <c r="R163" i="83"/>
  <c r="R235" i="84"/>
  <c r="R236" i="84"/>
  <c r="R237" i="84"/>
  <c r="R229" i="84"/>
  <c r="R228" i="84"/>
  <c r="R227" i="84"/>
  <c r="R204" i="84"/>
  <c r="R205" i="84"/>
  <c r="R203" i="84"/>
  <c r="G613" i="84"/>
  <c r="G587" i="84"/>
  <c r="G584" i="84"/>
  <c r="R343" i="83"/>
  <c r="R337" i="83" s="1"/>
  <c r="M342" i="83"/>
  <c r="N394" i="83"/>
  <c r="N388" i="83" s="1"/>
  <c r="M393" i="83"/>
  <c r="N411" i="83"/>
  <c r="N405" i="83" s="1"/>
  <c r="M410" i="83"/>
  <c r="G543" i="83"/>
  <c r="G604" i="83" s="1"/>
  <c r="J548" i="83"/>
  <c r="J116" i="83"/>
  <c r="J547" i="83" s="1"/>
  <c r="K548" i="84"/>
  <c r="K116" i="84"/>
  <c r="K547" i="84" s="1"/>
  <c r="K539" i="83"/>
  <c r="K609" i="83" s="1"/>
  <c r="K107" i="83"/>
  <c r="R212" i="83"/>
  <c r="R213" i="83"/>
  <c r="R211" i="83"/>
  <c r="R181" i="84"/>
  <c r="R180" i="84"/>
  <c r="R179" i="84"/>
  <c r="R197" i="84"/>
  <c r="R196" i="84"/>
  <c r="R195" i="84"/>
  <c r="J539" i="83"/>
  <c r="J609" i="83" s="1"/>
  <c r="J107" i="83"/>
  <c r="R196" i="83"/>
  <c r="R197" i="83"/>
  <c r="R195" i="83"/>
  <c r="R213" i="84"/>
  <c r="R212" i="84"/>
  <c r="R211" i="84"/>
  <c r="R172" i="84"/>
  <c r="R173" i="84"/>
  <c r="R171" i="84"/>
  <c r="J587" i="83"/>
  <c r="J613" i="83"/>
  <c r="J584" i="83"/>
  <c r="G584" i="83"/>
  <c r="G587" i="83"/>
  <c r="G613" i="83"/>
  <c r="H612" i="84"/>
  <c r="H586" i="84"/>
  <c r="H583" i="84"/>
  <c r="J613" i="84"/>
  <c r="J587" i="84"/>
  <c r="J584" i="84"/>
  <c r="L584" i="84"/>
  <c r="L613" i="84"/>
  <c r="L587" i="84"/>
  <c r="M542" i="84"/>
  <c r="G107" i="84"/>
  <c r="G539" i="84"/>
  <c r="G609" i="84" s="1"/>
  <c r="J543" i="83"/>
  <c r="J604" i="83" s="1"/>
  <c r="I539" i="84"/>
  <c r="I609" i="84" s="1"/>
  <c r="I107" i="84"/>
  <c r="K548" i="83"/>
  <c r="K116" i="83"/>
  <c r="K547" i="83" s="1"/>
  <c r="S77" i="83"/>
  <c r="S210" i="83"/>
  <c r="S194" i="83"/>
  <c r="S425" i="83"/>
  <c r="S421" i="83" s="1"/>
  <c r="S130" i="83"/>
  <c r="S357" i="83"/>
  <c r="S353" i="83" s="1"/>
  <c r="S323" i="83"/>
  <c r="S319" i="83" s="1"/>
  <c r="S186" i="83"/>
  <c r="S240" i="83"/>
  <c r="S202" i="83"/>
  <c r="S218" i="83"/>
  <c r="S162" i="83"/>
  <c r="S442" i="83"/>
  <c r="S438" i="83" s="1"/>
  <c r="S391" i="83"/>
  <c r="S387" i="83" s="1"/>
  <c r="S459" i="83"/>
  <c r="S455" i="83" s="1"/>
  <c r="S170" i="83"/>
  <c r="S234" i="83"/>
  <c r="S493" i="83"/>
  <c r="S489" i="83" s="1"/>
  <c r="S226" i="83"/>
  <c r="S374" i="83"/>
  <c r="S370" i="83" s="1"/>
  <c r="S178" i="83"/>
  <c r="S408" i="83"/>
  <c r="S404" i="83" s="1"/>
  <c r="S289" i="83"/>
  <c r="S285" i="83" s="1"/>
  <c r="S476" i="83"/>
  <c r="S472" i="83" s="1"/>
  <c r="S340" i="83"/>
  <c r="S336" i="83" s="1"/>
  <c r="T78" i="83"/>
  <c r="S527" i="83"/>
  <c r="S510" i="83"/>
  <c r="S506" i="83" s="1"/>
  <c r="S306" i="83"/>
  <c r="S302" i="83" s="1"/>
  <c r="R237" i="83"/>
  <c r="R235" i="83"/>
  <c r="R236" i="83"/>
  <c r="R164" i="84"/>
  <c r="R165" i="84"/>
  <c r="R163" i="84"/>
  <c r="R187" i="84"/>
  <c r="R188" i="84"/>
  <c r="R189" i="84"/>
  <c r="R326" i="83"/>
  <c r="R320" i="83" s="1"/>
  <c r="M325" i="83"/>
  <c r="N462" i="83"/>
  <c r="N456" i="83" s="1"/>
  <c r="M461" i="83"/>
  <c r="L546" i="84"/>
  <c r="L121" i="84"/>
  <c r="K545" i="83"/>
  <c r="K113" i="83"/>
  <c r="K544" i="83" s="1"/>
  <c r="R360" i="83"/>
  <c r="R354" i="83" s="1"/>
  <c r="M359" i="83"/>
  <c r="N513" i="83"/>
  <c r="N507" i="83" s="1"/>
  <c r="M512" i="83"/>
  <c r="M375" i="83"/>
  <c r="M111" i="83"/>
  <c r="M120" i="83" s="1"/>
  <c r="G545" i="84"/>
  <c r="G113" i="84"/>
  <c r="G544" i="84" s="1"/>
  <c r="I545" i="84"/>
  <c r="I113" i="84"/>
  <c r="I544" i="84" s="1"/>
  <c r="I539" i="83"/>
  <c r="I609" i="83" s="1"/>
  <c r="I107" i="83"/>
  <c r="R188" i="83"/>
  <c r="R187" i="83"/>
  <c r="R189" i="83"/>
  <c r="R180" i="83"/>
  <c r="R181" i="83"/>
  <c r="R179" i="83"/>
  <c r="S77" i="84"/>
  <c r="S306" i="84"/>
  <c r="S302" i="84" s="1"/>
  <c r="S374" i="84"/>
  <c r="S370" i="84" s="1"/>
  <c r="S218" i="84"/>
  <c r="S323" i="84"/>
  <c r="S319" i="84" s="1"/>
  <c r="S340" i="84"/>
  <c r="S336" i="84" s="1"/>
  <c r="S527" i="84"/>
  <c r="S210" i="84"/>
  <c r="S178" i="84"/>
  <c r="S162" i="84"/>
  <c r="S240" i="84"/>
  <c r="S357" i="84"/>
  <c r="S353" i="84" s="1"/>
  <c r="S408" i="84"/>
  <c r="S404" i="84" s="1"/>
  <c r="S289" i="84"/>
  <c r="S285" i="84" s="1"/>
  <c r="S186" i="84"/>
  <c r="S391" i="84"/>
  <c r="S387" i="84" s="1"/>
  <c r="S442" i="84"/>
  <c r="S438" i="84" s="1"/>
  <c r="S226" i="84"/>
  <c r="S170" i="84"/>
  <c r="S459" i="84"/>
  <c r="S455" i="84" s="1"/>
  <c r="S202" i="84"/>
  <c r="S234" i="84"/>
  <c r="S130" i="84"/>
  <c r="S425" i="84"/>
  <c r="S421" i="84" s="1"/>
  <c r="S493" i="84"/>
  <c r="S489" i="84" s="1"/>
  <c r="S194" i="84"/>
  <c r="T78" i="84"/>
  <c r="S510" i="84"/>
  <c r="S506" i="84" s="1"/>
  <c r="S476" i="84"/>
  <c r="S472" i="84" s="1"/>
  <c r="G116" i="84"/>
  <c r="G547" i="84" s="1"/>
  <c r="G548" i="84"/>
  <c r="I548" i="84"/>
  <c r="I116" i="84"/>
  <c r="I547" i="84" s="1"/>
  <c r="R292" i="83"/>
  <c r="M291" i="83"/>
  <c r="N428" i="83"/>
  <c r="N422" i="83" s="1"/>
  <c r="M427" i="83"/>
  <c r="N479" i="83"/>
  <c r="N473" i="83" s="1"/>
  <c r="M478" i="83"/>
  <c r="J539" i="84"/>
  <c r="J609" i="84" s="1"/>
  <c r="J107" i="84"/>
  <c r="K543" i="84"/>
  <c r="K604" i="84" s="1"/>
  <c r="I545" i="83"/>
  <c r="I113" i="83"/>
  <c r="I544" i="83" s="1"/>
  <c r="R220" i="83"/>
  <c r="R221" i="83"/>
  <c r="R219" i="83"/>
  <c r="G548" i="83"/>
  <c r="G116" i="83"/>
  <c r="G547" i="83" s="1"/>
  <c r="R221" i="84"/>
  <c r="R220" i="84"/>
  <c r="R219" i="84"/>
  <c r="R309" i="83"/>
  <c r="R303" i="83" s="1"/>
  <c r="M308" i="83"/>
  <c r="K587" i="83"/>
  <c r="K613" i="83"/>
  <c r="K584" i="83"/>
  <c r="J548" i="84"/>
  <c r="J116" i="84"/>
  <c r="J547" i="84" s="1"/>
  <c r="L587" i="83"/>
  <c r="L613" i="83"/>
  <c r="L584" i="83"/>
  <c r="K613" i="84"/>
  <c r="K587" i="84"/>
  <c r="K584" i="84"/>
  <c r="L545" i="83"/>
  <c r="L120" i="83"/>
  <c r="I548" i="83"/>
  <c r="I116" i="83"/>
  <c r="I547" i="83" s="1"/>
  <c r="R227" i="83"/>
  <c r="R229" i="83"/>
  <c r="R228" i="83"/>
  <c r="R205" i="83"/>
  <c r="R204" i="83"/>
  <c r="R203" i="83"/>
  <c r="G545" i="83"/>
  <c r="G113" i="83"/>
  <c r="G544" i="83" s="1"/>
  <c r="N445" i="83"/>
  <c r="N439" i="83" s="1"/>
  <c r="M444" i="83"/>
  <c r="N496" i="83"/>
  <c r="N490" i="83" s="1"/>
  <c r="M495" i="83"/>
  <c r="L583" i="84"/>
  <c r="L612" i="84"/>
  <c r="L586" i="84"/>
  <c r="J545" i="84"/>
  <c r="J113" i="84"/>
  <c r="J544" i="84" s="1"/>
  <c r="I613" i="84"/>
  <c r="I587" i="84"/>
  <c r="I584" i="84"/>
  <c r="L586" i="83"/>
  <c r="L583" i="83"/>
  <c r="L612" i="83"/>
  <c r="K545" i="84"/>
  <c r="K113" i="84"/>
  <c r="K544" i="84" s="1"/>
  <c r="G539" i="83"/>
  <c r="G609" i="83" s="1"/>
  <c r="G107" i="83"/>
  <c r="G613" i="58"/>
  <c r="G584" i="58"/>
  <c r="G116" i="58"/>
  <c r="G548" i="58"/>
  <c r="J107" i="58"/>
  <c r="F65" i="90" s="1"/>
  <c r="K107" i="58"/>
  <c r="I107" i="58"/>
  <c r="E65" i="90" s="1"/>
  <c r="H116" i="58"/>
  <c r="K116" i="58"/>
  <c r="H107" i="58"/>
  <c r="D65" i="90" s="1"/>
  <c r="J116" i="58"/>
  <c r="G539" i="58"/>
  <c r="G107" i="58"/>
  <c r="C65" i="90" s="1"/>
  <c r="I116" i="58"/>
  <c r="J115" i="58"/>
  <c r="G114" i="58"/>
  <c r="H114" i="58"/>
  <c r="M115" i="58"/>
  <c r="L115" i="58"/>
  <c r="H73" i="90" s="1"/>
  <c r="J114" i="58"/>
  <c r="K115" i="58"/>
  <c r="K114" i="58"/>
  <c r="G115" i="58"/>
  <c r="M114" i="58"/>
  <c r="L114" i="58"/>
  <c r="H72" i="90" s="1"/>
  <c r="H115" i="58"/>
  <c r="I115" i="58"/>
  <c r="I114" i="58"/>
  <c r="S162" i="58"/>
  <c r="S163" i="58" s="1"/>
  <c r="S170" i="58"/>
  <c r="S171" i="58" s="1"/>
  <c r="S357" i="58"/>
  <c r="S353" i="58" s="1"/>
  <c r="S459" i="58"/>
  <c r="S455" i="58" s="1"/>
  <c r="S391" i="58"/>
  <c r="S387" i="58" s="1"/>
  <c r="S408" i="58"/>
  <c r="S404" i="58" s="1"/>
  <c r="S527" i="58"/>
  <c r="S374" i="58"/>
  <c r="S370" i="58" s="1"/>
  <c r="S425" i="58"/>
  <c r="S421" i="58" s="1"/>
  <c r="S306" i="58"/>
  <c r="S302" i="58" s="1"/>
  <c r="S323" i="58"/>
  <c r="S319" i="58" s="1"/>
  <c r="S340" i="58"/>
  <c r="S336" i="58" s="1"/>
  <c r="S476" i="58"/>
  <c r="S472" i="58" s="1"/>
  <c r="S493" i="58"/>
  <c r="S489" i="58" s="1"/>
  <c r="S510" i="58"/>
  <c r="S506" i="58" s="1"/>
  <c r="S442" i="58"/>
  <c r="S438" i="58" s="1"/>
  <c r="M494" i="58"/>
  <c r="M495" i="58" s="1"/>
  <c r="M511" i="58"/>
  <c r="M460" i="58"/>
  <c r="M461" i="58" s="1"/>
  <c r="M477" i="58"/>
  <c r="M426" i="58"/>
  <c r="M427" i="58" s="1"/>
  <c r="M443" i="58"/>
  <c r="M392" i="58"/>
  <c r="M393" i="58" s="1"/>
  <c r="M409" i="58"/>
  <c r="M358" i="58"/>
  <c r="M359" i="58" s="1"/>
  <c r="M375" i="58"/>
  <c r="M324" i="58"/>
  <c r="R326" i="58" s="1"/>
  <c r="R320" i="58" s="1"/>
  <c r="M341" i="58"/>
  <c r="M290" i="58"/>
  <c r="M118" i="58" s="1"/>
  <c r="M307" i="58"/>
  <c r="R229" i="58"/>
  <c r="R228" i="58"/>
  <c r="R227" i="58"/>
  <c r="R236" i="58"/>
  <c r="R237" i="58"/>
  <c r="R235" i="58"/>
  <c r="R203" i="58"/>
  <c r="R204" i="58"/>
  <c r="R205" i="58"/>
  <c r="R165" i="58"/>
  <c r="R164" i="58"/>
  <c r="R181" i="58"/>
  <c r="R180" i="58"/>
  <c r="R179" i="58"/>
  <c r="R187" i="58"/>
  <c r="R188" i="58"/>
  <c r="R189" i="58"/>
  <c r="S289" i="58"/>
  <c r="S285" i="58" s="1"/>
  <c r="S178" i="58"/>
  <c r="S186" i="58"/>
  <c r="S77" i="58"/>
  <c r="S202" i="58"/>
  <c r="S130" i="58"/>
  <c r="S210" i="58"/>
  <c r="S194" i="58"/>
  <c r="T78" i="58"/>
  <c r="S218" i="58"/>
  <c r="S240" i="58"/>
  <c r="S234" i="58"/>
  <c r="S226" i="58"/>
  <c r="R220" i="58"/>
  <c r="R221" i="58"/>
  <c r="R219" i="58"/>
  <c r="R197" i="58"/>
  <c r="R196" i="58"/>
  <c r="R195" i="58"/>
  <c r="R211" i="58"/>
  <c r="R213" i="58"/>
  <c r="R212" i="58"/>
  <c r="R173" i="58"/>
  <c r="R172" i="58"/>
  <c r="H612" i="83" l="1"/>
  <c r="H611" i="83" s="1"/>
  <c r="K602" i="87"/>
  <c r="K604" i="87"/>
  <c r="H590" i="87"/>
  <c r="H601" i="87" s="1"/>
  <c r="H603" i="87"/>
  <c r="I590" i="87"/>
  <c r="I601" i="87" s="1"/>
  <c r="I603" i="87"/>
  <c r="K590" i="88"/>
  <c r="K601" i="88" s="1"/>
  <c r="K602" i="88"/>
  <c r="H541" i="88"/>
  <c r="H594" i="88" s="1"/>
  <c r="H593" i="87"/>
  <c r="H596" i="87"/>
  <c r="M103" i="89"/>
  <c r="G545" i="58"/>
  <c r="C72" i="90"/>
  <c r="G546" i="58"/>
  <c r="C73" i="90"/>
  <c r="G547" i="58"/>
  <c r="C74" i="90"/>
  <c r="H590" i="88"/>
  <c r="H601" i="88" s="1"/>
  <c r="H593" i="88"/>
  <c r="O542" i="89"/>
  <c r="O598" i="89" s="1"/>
  <c r="M49" i="88"/>
  <c r="M58" i="88" s="1"/>
  <c r="S473" i="87"/>
  <c r="H538" i="88"/>
  <c r="G542" i="88"/>
  <c r="G595" i="88" s="1"/>
  <c r="S490" i="87"/>
  <c r="O609" i="89"/>
  <c r="O612" i="89"/>
  <c r="O583" i="89"/>
  <c r="M603" i="88"/>
  <c r="M49" i="89"/>
  <c r="M575" i="89" s="1"/>
  <c r="M618" i="89" s="1"/>
  <c r="H587" i="58"/>
  <c r="L608" i="89"/>
  <c r="J587" i="58"/>
  <c r="I541" i="89"/>
  <c r="I591" i="89" s="1"/>
  <c r="I647" i="89" s="1"/>
  <c r="J541" i="89"/>
  <c r="J591" i="89" s="1"/>
  <c r="J647" i="89" s="1"/>
  <c r="J613" i="58"/>
  <c r="I613" i="58"/>
  <c r="M604" i="88"/>
  <c r="L584" i="58"/>
  <c r="L611" i="89"/>
  <c r="H613" i="58"/>
  <c r="H611" i="58" s="1"/>
  <c r="R245" i="87"/>
  <c r="H542" i="89"/>
  <c r="H599" i="89" s="1"/>
  <c r="L587" i="58"/>
  <c r="L585" i="58" s="1"/>
  <c r="L582" i="89"/>
  <c r="L631" i="89" s="1"/>
  <c r="G542" i="89"/>
  <c r="G595" i="89" s="1"/>
  <c r="H603" i="88"/>
  <c r="I542" i="89"/>
  <c r="I592" i="89" s="1"/>
  <c r="H585" i="84"/>
  <c r="H635" i="84" s="1"/>
  <c r="G541" i="89"/>
  <c r="G594" i="89" s="1"/>
  <c r="I584" i="58"/>
  <c r="J542" i="88"/>
  <c r="J595" i="88" s="1"/>
  <c r="H604" i="88"/>
  <c r="J612" i="58"/>
  <c r="S377" i="87"/>
  <c r="S371" i="87" s="1"/>
  <c r="L585" i="89"/>
  <c r="L635" i="89" s="1"/>
  <c r="L608" i="87"/>
  <c r="M590" i="88"/>
  <c r="M601" i="88" s="1"/>
  <c r="M596" i="88"/>
  <c r="M602" i="88"/>
  <c r="S422" i="87"/>
  <c r="R245" i="88"/>
  <c r="K587" i="58"/>
  <c r="H586" i="58"/>
  <c r="K542" i="88"/>
  <c r="K599" i="88" s="1"/>
  <c r="H596" i="88"/>
  <c r="J593" i="88"/>
  <c r="L612" i="58"/>
  <c r="G541" i="88"/>
  <c r="G594" i="88" s="1"/>
  <c r="J590" i="88"/>
  <c r="J601" i="88" s="1"/>
  <c r="S490" i="89"/>
  <c r="J604" i="88"/>
  <c r="K613" i="58"/>
  <c r="K611" i="58" s="1"/>
  <c r="L611" i="87"/>
  <c r="K583" i="58"/>
  <c r="K582" i="58" s="1"/>
  <c r="L583" i="58"/>
  <c r="L582" i="58" s="1"/>
  <c r="L582" i="87"/>
  <c r="L631" i="87" s="1"/>
  <c r="K586" i="58"/>
  <c r="H583" i="58"/>
  <c r="H582" i="58" s="1"/>
  <c r="Q120" i="87"/>
  <c r="S439" i="87"/>
  <c r="O542" i="88"/>
  <c r="O595" i="88" s="1"/>
  <c r="G541" i="87"/>
  <c r="G594" i="87" s="1"/>
  <c r="H541" i="89"/>
  <c r="H591" i="89" s="1"/>
  <c r="H647" i="89" s="1"/>
  <c r="L582" i="88"/>
  <c r="L631" i="88" s="1"/>
  <c r="L611" i="88"/>
  <c r="H542" i="87"/>
  <c r="H600" i="87" s="1"/>
  <c r="P108" i="88"/>
  <c r="P539" i="88" s="1"/>
  <c r="P612" i="88" s="1"/>
  <c r="J602" i="88"/>
  <c r="S507" i="87"/>
  <c r="G542" i="87"/>
  <c r="G589" i="87" s="1"/>
  <c r="J603" i="88"/>
  <c r="P542" i="88"/>
  <c r="P599" i="88" s="1"/>
  <c r="Q359" i="87"/>
  <c r="R361" i="87" s="1"/>
  <c r="R355" i="87" s="1"/>
  <c r="N589" i="88"/>
  <c r="N599" i="88"/>
  <c r="N595" i="88"/>
  <c r="N600" i="88"/>
  <c r="N598" i="88"/>
  <c r="N592" i="88"/>
  <c r="N600" i="87"/>
  <c r="N592" i="87"/>
  <c r="N598" i="87"/>
  <c r="N589" i="87"/>
  <c r="N599" i="87"/>
  <c r="N595" i="87"/>
  <c r="N599" i="89"/>
  <c r="N595" i="89"/>
  <c r="N600" i="89"/>
  <c r="N592" i="89"/>
  <c r="N589" i="89"/>
  <c r="N598" i="89"/>
  <c r="J583" i="58"/>
  <c r="J582" i="58" s="1"/>
  <c r="H586" i="83"/>
  <c r="H585" i="83" s="1"/>
  <c r="H635" i="83" s="1"/>
  <c r="T130" i="89"/>
  <c r="T459" i="89"/>
  <c r="T455" i="89" s="1"/>
  <c r="T186" i="89"/>
  <c r="T226" i="89"/>
  <c r="T527" i="89"/>
  <c r="T234" i="89"/>
  <c r="T510" i="89"/>
  <c r="T506" i="89" s="1"/>
  <c r="T202" i="89"/>
  <c r="T178" i="89"/>
  <c r="T289" i="89"/>
  <c r="T425" i="89"/>
  <c r="T421" i="89" s="1"/>
  <c r="T442" i="89"/>
  <c r="T438" i="89" s="1"/>
  <c r="T218" i="89"/>
  <c r="T210" i="89"/>
  <c r="T493" i="89"/>
  <c r="T489" i="89" s="1"/>
  <c r="T170" i="89"/>
  <c r="T408" i="89"/>
  <c r="T404" i="89" s="1"/>
  <c r="T374" i="89"/>
  <c r="T370" i="89" s="1"/>
  <c r="U78" i="89"/>
  <c r="T391" i="89"/>
  <c r="T387" i="89" s="1"/>
  <c r="T476" i="89"/>
  <c r="T472" i="89" s="1"/>
  <c r="T323" i="89"/>
  <c r="T77" i="89"/>
  <c r="T162" i="89"/>
  <c r="T340" i="89"/>
  <c r="T194" i="89"/>
  <c r="T240" i="89"/>
  <c r="T306" i="89"/>
  <c r="T357" i="89"/>
  <c r="S319" i="89"/>
  <c r="S320" i="89"/>
  <c r="S460" i="89"/>
  <c r="T462" i="89" s="1"/>
  <c r="S477" i="89"/>
  <c r="T479" i="89" s="1"/>
  <c r="S405" i="87"/>
  <c r="I595" i="88"/>
  <c r="I600" i="88"/>
  <c r="I599" i="88"/>
  <c r="I598" i="88"/>
  <c r="I589" i="88"/>
  <c r="I592" i="88"/>
  <c r="S409" i="88"/>
  <c r="T411" i="88" s="1"/>
  <c r="S392" i="88"/>
  <c r="T394" i="88" s="1"/>
  <c r="J604" i="87"/>
  <c r="J596" i="87"/>
  <c r="J603" i="87"/>
  <c r="J590" i="87"/>
  <c r="J601" i="87" s="1"/>
  <c r="J602" i="87"/>
  <c r="J593" i="87"/>
  <c r="Q344" i="88"/>
  <c r="Q338" i="88" s="1"/>
  <c r="P339" i="88"/>
  <c r="S473" i="89"/>
  <c r="M563" i="89"/>
  <c r="M21" i="89"/>
  <c r="R290" i="87"/>
  <c r="K603" i="89"/>
  <c r="K604" i="89"/>
  <c r="K596" i="89"/>
  <c r="K590" i="89"/>
  <c r="K601" i="89" s="1"/>
  <c r="K593" i="89"/>
  <c r="K602" i="89"/>
  <c r="J594" i="89"/>
  <c r="K541" i="87"/>
  <c r="H585" i="88"/>
  <c r="H635" i="88" s="1"/>
  <c r="P108" i="89"/>
  <c r="P539" i="89" s="1"/>
  <c r="Q359" i="89"/>
  <c r="S229" i="87"/>
  <c r="S228" i="87"/>
  <c r="S227" i="87"/>
  <c r="S302" i="87"/>
  <c r="S303" i="87"/>
  <c r="S195" i="87"/>
  <c r="S197" i="87"/>
  <c r="S196" i="87"/>
  <c r="S205" i="87"/>
  <c r="S204" i="87"/>
  <c r="S203" i="87"/>
  <c r="Q120" i="88"/>
  <c r="S473" i="88"/>
  <c r="P542" i="89"/>
  <c r="P606" i="89"/>
  <c r="M589" i="87"/>
  <c r="M595" i="87"/>
  <c r="M599" i="87"/>
  <c r="M592" i="87"/>
  <c r="M600" i="87"/>
  <c r="M598" i="87"/>
  <c r="Q291" i="87"/>
  <c r="P288" i="87"/>
  <c r="Q293" i="87"/>
  <c r="H583" i="83"/>
  <c r="H582" i="83" s="1"/>
  <c r="H631" i="83" s="1"/>
  <c r="S212" i="89"/>
  <c r="S213" i="89"/>
  <c r="S211" i="89"/>
  <c r="S221" i="89"/>
  <c r="S220" i="89"/>
  <c r="S219" i="89"/>
  <c r="S203" i="89"/>
  <c r="S204" i="89"/>
  <c r="S205" i="89"/>
  <c r="Q492" i="88"/>
  <c r="R497" i="88"/>
  <c r="R491" i="88" s="1"/>
  <c r="R495" i="88"/>
  <c r="S353" i="88"/>
  <c r="S354" i="88"/>
  <c r="S221" i="88"/>
  <c r="S220" i="88"/>
  <c r="S219" i="88"/>
  <c r="S477" i="88"/>
  <c r="T479" i="88" s="1"/>
  <c r="S456" i="88"/>
  <c r="Q120" i="89"/>
  <c r="P305" i="88"/>
  <c r="Q310" i="88"/>
  <c r="Q304" i="88" s="1"/>
  <c r="Q308" i="88"/>
  <c r="R444" i="89"/>
  <c r="R446" i="89"/>
  <c r="R440" i="89" s="1"/>
  <c r="Q441" i="89"/>
  <c r="O609" i="87"/>
  <c r="O612" i="87"/>
  <c r="O586" i="87"/>
  <c r="O583" i="87"/>
  <c r="H538" i="89"/>
  <c r="H126" i="89"/>
  <c r="Q262" i="87"/>
  <c r="Q372" i="87"/>
  <c r="Q117" i="87" s="1"/>
  <c r="Q548" i="87" s="1"/>
  <c r="M598" i="89"/>
  <c r="M592" i="89"/>
  <c r="M595" i="89"/>
  <c r="M600" i="89"/>
  <c r="M599" i="89"/>
  <c r="M589" i="89"/>
  <c r="I538" i="89"/>
  <c r="I126" i="89"/>
  <c r="J542" i="89"/>
  <c r="K542" i="87"/>
  <c r="J538" i="87"/>
  <c r="J126" i="87"/>
  <c r="H611" i="88"/>
  <c r="Q373" i="89"/>
  <c r="Q270" i="89"/>
  <c r="R376" i="89"/>
  <c r="R378" i="89"/>
  <c r="R514" i="87"/>
  <c r="R508" i="87" s="1"/>
  <c r="R512" i="87"/>
  <c r="Q509" i="87"/>
  <c r="S511" i="87"/>
  <c r="T513" i="87" s="1"/>
  <c r="S336" i="87"/>
  <c r="S337" i="87"/>
  <c r="S181" i="87"/>
  <c r="S180" i="87"/>
  <c r="S179" i="87"/>
  <c r="S353" i="87"/>
  <c r="S354" i="87"/>
  <c r="J541" i="87"/>
  <c r="L608" i="88"/>
  <c r="R514" i="89"/>
  <c r="R508" i="89" s="1"/>
  <c r="R512" i="89"/>
  <c r="Q509" i="89"/>
  <c r="K538" i="89"/>
  <c r="K126" i="89"/>
  <c r="L126" i="89" s="1"/>
  <c r="M126" i="89" s="1"/>
  <c r="L122" i="89"/>
  <c r="L123" i="89" s="1"/>
  <c r="H538" i="87"/>
  <c r="H126" i="87"/>
  <c r="S388" i="88"/>
  <c r="L598" i="87"/>
  <c r="L595" i="87"/>
  <c r="L592" i="87"/>
  <c r="L599" i="87"/>
  <c r="L600" i="87"/>
  <c r="L589" i="87"/>
  <c r="Q342" i="88"/>
  <c r="H541" i="87"/>
  <c r="S164" i="89"/>
  <c r="S165" i="89"/>
  <c r="S163" i="89"/>
  <c r="S229" i="89"/>
  <c r="S228" i="89"/>
  <c r="S227" i="89"/>
  <c r="S237" i="89"/>
  <c r="S236" i="89"/>
  <c r="S235" i="89"/>
  <c r="S375" i="88"/>
  <c r="S111" i="88"/>
  <c r="S460" i="88"/>
  <c r="T462" i="88" s="1"/>
  <c r="S181" i="88"/>
  <c r="S180" i="88"/>
  <c r="S179" i="88"/>
  <c r="S319" i="88"/>
  <c r="S320" i="88"/>
  <c r="R393" i="87"/>
  <c r="R395" i="87"/>
  <c r="R389" i="87" s="1"/>
  <c r="Q390" i="87"/>
  <c r="S422" i="89"/>
  <c r="R358" i="87"/>
  <c r="I538" i="88"/>
  <c r="I126" i="88"/>
  <c r="H612" i="89"/>
  <c r="H611" i="89" s="1"/>
  <c r="H583" i="89"/>
  <c r="H582" i="89" s="1"/>
  <c r="H631" i="89" s="1"/>
  <c r="H586" i="89"/>
  <c r="H585" i="89" s="1"/>
  <c r="H635" i="89" s="1"/>
  <c r="H609" i="89"/>
  <c r="H608" i="89" s="1"/>
  <c r="Q373" i="87"/>
  <c r="Q270" i="87"/>
  <c r="R378" i="87"/>
  <c r="R376" i="87"/>
  <c r="Q327" i="89"/>
  <c r="Q321" i="89" s="1"/>
  <c r="P322" i="89"/>
  <c r="Q325" i="89"/>
  <c r="I612" i="89"/>
  <c r="I611" i="89" s="1"/>
  <c r="I583" i="89"/>
  <c r="I582" i="89" s="1"/>
  <c r="I631" i="89" s="1"/>
  <c r="I586" i="89"/>
  <c r="I585" i="89" s="1"/>
  <c r="I635" i="89" s="1"/>
  <c r="I609" i="89"/>
  <c r="I608" i="89" s="1"/>
  <c r="R254" i="89"/>
  <c r="R371" i="89"/>
  <c r="R114" i="89" s="1"/>
  <c r="R545" i="89" s="1"/>
  <c r="J612" i="87"/>
  <c r="J611" i="87" s="1"/>
  <c r="J583" i="87"/>
  <c r="J582" i="87" s="1"/>
  <c r="J631" i="87" s="1"/>
  <c r="J586" i="87"/>
  <c r="J585" i="87" s="1"/>
  <c r="J635" i="87" s="1"/>
  <c r="J609" i="87"/>
  <c r="J608" i="87" s="1"/>
  <c r="Q424" i="88"/>
  <c r="R427" i="88"/>
  <c r="R429" i="88"/>
  <c r="R423" i="88" s="1"/>
  <c r="L596" i="88"/>
  <c r="L603" i="88"/>
  <c r="L602" i="88"/>
  <c r="L593" i="88"/>
  <c r="L604" i="88"/>
  <c r="L590" i="88"/>
  <c r="L601" i="88" s="1"/>
  <c r="H608" i="88"/>
  <c r="Q262" i="89"/>
  <c r="Q372" i="89"/>
  <c r="Q117" i="89" s="1"/>
  <c r="Q548" i="89" s="1"/>
  <c r="R444" i="88"/>
  <c r="Q441" i="88"/>
  <c r="R446" i="88"/>
  <c r="R440" i="88" s="1"/>
  <c r="J538" i="89"/>
  <c r="J126" i="89"/>
  <c r="S477" i="87"/>
  <c r="T479" i="87" s="1"/>
  <c r="S460" i="87"/>
  <c r="T462" i="87" s="1"/>
  <c r="S443" i="87"/>
  <c r="T445" i="87" s="1"/>
  <c r="J542" i="87"/>
  <c r="S507" i="88"/>
  <c r="L585" i="88"/>
  <c r="L635" i="88" s="1"/>
  <c r="K583" i="89"/>
  <c r="K582" i="89" s="1"/>
  <c r="K631" i="89" s="1"/>
  <c r="K612" i="89"/>
  <c r="K611" i="89" s="1"/>
  <c r="K609" i="89"/>
  <c r="K608" i="89" s="1"/>
  <c r="K586" i="89"/>
  <c r="K585" i="89" s="1"/>
  <c r="K635" i="89" s="1"/>
  <c r="I596" i="88"/>
  <c r="I604" i="88"/>
  <c r="I603" i="88"/>
  <c r="I602" i="88"/>
  <c r="I590" i="88"/>
  <c r="I601" i="88" s="1"/>
  <c r="I593" i="88"/>
  <c r="Q342" i="87"/>
  <c r="Q361" i="87"/>
  <c r="Q355" i="87" s="1"/>
  <c r="P356" i="87"/>
  <c r="R480" i="89"/>
  <c r="R474" i="89" s="1"/>
  <c r="R478" i="89"/>
  <c r="Q475" i="89"/>
  <c r="H612" i="87"/>
  <c r="H611" i="87" s="1"/>
  <c r="H583" i="87"/>
  <c r="H582" i="87" s="1"/>
  <c r="H631" i="87" s="1"/>
  <c r="H586" i="87"/>
  <c r="H585" i="87" s="1"/>
  <c r="H635" i="87" s="1"/>
  <c r="H609" i="87"/>
  <c r="H608" i="87" s="1"/>
  <c r="I596" i="89"/>
  <c r="I603" i="89"/>
  <c r="I604" i="89"/>
  <c r="I602" i="89"/>
  <c r="I593" i="89"/>
  <c r="I590" i="89"/>
  <c r="I601" i="89" s="1"/>
  <c r="H595" i="87"/>
  <c r="H598" i="87"/>
  <c r="H589" i="87"/>
  <c r="R480" i="87"/>
  <c r="R474" i="87" s="1"/>
  <c r="R478" i="87"/>
  <c r="Q475" i="87"/>
  <c r="S409" i="89"/>
  <c r="T411" i="89" s="1"/>
  <c r="S285" i="89"/>
  <c r="S286" i="89"/>
  <c r="S172" i="89"/>
  <c r="S173" i="89"/>
  <c r="S171" i="89"/>
  <c r="K538" i="88"/>
  <c r="K126" i="88"/>
  <c r="L126" i="88" s="1"/>
  <c r="M126" i="88" s="1"/>
  <c r="L122" i="88"/>
  <c r="L123" i="88" s="1"/>
  <c r="S443" i="88"/>
  <c r="T445" i="88" s="1"/>
  <c r="S285" i="88"/>
  <c r="S286" i="88"/>
  <c r="S235" i="88"/>
  <c r="S237" i="88"/>
  <c r="S236" i="88"/>
  <c r="J126" i="88"/>
  <c r="J538" i="88"/>
  <c r="M602" i="89"/>
  <c r="M590" i="89"/>
  <c r="M601" i="89" s="1"/>
  <c r="M593" i="89"/>
  <c r="M596" i="89"/>
  <c r="M604" i="89"/>
  <c r="M603" i="89"/>
  <c r="R412" i="87"/>
  <c r="R406" i="87" s="1"/>
  <c r="Q407" i="87"/>
  <c r="R410" i="87"/>
  <c r="I583" i="88"/>
  <c r="I582" i="88" s="1"/>
  <c r="I631" i="88" s="1"/>
  <c r="I612" i="88"/>
  <c r="I611" i="88" s="1"/>
  <c r="I586" i="88"/>
  <c r="I585" i="88" s="1"/>
  <c r="I635" i="88" s="1"/>
  <c r="I609" i="88"/>
  <c r="I608" i="88" s="1"/>
  <c r="H595" i="88"/>
  <c r="H599" i="88"/>
  <c r="H598" i="88"/>
  <c r="H600" i="88"/>
  <c r="H592" i="88"/>
  <c r="H589" i="88"/>
  <c r="G126" i="88"/>
  <c r="G538" i="88"/>
  <c r="P339" i="87"/>
  <c r="Q344" i="87"/>
  <c r="Q338" i="87" s="1"/>
  <c r="P108" i="87"/>
  <c r="P539" i="87" s="1"/>
  <c r="S371" i="88"/>
  <c r="S254" i="88"/>
  <c r="Q310" i="89"/>
  <c r="Q304" i="89" s="1"/>
  <c r="P305" i="89"/>
  <c r="Q308" i="89"/>
  <c r="M57" i="87"/>
  <c r="M55" i="87" s="1"/>
  <c r="M49" i="87"/>
  <c r="Q293" i="88"/>
  <c r="Q291" i="88"/>
  <c r="P288" i="88"/>
  <c r="H582" i="88"/>
  <c r="H631" i="88" s="1"/>
  <c r="Q291" i="89"/>
  <c r="Q293" i="89"/>
  <c r="P288" i="89"/>
  <c r="J583" i="89"/>
  <c r="J582" i="89" s="1"/>
  <c r="J631" i="89" s="1"/>
  <c r="J612" i="89"/>
  <c r="J611" i="89" s="1"/>
  <c r="J609" i="89"/>
  <c r="J608" i="89" s="1"/>
  <c r="J586" i="89"/>
  <c r="J585" i="89" s="1"/>
  <c r="J635" i="89" s="1"/>
  <c r="M576" i="88"/>
  <c r="M619" i="88" s="1"/>
  <c r="M622" i="88"/>
  <c r="S392" i="87"/>
  <c r="T394" i="87" s="1"/>
  <c r="S236" i="87"/>
  <c r="S237" i="87"/>
  <c r="S235" i="87"/>
  <c r="T510" i="87"/>
  <c r="T506" i="87" s="1"/>
  <c r="T340" i="87"/>
  <c r="T323" i="87"/>
  <c r="T493" i="87"/>
  <c r="T489" i="87" s="1"/>
  <c r="T527" i="87"/>
  <c r="T357" i="87"/>
  <c r="T162" i="87"/>
  <c r="T240" i="87"/>
  <c r="T194" i="87"/>
  <c r="T391" i="87"/>
  <c r="T387" i="87" s="1"/>
  <c r="T178" i="87"/>
  <c r="T476" i="87"/>
  <c r="T472" i="87" s="1"/>
  <c r="T425" i="87"/>
  <c r="T421" i="87" s="1"/>
  <c r="T234" i="87"/>
  <c r="T170" i="87"/>
  <c r="U78" i="87"/>
  <c r="T289" i="87"/>
  <c r="T306" i="87"/>
  <c r="T202" i="87"/>
  <c r="T77" i="87"/>
  <c r="T459" i="87"/>
  <c r="T455" i="87" s="1"/>
  <c r="T210" i="87"/>
  <c r="T186" i="87"/>
  <c r="T130" i="87"/>
  <c r="T442" i="87"/>
  <c r="T438" i="87" s="1"/>
  <c r="T374" i="87"/>
  <c r="T370" i="87" s="1"/>
  <c r="T408" i="87"/>
  <c r="T404" i="87" s="1"/>
  <c r="T218" i="87"/>
  <c r="T226" i="87"/>
  <c r="G538" i="89"/>
  <c r="G126" i="89"/>
  <c r="J604" i="89"/>
  <c r="J596" i="89"/>
  <c r="J603" i="89"/>
  <c r="J593" i="89"/>
  <c r="J602" i="89"/>
  <c r="J590" i="89"/>
  <c r="J601" i="89" s="1"/>
  <c r="Q373" i="88"/>
  <c r="R378" i="88"/>
  <c r="Q270" i="88"/>
  <c r="R376" i="88"/>
  <c r="R307" i="89"/>
  <c r="G603" i="89"/>
  <c r="G596" i="89"/>
  <c r="G604" i="89"/>
  <c r="G590" i="89"/>
  <c r="G601" i="89" s="1"/>
  <c r="G602" i="89"/>
  <c r="G593" i="89"/>
  <c r="R371" i="88"/>
  <c r="R114" i="88" s="1"/>
  <c r="R545" i="88" s="1"/>
  <c r="R254" i="88"/>
  <c r="K595" i="88"/>
  <c r="K589" i="88"/>
  <c r="K592" i="88"/>
  <c r="S388" i="87"/>
  <c r="S439" i="88"/>
  <c r="Q327" i="87"/>
  <c r="Q321" i="87" s="1"/>
  <c r="P322" i="87"/>
  <c r="Q325" i="87"/>
  <c r="S405" i="89"/>
  <c r="R429" i="87"/>
  <c r="R423" i="87" s="1"/>
  <c r="R427" i="87"/>
  <c r="Q424" i="87"/>
  <c r="R427" i="89"/>
  <c r="R429" i="89"/>
  <c r="R423" i="89" s="1"/>
  <c r="Q424" i="89"/>
  <c r="S456" i="87"/>
  <c r="R307" i="88"/>
  <c r="R114" i="87"/>
  <c r="R545" i="87" s="1"/>
  <c r="S494" i="89"/>
  <c r="T496" i="89" s="1"/>
  <c r="S511" i="89"/>
  <c r="T513" i="89" s="1"/>
  <c r="S426" i="89"/>
  <c r="T428" i="89" s="1"/>
  <c r="T422" i="89" s="1"/>
  <c r="K583" i="88"/>
  <c r="K582" i="88" s="1"/>
  <c r="K631" i="88" s="1"/>
  <c r="K612" i="88"/>
  <c r="K611" i="88" s="1"/>
  <c r="K609" i="88"/>
  <c r="K608" i="88" s="1"/>
  <c r="K586" i="88"/>
  <c r="K585" i="88" s="1"/>
  <c r="K635" i="88" s="1"/>
  <c r="S426" i="88"/>
  <c r="T428" i="88" s="1"/>
  <c r="S229" i="88"/>
  <c r="S228" i="88"/>
  <c r="S227" i="88"/>
  <c r="S204" i="88"/>
  <c r="S203" i="88"/>
  <c r="S205" i="88"/>
  <c r="S196" i="88"/>
  <c r="S197" i="88"/>
  <c r="S195" i="88"/>
  <c r="P339" i="89"/>
  <c r="Q344" i="89"/>
  <c r="Q338" i="89" s="1"/>
  <c r="J583" i="88"/>
  <c r="J582" i="88" s="1"/>
  <c r="J631" i="88" s="1"/>
  <c r="J612" i="88"/>
  <c r="J611" i="88" s="1"/>
  <c r="J609" i="88"/>
  <c r="J608" i="88" s="1"/>
  <c r="J586" i="88"/>
  <c r="J585" i="88" s="1"/>
  <c r="J635" i="88" s="1"/>
  <c r="H594" i="89"/>
  <c r="R307" i="87"/>
  <c r="G612" i="88"/>
  <c r="G611" i="88" s="1"/>
  <c r="G583" i="88"/>
  <c r="G582" i="88" s="1"/>
  <c r="G631" i="88" s="1"/>
  <c r="G609" i="88"/>
  <c r="G608" i="88" s="1"/>
  <c r="G586" i="88"/>
  <c r="G585" i="88" s="1"/>
  <c r="G635" i="88" s="1"/>
  <c r="L599" i="88"/>
  <c r="L595" i="88"/>
  <c r="L592" i="88"/>
  <c r="L600" i="88"/>
  <c r="L598" i="88"/>
  <c r="L589" i="88"/>
  <c r="M573" i="87"/>
  <c r="M574" i="87"/>
  <c r="M577" i="87" s="1"/>
  <c r="M620" i="87" s="1"/>
  <c r="R495" i="89"/>
  <c r="Q492" i="89"/>
  <c r="R497" i="89"/>
  <c r="R491" i="89" s="1"/>
  <c r="S213" i="87"/>
  <c r="S212" i="87"/>
  <c r="S211" i="87"/>
  <c r="S494" i="87"/>
  <c r="T496" i="87" s="1"/>
  <c r="S187" i="87"/>
  <c r="S188" i="87"/>
  <c r="S189" i="87"/>
  <c r="G583" i="89"/>
  <c r="G582" i="89" s="1"/>
  <c r="G631" i="89" s="1"/>
  <c r="G612" i="89"/>
  <c r="G611" i="89" s="1"/>
  <c r="G586" i="89"/>
  <c r="G585" i="89" s="1"/>
  <c r="G635" i="89" s="1"/>
  <c r="G609" i="89"/>
  <c r="G608" i="89" s="1"/>
  <c r="Q372" i="88"/>
  <c r="Q117" i="88" s="1"/>
  <c r="Q548" i="88" s="1"/>
  <c r="Q606" i="88" s="1"/>
  <c r="Q262" i="88"/>
  <c r="L603" i="89"/>
  <c r="L596" i="89"/>
  <c r="L604" i="89"/>
  <c r="L593" i="89"/>
  <c r="L602" i="89"/>
  <c r="L590" i="89"/>
  <c r="L601" i="89" s="1"/>
  <c r="S422" i="88"/>
  <c r="K541" i="88"/>
  <c r="L585" i="87"/>
  <c r="L635" i="87" s="1"/>
  <c r="M528" i="88"/>
  <c r="M522" i="88"/>
  <c r="M112" i="88"/>
  <c r="M121" i="88" s="1"/>
  <c r="S187" i="89"/>
  <c r="S188" i="89"/>
  <c r="S189" i="89"/>
  <c r="S375" i="89"/>
  <c r="S111" i="89"/>
  <c r="L599" i="89"/>
  <c r="L595" i="89"/>
  <c r="L600" i="89"/>
  <c r="L592" i="89"/>
  <c r="L598" i="89"/>
  <c r="L589" i="89"/>
  <c r="S302" i="88"/>
  <c r="S303" i="88"/>
  <c r="S494" i="88"/>
  <c r="T496" i="88" s="1"/>
  <c r="T442" i="88"/>
  <c r="T438" i="88" s="1"/>
  <c r="T186" i="88"/>
  <c r="T323" i="88"/>
  <c r="T130" i="88"/>
  <c r="T493" i="88"/>
  <c r="T489" i="88" s="1"/>
  <c r="T210" i="88"/>
  <c r="T408" i="88"/>
  <c r="T404" i="88" s="1"/>
  <c r="T194" i="88"/>
  <c r="T425" i="88"/>
  <c r="T421" i="88" s="1"/>
  <c r="T170" i="88"/>
  <c r="T459" i="88"/>
  <c r="T455" i="88" s="1"/>
  <c r="T202" i="88"/>
  <c r="T476" i="88"/>
  <c r="T472" i="88" s="1"/>
  <c r="T234" i="88"/>
  <c r="U78" i="88"/>
  <c r="T527" i="88"/>
  <c r="T226" i="88"/>
  <c r="T357" i="88"/>
  <c r="T77" i="88"/>
  <c r="T340" i="88"/>
  <c r="T218" i="88"/>
  <c r="T162" i="88"/>
  <c r="T240" i="88"/>
  <c r="T510" i="88"/>
  <c r="T506" i="88" s="1"/>
  <c r="T306" i="88"/>
  <c r="T178" i="88"/>
  <c r="T374" i="88"/>
  <c r="T370" i="88" s="1"/>
  <c r="T391" i="88"/>
  <c r="T387" i="88" s="1"/>
  <c r="T289" i="88"/>
  <c r="I594" i="89"/>
  <c r="I538" i="87"/>
  <c r="I126" i="87"/>
  <c r="H600" i="89"/>
  <c r="H592" i="89"/>
  <c r="H598" i="89"/>
  <c r="P542" i="87"/>
  <c r="P606" i="87"/>
  <c r="R341" i="88"/>
  <c r="H596" i="89"/>
  <c r="H604" i="89"/>
  <c r="H603" i="89"/>
  <c r="H590" i="89"/>
  <c r="H601" i="89" s="1"/>
  <c r="H593" i="89"/>
  <c r="H602" i="89"/>
  <c r="R245" i="89"/>
  <c r="S377" i="89"/>
  <c r="M622" i="89"/>
  <c r="M576" i="89"/>
  <c r="M619" i="89" s="1"/>
  <c r="I541" i="87"/>
  <c r="K538" i="87"/>
  <c r="K126" i="87"/>
  <c r="L126" i="87" s="1"/>
  <c r="M126" i="87" s="1"/>
  <c r="L122" i="87"/>
  <c r="L123" i="87" s="1"/>
  <c r="S490" i="88"/>
  <c r="S507" i="89"/>
  <c r="P287" i="88"/>
  <c r="R324" i="88"/>
  <c r="R412" i="88"/>
  <c r="R406" i="88" s="1"/>
  <c r="Q407" i="88"/>
  <c r="R410" i="88"/>
  <c r="P287" i="89"/>
  <c r="R463" i="88"/>
  <c r="R457" i="88" s="1"/>
  <c r="R461" i="88"/>
  <c r="Q458" i="88"/>
  <c r="S409" i="87"/>
  <c r="T411" i="87" s="1"/>
  <c r="S164" i="87"/>
  <c r="S165" i="87"/>
  <c r="S163" i="87"/>
  <c r="R341" i="89"/>
  <c r="Q475" i="88"/>
  <c r="R478" i="88"/>
  <c r="R480" i="88"/>
  <c r="R474" i="88" s="1"/>
  <c r="G591" i="89"/>
  <c r="G647" i="89" s="1"/>
  <c r="G599" i="87"/>
  <c r="M602" i="87"/>
  <c r="M596" i="87"/>
  <c r="M590" i="87"/>
  <c r="M601" i="87" s="1"/>
  <c r="M604" i="87"/>
  <c r="M593" i="87"/>
  <c r="M603" i="87"/>
  <c r="R290" i="89"/>
  <c r="Q458" i="87"/>
  <c r="R463" i="87"/>
  <c r="R457" i="87" s="1"/>
  <c r="R461" i="87"/>
  <c r="Q342" i="89"/>
  <c r="S439" i="89"/>
  <c r="Q407" i="89"/>
  <c r="R410" i="89"/>
  <c r="R412" i="89"/>
  <c r="R406" i="89" s="1"/>
  <c r="L593" i="87"/>
  <c r="L596" i="87"/>
  <c r="L603" i="87"/>
  <c r="L602" i="87"/>
  <c r="L604" i="87"/>
  <c r="L590" i="87"/>
  <c r="L601" i="87" s="1"/>
  <c r="M21" i="88"/>
  <c r="M563" i="88"/>
  <c r="G612" i="87"/>
  <c r="G611" i="87" s="1"/>
  <c r="G583" i="87"/>
  <c r="G582" i="87" s="1"/>
  <c r="G631" i="87" s="1"/>
  <c r="G586" i="87"/>
  <c r="G585" i="87" s="1"/>
  <c r="G635" i="87" s="1"/>
  <c r="G609" i="87"/>
  <c r="G608" i="87" s="1"/>
  <c r="S302" i="89"/>
  <c r="S303" i="89"/>
  <c r="S179" i="89"/>
  <c r="S181" i="89"/>
  <c r="S180" i="89"/>
  <c r="S197" i="89"/>
  <c r="S196" i="89"/>
  <c r="S195" i="89"/>
  <c r="S353" i="89"/>
  <c r="S354" i="89"/>
  <c r="S188" i="88"/>
  <c r="S187" i="88"/>
  <c r="S189" i="88"/>
  <c r="S511" i="88"/>
  <c r="T513" i="88" s="1"/>
  <c r="S164" i="88"/>
  <c r="S165" i="88"/>
  <c r="S163" i="88"/>
  <c r="I599" i="89"/>
  <c r="I595" i="89"/>
  <c r="I598" i="89"/>
  <c r="G603" i="87"/>
  <c r="G596" i="87"/>
  <c r="G604" i="87"/>
  <c r="G602" i="87"/>
  <c r="G593" i="87"/>
  <c r="G590" i="87"/>
  <c r="G601" i="87" s="1"/>
  <c r="S388" i="89"/>
  <c r="I612" i="87"/>
  <c r="I611" i="87" s="1"/>
  <c r="I583" i="87"/>
  <c r="I582" i="87" s="1"/>
  <c r="I631" i="87" s="1"/>
  <c r="I586" i="87"/>
  <c r="I585" i="87" s="1"/>
  <c r="I635" i="87" s="1"/>
  <c r="I609" i="87"/>
  <c r="I608" i="87" s="1"/>
  <c r="G596" i="88"/>
  <c r="G604" i="88"/>
  <c r="G603" i="88"/>
  <c r="G602" i="88"/>
  <c r="G590" i="88"/>
  <c r="G601" i="88" s="1"/>
  <c r="G593" i="88"/>
  <c r="I542" i="87"/>
  <c r="K612" i="87"/>
  <c r="K611" i="87" s="1"/>
  <c r="K583" i="87"/>
  <c r="K582" i="87" s="1"/>
  <c r="K631" i="87" s="1"/>
  <c r="K609" i="87"/>
  <c r="K608" i="87" s="1"/>
  <c r="K586" i="87"/>
  <c r="K585" i="87" s="1"/>
  <c r="K635" i="87" s="1"/>
  <c r="G600" i="88"/>
  <c r="G599" i="88"/>
  <c r="G598" i="88"/>
  <c r="J541" i="88"/>
  <c r="K594" i="89"/>
  <c r="K591" i="89"/>
  <c r="K647" i="89" s="1"/>
  <c r="P356" i="89"/>
  <c r="Q361" i="89"/>
  <c r="Q355" i="89" s="1"/>
  <c r="R341" i="87"/>
  <c r="S426" i="87"/>
  <c r="T428" i="87" s="1"/>
  <c r="S319" i="87"/>
  <c r="S320" i="87"/>
  <c r="S285" i="87"/>
  <c r="S286" i="87"/>
  <c r="R358" i="88"/>
  <c r="G599" i="89"/>
  <c r="G600" i="89"/>
  <c r="G598" i="89"/>
  <c r="Q509" i="88"/>
  <c r="R514" i="88"/>
  <c r="R508" i="88" s="1"/>
  <c r="R512" i="88"/>
  <c r="P287" i="87"/>
  <c r="Q361" i="88"/>
  <c r="Q355" i="88" s="1"/>
  <c r="Q359" i="88"/>
  <c r="P356" i="88"/>
  <c r="R446" i="87"/>
  <c r="R440" i="87" s="1"/>
  <c r="Q441" i="87"/>
  <c r="R444" i="87"/>
  <c r="G538" i="87"/>
  <c r="G126" i="87"/>
  <c r="R495" i="87"/>
  <c r="R497" i="87"/>
  <c r="R491" i="87" s="1"/>
  <c r="Q492" i="87"/>
  <c r="S443" i="89"/>
  <c r="T445" i="89" s="1"/>
  <c r="T439" i="89" s="1"/>
  <c r="S336" i="89"/>
  <c r="S337" i="89"/>
  <c r="S392" i="89"/>
  <c r="T394" i="89" s="1"/>
  <c r="T388" i="89" s="1"/>
  <c r="Q327" i="88"/>
  <c r="Q321" i="88" s="1"/>
  <c r="P322" i="88"/>
  <c r="Q325" i="88"/>
  <c r="I594" i="88"/>
  <c r="I591" i="88"/>
  <c r="I647" i="88" s="1"/>
  <c r="S336" i="88"/>
  <c r="S337" i="88"/>
  <c r="S173" i="88"/>
  <c r="S172" i="88"/>
  <c r="S171" i="88"/>
  <c r="S211" i="88"/>
  <c r="S212" i="88"/>
  <c r="S213" i="88"/>
  <c r="S405" i="88"/>
  <c r="M528" i="89"/>
  <c r="M522" i="89"/>
  <c r="M112" i="89"/>
  <c r="M121" i="89" s="1"/>
  <c r="O592" i="87"/>
  <c r="O599" i="87"/>
  <c r="O600" i="87"/>
  <c r="O598" i="87"/>
  <c r="O595" i="87"/>
  <c r="O589" i="87"/>
  <c r="R324" i="89"/>
  <c r="M523" i="87"/>
  <c r="M25" i="87"/>
  <c r="M99" i="87"/>
  <c r="M103" i="87" s="1"/>
  <c r="M110" i="87"/>
  <c r="M119" i="87" s="1"/>
  <c r="M369" i="87"/>
  <c r="M420" i="87"/>
  <c r="M403" i="87"/>
  <c r="M471" i="87"/>
  <c r="M505" i="87"/>
  <c r="M454" i="87"/>
  <c r="M437" i="87"/>
  <c r="M386" i="87"/>
  <c r="M488" i="87"/>
  <c r="M284" i="87"/>
  <c r="M335" i="87"/>
  <c r="M352" i="87"/>
  <c r="M318" i="87"/>
  <c r="M301" i="87"/>
  <c r="R290" i="88"/>
  <c r="G591" i="88"/>
  <c r="G647" i="88" s="1"/>
  <c r="J599" i="88"/>
  <c r="J589" i="88"/>
  <c r="J592" i="88"/>
  <c r="Q390" i="89"/>
  <c r="R395" i="89"/>
  <c r="R389" i="89" s="1"/>
  <c r="R393" i="89"/>
  <c r="K600" i="89"/>
  <c r="K595" i="89"/>
  <c r="K599" i="89"/>
  <c r="K589" i="89"/>
  <c r="K592" i="89"/>
  <c r="K598" i="89"/>
  <c r="R393" i="88"/>
  <c r="R395" i="88"/>
  <c r="R389" i="88" s="1"/>
  <c r="Q390" i="88"/>
  <c r="S171" i="87"/>
  <c r="S172" i="87"/>
  <c r="S173" i="87"/>
  <c r="S375" i="87"/>
  <c r="S111" i="87"/>
  <c r="S221" i="87"/>
  <c r="S219" i="87"/>
  <c r="S220" i="87"/>
  <c r="R324" i="87"/>
  <c r="R358" i="89"/>
  <c r="M595" i="88"/>
  <c r="M598" i="88"/>
  <c r="M600" i="88"/>
  <c r="M592" i="88"/>
  <c r="M599" i="88"/>
  <c r="M589" i="88"/>
  <c r="H591" i="88"/>
  <c r="H647" i="88" s="1"/>
  <c r="O583" i="88"/>
  <c r="O586" i="88"/>
  <c r="O612" i="88"/>
  <c r="O609" i="88"/>
  <c r="S456" i="89"/>
  <c r="Q308" i="87"/>
  <c r="P305" i="87"/>
  <c r="Q310" i="87"/>
  <c r="Q304" i="87" s="1"/>
  <c r="Q458" i="89"/>
  <c r="R461" i="89"/>
  <c r="R463" i="89"/>
  <c r="R457" i="89" s="1"/>
  <c r="L607" i="58"/>
  <c r="L605" i="58" s="1"/>
  <c r="I583" i="58"/>
  <c r="I582" i="58" s="1"/>
  <c r="I585" i="58"/>
  <c r="I635" i="58" s="1"/>
  <c r="I612" i="58"/>
  <c r="H545" i="58"/>
  <c r="H542" i="58" s="1"/>
  <c r="H600" i="58" s="1"/>
  <c r="D72" i="90"/>
  <c r="K547" i="58"/>
  <c r="G74" i="90"/>
  <c r="I609" i="58"/>
  <c r="I545" i="58"/>
  <c r="I542" i="58" s="1"/>
  <c r="I600" i="58" s="1"/>
  <c r="E72" i="90"/>
  <c r="H547" i="58"/>
  <c r="D74" i="90"/>
  <c r="I610" i="58"/>
  <c r="J610" i="58"/>
  <c r="J546" i="58"/>
  <c r="J543" i="58" s="1"/>
  <c r="J604" i="58" s="1"/>
  <c r="F73" i="90"/>
  <c r="H610" i="58"/>
  <c r="L610" i="58"/>
  <c r="K545" i="58"/>
  <c r="K542" i="58" s="1"/>
  <c r="K600" i="58" s="1"/>
  <c r="G72" i="90"/>
  <c r="I547" i="58"/>
  <c r="E74" i="90"/>
  <c r="K126" i="58"/>
  <c r="L126" i="58" s="1"/>
  <c r="G65" i="90"/>
  <c r="J609" i="58"/>
  <c r="M549" i="58"/>
  <c r="I76" i="90"/>
  <c r="K546" i="58"/>
  <c r="K543" i="58" s="1"/>
  <c r="G73" i="90"/>
  <c r="J545" i="58"/>
  <c r="J542" i="58" s="1"/>
  <c r="F72" i="90"/>
  <c r="G609" i="58"/>
  <c r="K609" i="58"/>
  <c r="H609" i="58"/>
  <c r="I546" i="58"/>
  <c r="I543" i="58" s="1"/>
  <c r="I604" i="58" s="1"/>
  <c r="E73" i="90"/>
  <c r="J547" i="58"/>
  <c r="F74" i="90"/>
  <c r="L609" i="58"/>
  <c r="K610" i="58"/>
  <c r="H546" i="58"/>
  <c r="H543" i="58" s="1"/>
  <c r="H604" i="58" s="1"/>
  <c r="D73" i="90"/>
  <c r="M547" i="58"/>
  <c r="I74" i="90"/>
  <c r="M546" i="58"/>
  <c r="I73" i="90"/>
  <c r="M545" i="58"/>
  <c r="I72" i="90"/>
  <c r="M569" i="83"/>
  <c r="I605" i="58"/>
  <c r="I651" i="58" s="1"/>
  <c r="M569" i="84"/>
  <c r="M30" i="83"/>
  <c r="M566" i="83" s="1"/>
  <c r="M573" i="83" s="1"/>
  <c r="M576" i="83" s="1"/>
  <c r="M51" i="83"/>
  <c r="M57" i="83" s="1"/>
  <c r="M55" i="83" s="1"/>
  <c r="H605" i="58"/>
  <c r="H651" i="58" s="1"/>
  <c r="J605" i="58"/>
  <c r="M101" i="83"/>
  <c r="M523" i="83" s="1"/>
  <c r="M522" i="83" s="1"/>
  <c r="L605" i="83"/>
  <c r="L651" i="83" s="1"/>
  <c r="M461" i="84"/>
  <c r="M458" i="84" s="1"/>
  <c r="L605" i="84"/>
  <c r="L651" i="84" s="1"/>
  <c r="K605" i="58"/>
  <c r="M595" i="84"/>
  <c r="M600" i="84"/>
  <c r="K602" i="84"/>
  <c r="K593" i="84"/>
  <c r="K596" i="84"/>
  <c r="G602" i="83"/>
  <c r="G593" i="83"/>
  <c r="G596" i="83"/>
  <c r="J602" i="84"/>
  <c r="J593" i="84"/>
  <c r="J596" i="84"/>
  <c r="M596" i="84"/>
  <c r="I593" i="84"/>
  <c r="I596" i="84"/>
  <c r="H603" i="84"/>
  <c r="H593" i="84"/>
  <c r="H596" i="84"/>
  <c r="M596" i="83"/>
  <c r="H598" i="84"/>
  <c r="H592" i="84"/>
  <c r="H595" i="84"/>
  <c r="K602" i="83"/>
  <c r="K596" i="83"/>
  <c r="K593" i="83"/>
  <c r="I602" i="83"/>
  <c r="I596" i="83"/>
  <c r="I593" i="83"/>
  <c r="G596" i="84"/>
  <c r="G593" i="84"/>
  <c r="J602" i="83"/>
  <c r="J596" i="83"/>
  <c r="J593" i="83"/>
  <c r="M30" i="84"/>
  <c r="M566" i="84" s="1"/>
  <c r="M592" i="83"/>
  <c r="M595" i="83"/>
  <c r="M602" i="84"/>
  <c r="M593" i="84"/>
  <c r="M598" i="84"/>
  <c r="M592" i="84"/>
  <c r="M602" i="83"/>
  <c r="M593" i="83"/>
  <c r="J606" i="83"/>
  <c r="J605" i="83" s="1"/>
  <c r="J651" i="83" s="1"/>
  <c r="I606" i="83"/>
  <c r="I605" i="83" s="1"/>
  <c r="I651" i="83" s="1"/>
  <c r="J606" i="84"/>
  <c r="J605" i="84" s="1"/>
  <c r="J651" i="84" s="1"/>
  <c r="G606" i="83"/>
  <c r="G605" i="83" s="1"/>
  <c r="G651" i="83" s="1"/>
  <c r="I606" i="84"/>
  <c r="I605" i="84" s="1"/>
  <c r="I651" i="84" s="1"/>
  <c r="G606" i="84"/>
  <c r="G605" i="84" s="1"/>
  <c r="G651" i="84" s="1"/>
  <c r="H611" i="84"/>
  <c r="G606" i="58"/>
  <c r="G605" i="58" s="1"/>
  <c r="K606" i="83"/>
  <c r="K605" i="83" s="1"/>
  <c r="K651" i="83" s="1"/>
  <c r="K606" i="84"/>
  <c r="K605" i="84" s="1"/>
  <c r="K651" i="84" s="1"/>
  <c r="M51" i="84"/>
  <c r="M57" i="84" s="1"/>
  <c r="M55" i="84" s="1"/>
  <c r="H605" i="84"/>
  <c r="H651" i="84" s="1"/>
  <c r="M591" i="84"/>
  <c r="M594" i="84"/>
  <c r="L542" i="84"/>
  <c r="L600" i="84" s="1"/>
  <c r="L543" i="84"/>
  <c r="L604" i="84" s="1"/>
  <c r="L543" i="83"/>
  <c r="L604" i="83" s="1"/>
  <c r="H542" i="83"/>
  <c r="L542" i="83"/>
  <c r="L600" i="83" s="1"/>
  <c r="G543" i="58"/>
  <c r="G604" i="58" s="1"/>
  <c r="G590" i="84"/>
  <c r="G601" i="84" s="1"/>
  <c r="G602" i="84"/>
  <c r="H590" i="84"/>
  <c r="H601" i="84" s="1"/>
  <c r="H602" i="84"/>
  <c r="I603" i="84"/>
  <c r="I602" i="84"/>
  <c r="M599" i="83"/>
  <c r="M598" i="83"/>
  <c r="J538" i="83"/>
  <c r="J126" i="83"/>
  <c r="H538" i="58"/>
  <c r="H126" i="58"/>
  <c r="I538" i="84"/>
  <c r="I126" i="84"/>
  <c r="H538" i="84"/>
  <c r="H126" i="84"/>
  <c r="I538" i="58"/>
  <c r="I126" i="58"/>
  <c r="I538" i="83"/>
  <c r="I126" i="83"/>
  <c r="J538" i="84"/>
  <c r="J126" i="84"/>
  <c r="G538" i="84"/>
  <c r="G126" i="84"/>
  <c r="G538" i="58"/>
  <c r="G126" i="58"/>
  <c r="J538" i="58"/>
  <c r="J126" i="58"/>
  <c r="G538" i="83"/>
  <c r="G126" i="83"/>
  <c r="H608" i="84"/>
  <c r="H582" i="84"/>
  <c r="M454" i="84"/>
  <c r="M99" i="84"/>
  <c r="M103" i="84" s="1"/>
  <c r="M318" i="84"/>
  <c r="M25" i="84"/>
  <c r="M21" i="84" s="1"/>
  <c r="M13" i="84" s="1"/>
  <c r="M301" i="84"/>
  <c r="M437" i="84"/>
  <c r="M110" i="84"/>
  <c r="M119" i="84" s="1"/>
  <c r="M352" i="84"/>
  <c r="M488" i="84"/>
  <c r="M335" i="84"/>
  <c r="M471" i="84"/>
  <c r="M386" i="84"/>
  <c r="M369" i="84"/>
  <c r="M647" i="83"/>
  <c r="M594" i="83"/>
  <c r="M284" i="84"/>
  <c r="M420" i="84"/>
  <c r="M403" i="84"/>
  <c r="M101" i="58"/>
  <c r="M523" i="58" s="1"/>
  <c r="M89" i="58"/>
  <c r="M569" i="58"/>
  <c r="M30" i="58"/>
  <c r="M53" i="58"/>
  <c r="R326" i="84"/>
  <c r="R320" i="84" s="1"/>
  <c r="M291" i="84"/>
  <c r="M288" i="84" s="1"/>
  <c r="J603" i="84"/>
  <c r="M427" i="84"/>
  <c r="N429" i="84" s="1"/>
  <c r="N423" i="84" s="1"/>
  <c r="M359" i="84"/>
  <c r="M356" i="84" s="1"/>
  <c r="M512" i="84"/>
  <c r="M509" i="84" s="1"/>
  <c r="K590" i="83"/>
  <c r="K601" i="83" s="1"/>
  <c r="M478" i="84"/>
  <c r="N480" i="84" s="1"/>
  <c r="N474" i="84" s="1"/>
  <c r="M111" i="84"/>
  <c r="M120" i="84" s="1"/>
  <c r="M342" i="84"/>
  <c r="N344" i="84" s="1"/>
  <c r="N338" i="84" s="1"/>
  <c r="N496" i="84"/>
  <c r="N490" i="84" s="1"/>
  <c r="N445" i="84"/>
  <c r="N439" i="84" s="1"/>
  <c r="N394" i="84"/>
  <c r="N388" i="84" s="1"/>
  <c r="M410" i="84"/>
  <c r="N412" i="84" s="1"/>
  <c r="N406" i="84" s="1"/>
  <c r="J590" i="84"/>
  <c r="J601" i="84" s="1"/>
  <c r="M308" i="84"/>
  <c r="N310" i="84" s="1"/>
  <c r="N304" i="84" s="1"/>
  <c r="M523" i="84"/>
  <c r="M528" i="84" s="1"/>
  <c r="G603" i="84"/>
  <c r="K541" i="84"/>
  <c r="K591" i="84" s="1"/>
  <c r="K603" i="83"/>
  <c r="J542" i="84"/>
  <c r="J600" i="84" s="1"/>
  <c r="K542" i="84"/>
  <c r="K600" i="84" s="1"/>
  <c r="I590" i="83"/>
  <c r="I601" i="83" s="1"/>
  <c r="I603" i="83"/>
  <c r="G542" i="83"/>
  <c r="G600" i="83" s="1"/>
  <c r="J541" i="83"/>
  <c r="L585" i="83"/>
  <c r="I590" i="84"/>
  <c r="I601" i="84" s="1"/>
  <c r="L608" i="84"/>
  <c r="G541" i="84"/>
  <c r="G591" i="84" s="1"/>
  <c r="L608" i="83"/>
  <c r="K542" i="83"/>
  <c r="K600" i="83" s="1"/>
  <c r="L585" i="84"/>
  <c r="H594" i="84"/>
  <c r="M305" i="83"/>
  <c r="N310" i="83"/>
  <c r="N304" i="83" s="1"/>
  <c r="J586" i="83"/>
  <c r="J585" i="83" s="1"/>
  <c r="J612" i="83"/>
  <c r="J611" i="83" s="1"/>
  <c r="J583" i="83"/>
  <c r="J582" i="83" s="1"/>
  <c r="J608" i="83"/>
  <c r="M603" i="83"/>
  <c r="M492" i="83"/>
  <c r="N497" i="83"/>
  <c r="N491" i="83" s="1"/>
  <c r="N446" i="83"/>
  <c r="N440" i="83" s="1"/>
  <c r="M441" i="83"/>
  <c r="I541" i="83"/>
  <c r="I591" i="83" s="1"/>
  <c r="R286" i="83"/>
  <c r="S221" i="84"/>
  <c r="S220" i="84"/>
  <c r="S219" i="84"/>
  <c r="L582" i="83"/>
  <c r="I542" i="83"/>
  <c r="I600" i="83" s="1"/>
  <c r="T391" i="84"/>
  <c r="T387" i="84" s="1"/>
  <c r="T170" i="84"/>
  <c r="T226" i="84"/>
  <c r="T194" i="84"/>
  <c r="T210" i="84"/>
  <c r="T442" i="84"/>
  <c r="T438" i="84" s="1"/>
  <c r="T162" i="84"/>
  <c r="T357" i="84"/>
  <c r="T353" i="84" s="1"/>
  <c r="T202" i="84"/>
  <c r="T289" i="84"/>
  <c r="T285" i="84" s="1"/>
  <c r="T425" i="84"/>
  <c r="T421" i="84" s="1"/>
  <c r="T493" i="84"/>
  <c r="T489" i="84" s="1"/>
  <c r="T476" i="84"/>
  <c r="T472" i="84" s="1"/>
  <c r="T240" i="84"/>
  <c r="T186" i="84"/>
  <c r="T408" i="84"/>
  <c r="T404" i="84" s="1"/>
  <c r="T178" i="84"/>
  <c r="T130" i="84"/>
  <c r="T459" i="84"/>
  <c r="T455" i="84" s="1"/>
  <c r="T374" i="84"/>
  <c r="T370" i="84" s="1"/>
  <c r="T323" i="84"/>
  <c r="T319" i="84" s="1"/>
  <c r="U78" i="84"/>
  <c r="T527" i="84"/>
  <c r="T340" i="84"/>
  <c r="T336" i="84" s="1"/>
  <c r="T306" i="84"/>
  <c r="T302" i="84" s="1"/>
  <c r="T77" i="84"/>
  <c r="T218" i="84"/>
  <c r="T510" i="84"/>
  <c r="T506" i="84" s="1"/>
  <c r="T234" i="84"/>
  <c r="S172" i="84"/>
  <c r="S173" i="84"/>
  <c r="S171" i="84"/>
  <c r="G542" i="84"/>
  <c r="G600" i="84" s="1"/>
  <c r="M245" i="83"/>
  <c r="N377" i="83"/>
  <c r="M376" i="83"/>
  <c r="S181" i="83"/>
  <c r="S180" i="83"/>
  <c r="S179" i="83"/>
  <c r="L611" i="83"/>
  <c r="R286" i="84"/>
  <c r="S197" i="84"/>
  <c r="S196" i="84"/>
  <c r="S195" i="84"/>
  <c r="S229" i="84"/>
  <c r="S228" i="84"/>
  <c r="S227" i="84"/>
  <c r="S165" i="84"/>
  <c r="S164" i="84"/>
  <c r="S163" i="84"/>
  <c r="N514" i="83"/>
  <c r="N508" i="83" s="1"/>
  <c r="M509" i="83"/>
  <c r="K541" i="83"/>
  <c r="K591" i="83" s="1"/>
  <c r="N395" i="84"/>
  <c r="N389" i="84" s="1"/>
  <c r="M390" i="84"/>
  <c r="G541" i="83"/>
  <c r="G591" i="83" s="1"/>
  <c r="K590" i="84"/>
  <c r="K601" i="84" s="1"/>
  <c r="K603" i="84"/>
  <c r="S213" i="84"/>
  <c r="S211" i="84"/>
  <c r="S212" i="84"/>
  <c r="M356" i="83"/>
  <c r="N361" i="83"/>
  <c r="N355" i="83" s="1"/>
  <c r="S164" i="83"/>
  <c r="S165" i="83"/>
  <c r="S163" i="83"/>
  <c r="H599" i="84"/>
  <c r="H589" i="84"/>
  <c r="S180" i="84"/>
  <c r="S181" i="84"/>
  <c r="S179" i="84"/>
  <c r="M599" i="84"/>
  <c r="G608" i="83"/>
  <c r="G586" i="83"/>
  <c r="G585" i="83" s="1"/>
  <c r="G612" i="83"/>
  <c r="G611" i="83" s="1"/>
  <c r="G583" i="83"/>
  <c r="G582" i="83" s="1"/>
  <c r="S187" i="84"/>
  <c r="S189" i="84"/>
  <c r="S188" i="84"/>
  <c r="I583" i="83"/>
  <c r="I582" i="83" s="1"/>
  <c r="I608" i="83"/>
  <c r="I586" i="83"/>
  <c r="I585" i="83" s="1"/>
  <c r="I612" i="83"/>
  <c r="I611" i="83" s="1"/>
  <c r="S227" i="83"/>
  <c r="S229" i="83"/>
  <c r="S228" i="83"/>
  <c r="S219" i="83"/>
  <c r="S221" i="83"/>
  <c r="S220" i="83"/>
  <c r="S197" i="83"/>
  <c r="S196" i="83"/>
  <c r="S195" i="83"/>
  <c r="M441" i="84"/>
  <c r="N446" i="84"/>
  <c r="N440" i="84" s="1"/>
  <c r="N497" i="84"/>
  <c r="N491" i="84" s="1"/>
  <c r="M492" i="84"/>
  <c r="G542" i="58"/>
  <c r="G600" i="58" s="1"/>
  <c r="M245" i="84"/>
  <c r="N377" i="84"/>
  <c r="M376" i="84"/>
  <c r="J612" i="84"/>
  <c r="J611" i="84" s="1"/>
  <c r="J586" i="84"/>
  <c r="J585" i="84" s="1"/>
  <c r="J583" i="84"/>
  <c r="J582" i="84" s="1"/>
  <c r="J608" i="84"/>
  <c r="S235" i="84"/>
  <c r="S237" i="84"/>
  <c r="S236" i="84"/>
  <c r="I541" i="84"/>
  <c r="I591" i="84" s="1"/>
  <c r="T357" i="83"/>
  <c r="T353" i="83" s="1"/>
  <c r="T323" i="83"/>
  <c r="T319" i="83" s="1"/>
  <c r="T340" i="83"/>
  <c r="T336" i="83" s="1"/>
  <c r="T194" i="83"/>
  <c r="T493" i="83"/>
  <c r="T489" i="83" s="1"/>
  <c r="T408" i="83"/>
  <c r="T404" i="83" s="1"/>
  <c r="T130" i="83"/>
  <c r="T391" i="83"/>
  <c r="T387" i="83" s="1"/>
  <c r="T226" i="83"/>
  <c r="T425" i="83"/>
  <c r="T421" i="83" s="1"/>
  <c r="T240" i="83"/>
  <c r="T202" i="83"/>
  <c r="T289" i="83"/>
  <c r="T285" i="83" s="1"/>
  <c r="T306" i="83"/>
  <c r="T302" i="83" s="1"/>
  <c r="T234" i="83"/>
  <c r="T527" i="83"/>
  <c r="T442" i="83"/>
  <c r="T438" i="83" s="1"/>
  <c r="T170" i="83"/>
  <c r="U78" i="83"/>
  <c r="T210" i="83"/>
  <c r="T218" i="83"/>
  <c r="T186" i="83"/>
  <c r="T77" i="83"/>
  <c r="T510" i="83"/>
  <c r="T506" i="83" s="1"/>
  <c r="T459" i="83"/>
  <c r="T455" i="83" s="1"/>
  <c r="T162" i="83"/>
  <c r="T178" i="83"/>
  <c r="T476" i="83"/>
  <c r="T472" i="83" s="1"/>
  <c r="T374" i="83"/>
  <c r="T370" i="83" s="1"/>
  <c r="S205" i="83"/>
  <c r="S203" i="83"/>
  <c r="S204" i="83"/>
  <c r="S211" i="83"/>
  <c r="S213" i="83"/>
  <c r="S212" i="83"/>
  <c r="I612" i="84"/>
  <c r="I611" i="84" s="1"/>
  <c r="I586" i="84"/>
  <c r="I585" i="84" s="1"/>
  <c r="I583" i="84"/>
  <c r="I582" i="84" s="1"/>
  <c r="I608" i="84"/>
  <c r="L611" i="84"/>
  <c r="K538" i="83"/>
  <c r="K126" i="83"/>
  <c r="L126" i="83" s="1"/>
  <c r="M126" i="83" s="1"/>
  <c r="L122" i="83"/>
  <c r="L123" i="83" s="1"/>
  <c r="G603" i="83"/>
  <c r="G590" i="83"/>
  <c r="G601" i="83" s="1"/>
  <c r="K126" i="84"/>
  <c r="L126" i="84" s="1"/>
  <c r="M126" i="84" s="1"/>
  <c r="K538" i="84"/>
  <c r="L122" i="84"/>
  <c r="L123" i="84" s="1"/>
  <c r="M322" i="84"/>
  <c r="N327" i="84"/>
  <c r="N321" i="84" s="1"/>
  <c r="J541" i="84"/>
  <c r="J591" i="84" s="1"/>
  <c r="M475" i="83"/>
  <c r="N480" i="83"/>
  <c r="N474" i="83" s="1"/>
  <c r="M424" i="83"/>
  <c r="N429" i="83"/>
  <c r="N423" i="83" s="1"/>
  <c r="N293" i="83"/>
  <c r="N287" i="83" s="1"/>
  <c r="M288" i="83"/>
  <c r="S203" i="84"/>
  <c r="S205" i="84"/>
  <c r="S204" i="84"/>
  <c r="I542" i="84"/>
  <c r="I600" i="84" s="1"/>
  <c r="M458" i="83"/>
  <c r="N463" i="83"/>
  <c r="N457" i="83" s="1"/>
  <c r="S236" i="83"/>
  <c r="S237" i="83"/>
  <c r="S235" i="83"/>
  <c r="J603" i="83"/>
  <c r="J590" i="83"/>
  <c r="J601" i="83" s="1"/>
  <c r="L582" i="84"/>
  <c r="K612" i="83"/>
  <c r="K611" i="83" s="1"/>
  <c r="K583" i="83"/>
  <c r="K582" i="83" s="1"/>
  <c r="K608" i="83"/>
  <c r="K586" i="83"/>
  <c r="K585" i="83" s="1"/>
  <c r="N412" i="83"/>
  <c r="N406" i="83" s="1"/>
  <c r="M407" i="83"/>
  <c r="N395" i="83"/>
  <c r="N389" i="83" s="1"/>
  <c r="M390" i="83"/>
  <c r="N344" i="83"/>
  <c r="N338" i="83" s="1"/>
  <c r="M339" i="83"/>
  <c r="M603" i="84"/>
  <c r="K583" i="84"/>
  <c r="K582" i="84" s="1"/>
  <c r="K608" i="84"/>
  <c r="K612" i="84"/>
  <c r="K611" i="84" s="1"/>
  <c r="K586" i="84"/>
  <c r="K585" i="84" s="1"/>
  <c r="J542" i="83"/>
  <c r="J600" i="83" s="1"/>
  <c r="N327" i="83"/>
  <c r="N321" i="83" s="1"/>
  <c r="M322" i="83"/>
  <c r="S173" i="83"/>
  <c r="S172" i="83"/>
  <c r="S171" i="83"/>
  <c r="S187" i="83"/>
  <c r="S189" i="83"/>
  <c r="S188" i="83"/>
  <c r="G612" i="84"/>
  <c r="G611" i="84" s="1"/>
  <c r="G586" i="84"/>
  <c r="G585" i="84" s="1"/>
  <c r="G583" i="84"/>
  <c r="G582" i="84" s="1"/>
  <c r="G608" i="84"/>
  <c r="H594" i="83"/>
  <c r="L611" i="58"/>
  <c r="J611" i="58"/>
  <c r="H585" i="58"/>
  <c r="G612" i="58"/>
  <c r="J585" i="58"/>
  <c r="G586" i="58"/>
  <c r="G585" i="58" s="1"/>
  <c r="G583" i="58"/>
  <c r="K585" i="58"/>
  <c r="L120" i="58"/>
  <c r="H78" i="90" s="1"/>
  <c r="L545" i="58"/>
  <c r="L122" i="58"/>
  <c r="K538" i="58"/>
  <c r="L121" i="58"/>
  <c r="H79" i="90" s="1"/>
  <c r="L546" i="58"/>
  <c r="H113" i="58"/>
  <c r="G113" i="58"/>
  <c r="K113" i="58"/>
  <c r="I113" i="58"/>
  <c r="J113" i="58"/>
  <c r="T162" i="58"/>
  <c r="T163" i="58" s="1"/>
  <c r="T170" i="58"/>
  <c r="T171" i="58" s="1"/>
  <c r="T425" i="58"/>
  <c r="T421" i="58" s="1"/>
  <c r="T527" i="58"/>
  <c r="T374" i="58"/>
  <c r="T370" i="58" s="1"/>
  <c r="T459" i="58"/>
  <c r="T455" i="58" s="1"/>
  <c r="T391" i="58"/>
  <c r="T387" i="58" s="1"/>
  <c r="T306" i="58"/>
  <c r="T302" i="58" s="1"/>
  <c r="T323" i="58"/>
  <c r="T319" i="58" s="1"/>
  <c r="T340" i="58"/>
  <c r="T336" i="58" s="1"/>
  <c r="T476" i="58"/>
  <c r="T472" i="58" s="1"/>
  <c r="T357" i="58"/>
  <c r="T353" i="58" s="1"/>
  <c r="T408" i="58"/>
  <c r="T404" i="58" s="1"/>
  <c r="T510" i="58"/>
  <c r="T506" i="58" s="1"/>
  <c r="T442" i="58"/>
  <c r="T438" i="58" s="1"/>
  <c r="T493" i="58"/>
  <c r="T489" i="58" s="1"/>
  <c r="N496" i="58"/>
  <c r="N490" i="58" s="1"/>
  <c r="N462" i="58"/>
  <c r="N456" i="58" s="1"/>
  <c r="R360" i="58"/>
  <c r="R354" i="58" s="1"/>
  <c r="N394" i="58"/>
  <c r="N388" i="58" s="1"/>
  <c r="N513" i="58"/>
  <c r="N507" i="58" s="1"/>
  <c r="M512" i="58"/>
  <c r="N428" i="58"/>
  <c r="N422" i="58" s="1"/>
  <c r="M492" i="58"/>
  <c r="N497" i="58"/>
  <c r="N491" i="58" s="1"/>
  <c r="N479" i="58"/>
  <c r="N473" i="58" s="1"/>
  <c r="M478" i="58"/>
  <c r="M458" i="58"/>
  <c r="N463" i="58"/>
  <c r="N457" i="58" s="1"/>
  <c r="N445" i="58"/>
  <c r="N439" i="58" s="1"/>
  <c r="M444" i="58"/>
  <c r="M424" i="58"/>
  <c r="N429" i="58"/>
  <c r="N423" i="58" s="1"/>
  <c r="N411" i="58"/>
  <c r="N405" i="58" s="1"/>
  <c r="M410" i="58"/>
  <c r="M390" i="58"/>
  <c r="N395" i="58"/>
  <c r="N389" i="58" s="1"/>
  <c r="N377" i="58"/>
  <c r="N371" i="58" s="1"/>
  <c r="M376" i="58"/>
  <c r="M356" i="58"/>
  <c r="N361" i="58"/>
  <c r="N355" i="58" s="1"/>
  <c r="M325" i="58"/>
  <c r="M322" i="58" s="1"/>
  <c r="R343" i="58"/>
  <c r="R337" i="58" s="1"/>
  <c r="M342" i="58"/>
  <c r="R309" i="58"/>
  <c r="R303" i="58" s="1"/>
  <c r="M308" i="58"/>
  <c r="M245" i="58"/>
  <c r="M111" i="58"/>
  <c r="I69" i="90" s="1"/>
  <c r="R292" i="58"/>
  <c r="M291" i="58"/>
  <c r="S220" i="58"/>
  <c r="S221" i="58"/>
  <c r="S219" i="58"/>
  <c r="S203" i="58"/>
  <c r="S204" i="58"/>
  <c r="S205" i="58"/>
  <c r="S165" i="58"/>
  <c r="S164" i="58"/>
  <c r="T194" i="58"/>
  <c r="T289" i="58"/>
  <c r="T285" i="58" s="1"/>
  <c r="T240" i="58"/>
  <c r="T226" i="58"/>
  <c r="T186" i="58"/>
  <c r="T178" i="58"/>
  <c r="T77" i="58"/>
  <c r="T210" i="58"/>
  <c r="T130" i="58"/>
  <c r="T218" i="58"/>
  <c r="T234" i="58"/>
  <c r="U78" i="58"/>
  <c r="T202" i="58"/>
  <c r="S173" i="58"/>
  <c r="S172" i="58"/>
  <c r="S227" i="58"/>
  <c r="S229" i="58"/>
  <c r="S228" i="58"/>
  <c r="S211" i="58"/>
  <c r="S212" i="58"/>
  <c r="S213" i="58"/>
  <c r="S188" i="58"/>
  <c r="S189" i="58"/>
  <c r="S187" i="58"/>
  <c r="S237" i="58"/>
  <c r="S236" i="58"/>
  <c r="S235" i="58"/>
  <c r="S196" i="58"/>
  <c r="S195" i="58"/>
  <c r="S197" i="58"/>
  <c r="S179" i="58"/>
  <c r="S180" i="58"/>
  <c r="S181" i="58"/>
  <c r="J598" i="88" l="1"/>
  <c r="J600" i="88"/>
  <c r="G592" i="89"/>
  <c r="G589" i="89"/>
  <c r="G589" i="88"/>
  <c r="G592" i="88"/>
  <c r="I589" i="89"/>
  <c r="I600" i="89"/>
  <c r="O599" i="89"/>
  <c r="H589" i="89"/>
  <c r="H595" i="89"/>
  <c r="K598" i="88"/>
  <c r="K600" i="88"/>
  <c r="H592" i="87"/>
  <c r="H599" i="87"/>
  <c r="L608" i="58"/>
  <c r="T422" i="87"/>
  <c r="M126" i="58"/>
  <c r="G544" i="58"/>
  <c r="G541" i="58" s="1"/>
  <c r="G591" i="58" s="1"/>
  <c r="G647" i="58" s="1"/>
  <c r="C71" i="90"/>
  <c r="J608" i="58"/>
  <c r="O600" i="89"/>
  <c r="O595" i="89"/>
  <c r="M575" i="88"/>
  <c r="M618" i="88" s="1"/>
  <c r="M58" i="89"/>
  <c r="O592" i="89"/>
  <c r="O589" i="89"/>
  <c r="O597" i="89" s="1"/>
  <c r="O655" i="89" s="1"/>
  <c r="I611" i="58"/>
  <c r="T507" i="89"/>
  <c r="T490" i="89"/>
  <c r="S245" i="87"/>
  <c r="S254" i="87"/>
  <c r="T473" i="89"/>
  <c r="P600" i="88"/>
  <c r="P592" i="88"/>
  <c r="P598" i="88"/>
  <c r="P595" i="88"/>
  <c r="P589" i="88"/>
  <c r="P597" i="88" s="1"/>
  <c r="P655" i="88" s="1"/>
  <c r="Q356" i="87"/>
  <c r="R359" i="87"/>
  <c r="R356" i="87" s="1"/>
  <c r="O598" i="88"/>
  <c r="P609" i="88"/>
  <c r="P583" i="88"/>
  <c r="P586" i="88"/>
  <c r="R342" i="88"/>
  <c r="S344" i="88" s="1"/>
  <c r="S338" i="88" s="1"/>
  <c r="O589" i="88"/>
  <c r="O597" i="88" s="1"/>
  <c r="O655" i="88" s="1"/>
  <c r="O599" i="88"/>
  <c r="O592" i="88"/>
  <c r="O600" i="88"/>
  <c r="G598" i="87"/>
  <c r="G600" i="87"/>
  <c r="R359" i="89"/>
  <c r="R356" i="89" s="1"/>
  <c r="G595" i="87"/>
  <c r="G591" i="87"/>
  <c r="G647" i="87" s="1"/>
  <c r="T473" i="87"/>
  <c r="T490" i="87"/>
  <c r="G592" i="87"/>
  <c r="T507" i="88"/>
  <c r="K608" i="58"/>
  <c r="K604" i="58"/>
  <c r="K603" i="58"/>
  <c r="K590" i="58"/>
  <c r="K601" i="58" s="1"/>
  <c r="T377" i="87"/>
  <c r="T371" i="87" s="1"/>
  <c r="T439" i="87"/>
  <c r="T507" i="87"/>
  <c r="H608" i="58"/>
  <c r="T490" i="88"/>
  <c r="R342" i="87"/>
  <c r="S344" i="87" s="1"/>
  <c r="S338" i="87" s="1"/>
  <c r="R120" i="89"/>
  <c r="S114" i="87"/>
  <c r="S545" i="87" s="1"/>
  <c r="R120" i="88"/>
  <c r="Q542" i="88"/>
  <c r="Q598" i="88" s="1"/>
  <c r="Q108" i="87"/>
  <c r="Q539" i="87" s="1"/>
  <c r="Q586" i="87" s="1"/>
  <c r="R342" i="89"/>
  <c r="R339" i="89" s="1"/>
  <c r="S341" i="88"/>
  <c r="R344" i="89"/>
  <c r="R338" i="89" s="1"/>
  <c r="Q339" i="89"/>
  <c r="T302" i="88"/>
  <c r="T303" i="88"/>
  <c r="T229" i="88"/>
  <c r="T227" i="88"/>
  <c r="T228" i="88"/>
  <c r="T426" i="88"/>
  <c r="U428" i="88" s="1"/>
  <c r="T443" i="88"/>
  <c r="U445" i="88" s="1"/>
  <c r="U527" i="87"/>
  <c r="U194" i="87"/>
  <c r="U162" i="87"/>
  <c r="U178" i="87"/>
  <c r="U493" i="87"/>
  <c r="U489" i="87" s="1"/>
  <c r="U425" i="87"/>
  <c r="U421" i="87" s="1"/>
  <c r="U130" i="87"/>
  <c r="U408" i="87"/>
  <c r="U404" i="87" s="1"/>
  <c r="U357" i="87"/>
  <c r="U202" i="87"/>
  <c r="U77" i="87"/>
  <c r="U459" i="87"/>
  <c r="U455" i="87" s="1"/>
  <c r="U323" i="87"/>
  <c r="U170" i="87"/>
  <c r="U240" i="87"/>
  <c r="U218" i="87"/>
  <c r="U210" i="87"/>
  <c r="U234" i="87"/>
  <c r="U226" i="87"/>
  <c r="U289" i="87"/>
  <c r="U391" i="87"/>
  <c r="U387" i="87" s="1"/>
  <c r="U442" i="87"/>
  <c r="U438" i="87" s="1"/>
  <c r="U306" i="87"/>
  <c r="U510" i="87"/>
  <c r="U506" i="87" s="1"/>
  <c r="U186" i="87"/>
  <c r="U340" i="87"/>
  <c r="U476" i="87"/>
  <c r="U472" i="87" s="1"/>
  <c r="U374" i="87"/>
  <c r="U370" i="87" s="1"/>
  <c r="Q288" i="89"/>
  <c r="R293" i="89"/>
  <c r="R291" i="89"/>
  <c r="S290" i="89"/>
  <c r="S393" i="87"/>
  <c r="R390" i="87"/>
  <c r="S395" i="87"/>
  <c r="S389" i="87" s="1"/>
  <c r="L588" i="87"/>
  <c r="L639" i="87" s="1"/>
  <c r="L597" i="87"/>
  <c r="L655" i="87" s="1"/>
  <c r="J594" i="87"/>
  <c r="J591" i="87"/>
  <c r="J647" i="87" s="1"/>
  <c r="T302" i="89"/>
  <c r="T303" i="89"/>
  <c r="T392" i="89"/>
  <c r="U394" i="89" s="1"/>
  <c r="T443" i="89"/>
  <c r="U445" i="89" s="1"/>
  <c r="T229" i="89"/>
  <c r="T227" i="89"/>
  <c r="T228" i="89"/>
  <c r="R308" i="87"/>
  <c r="R310" i="87"/>
  <c r="R304" i="87" s="1"/>
  <c r="Q305" i="87"/>
  <c r="S341" i="89"/>
  <c r="R509" i="88"/>
  <c r="S512" i="88"/>
  <c r="S514" i="88"/>
  <c r="S508" i="88" s="1"/>
  <c r="G597" i="89"/>
  <c r="G655" i="89" s="1"/>
  <c r="G588" i="89"/>
  <c r="G639" i="89" s="1"/>
  <c r="S290" i="87"/>
  <c r="G588" i="88"/>
  <c r="G639" i="88" s="1"/>
  <c r="G597" i="88"/>
  <c r="G655" i="88" s="1"/>
  <c r="S461" i="87"/>
  <c r="S463" i="87"/>
  <c r="S457" i="87" s="1"/>
  <c r="R458" i="87"/>
  <c r="R475" i="88"/>
  <c r="S478" i="88"/>
  <c r="S480" i="88"/>
  <c r="S474" i="88" s="1"/>
  <c r="P600" i="87"/>
  <c r="P599" i="87"/>
  <c r="P598" i="87"/>
  <c r="P592" i="87"/>
  <c r="P589" i="87"/>
  <c r="P595" i="87"/>
  <c r="T511" i="88"/>
  <c r="U513" i="88" s="1"/>
  <c r="T197" i="88"/>
  <c r="T195" i="88"/>
  <c r="T196" i="88"/>
  <c r="K597" i="88"/>
  <c r="K655" i="88" s="1"/>
  <c r="K588" i="88"/>
  <c r="K639" i="88" s="1"/>
  <c r="R372" i="88"/>
  <c r="R117" i="88" s="1"/>
  <c r="R548" i="88" s="1"/>
  <c r="R606" i="88" s="1"/>
  <c r="R262" i="88"/>
  <c r="T188" i="87"/>
  <c r="T189" i="87"/>
  <c r="T187" i="87"/>
  <c r="T171" i="87"/>
  <c r="T172" i="87"/>
  <c r="T173" i="87"/>
  <c r="T164" i="87"/>
  <c r="T165" i="87"/>
  <c r="T163" i="87"/>
  <c r="H597" i="87"/>
  <c r="H655" i="87" s="1"/>
  <c r="H588" i="87"/>
  <c r="H639" i="87" s="1"/>
  <c r="Q108" i="89"/>
  <c r="Q539" i="89" s="1"/>
  <c r="S358" i="88"/>
  <c r="M597" i="87"/>
  <c r="M655" i="87" s="1"/>
  <c r="M588" i="87"/>
  <c r="M639" i="87" s="1"/>
  <c r="M559" i="89"/>
  <c r="M13" i="89"/>
  <c r="I588" i="88"/>
  <c r="I639" i="88" s="1"/>
  <c r="I597" i="88"/>
  <c r="I655" i="88" s="1"/>
  <c r="U425" i="89"/>
  <c r="U421" i="89" s="1"/>
  <c r="U493" i="89"/>
  <c r="U489" i="89" s="1"/>
  <c r="U340" i="89"/>
  <c r="U194" i="89"/>
  <c r="U240" i="89"/>
  <c r="U459" i="89"/>
  <c r="U455" i="89" s="1"/>
  <c r="U374" i="89"/>
  <c r="U370" i="89" s="1"/>
  <c r="U77" i="89"/>
  <c r="U162" i="89"/>
  <c r="U210" i="89"/>
  <c r="U306" i="89"/>
  <c r="U218" i="89"/>
  <c r="U234" i="89"/>
  <c r="U527" i="89"/>
  <c r="U170" i="89"/>
  <c r="U476" i="89"/>
  <c r="U472" i="89" s="1"/>
  <c r="U323" i="89"/>
  <c r="U510" i="89"/>
  <c r="U506" i="89" s="1"/>
  <c r="U391" i="89"/>
  <c r="U387" i="89" s="1"/>
  <c r="U202" i="89"/>
  <c r="U357" i="89"/>
  <c r="U442" i="89"/>
  <c r="U438" i="89" s="1"/>
  <c r="U408" i="89"/>
  <c r="U404" i="89" s="1"/>
  <c r="U226" i="89"/>
  <c r="U289" i="89"/>
  <c r="U178" i="89"/>
  <c r="U186" i="89"/>
  <c r="U130" i="89"/>
  <c r="T426" i="89"/>
  <c r="U428" i="89" s="1"/>
  <c r="T187" i="89"/>
  <c r="T188" i="89"/>
  <c r="T189" i="89"/>
  <c r="J597" i="88"/>
  <c r="J655" i="88" s="1"/>
  <c r="J588" i="88"/>
  <c r="J639" i="88" s="1"/>
  <c r="U240" i="88"/>
  <c r="U186" i="88"/>
  <c r="U218" i="88"/>
  <c r="U130" i="88"/>
  <c r="U527" i="88"/>
  <c r="U170" i="88"/>
  <c r="U391" i="88"/>
  <c r="U387" i="88" s="1"/>
  <c r="U442" i="88"/>
  <c r="U438" i="88" s="1"/>
  <c r="U226" i="88"/>
  <c r="U459" i="88"/>
  <c r="U455" i="88" s="1"/>
  <c r="U374" i="88"/>
  <c r="U370" i="88" s="1"/>
  <c r="U202" i="88"/>
  <c r="U234" i="88"/>
  <c r="U408" i="88"/>
  <c r="U404" i="88" s="1"/>
  <c r="U493" i="88"/>
  <c r="U489" i="88" s="1"/>
  <c r="U357" i="88"/>
  <c r="U289" i="88"/>
  <c r="U77" i="88"/>
  <c r="U510" i="88"/>
  <c r="U506" i="88" s="1"/>
  <c r="U306" i="88"/>
  <c r="U178" i="88"/>
  <c r="U476" i="88"/>
  <c r="U472" i="88" s="1"/>
  <c r="U425" i="88"/>
  <c r="U421" i="88" s="1"/>
  <c r="U323" i="88"/>
  <c r="U162" i="88"/>
  <c r="U194" i="88"/>
  <c r="U340" i="88"/>
  <c r="U210" i="88"/>
  <c r="T409" i="88"/>
  <c r="U411" i="88" s="1"/>
  <c r="Q322" i="87"/>
  <c r="R327" i="87"/>
  <c r="R321" i="87" s="1"/>
  <c r="R325" i="87"/>
  <c r="Q108" i="88"/>
  <c r="Q539" i="88" s="1"/>
  <c r="T213" i="87"/>
  <c r="T212" i="87"/>
  <c r="T211" i="87"/>
  <c r="T235" i="87"/>
  <c r="T237" i="87"/>
  <c r="T236" i="87"/>
  <c r="T353" i="87"/>
  <c r="T354" i="87"/>
  <c r="R308" i="89"/>
  <c r="R310" i="89"/>
  <c r="R304" i="89" s="1"/>
  <c r="Q305" i="89"/>
  <c r="T405" i="89"/>
  <c r="S478" i="89"/>
  <c r="R475" i="89"/>
  <c r="S480" i="89"/>
  <c r="S474" i="89" s="1"/>
  <c r="S324" i="88"/>
  <c r="S245" i="88"/>
  <c r="T377" i="88"/>
  <c r="S358" i="87"/>
  <c r="Q542" i="87"/>
  <c r="Q606" i="87"/>
  <c r="S497" i="88"/>
  <c r="S491" i="88" s="1"/>
  <c r="R492" i="88"/>
  <c r="S495" i="88"/>
  <c r="Q356" i="89"/>
  <c r="R361" i="89"/>
  <c r="R355" i="89" s="1"/>
  <c r="T195" i="89"/>
  <c r="T197" i="89"/>
  <c r="T196" i="89"/>
  <c r="T375" i="89"/>
  <c r="T111" i="89"/>
  <c r="T285" i="89"/>
  <c r="T286" i="89"/>
  <c r="T460" i="89"/>
  <c r="U462" i="89" s="1"/>
  <c r="O597" i="87"/>
  <c r="O655" i="87" s="1"/>
  <c r="R325" i="88"/>
  <c r="R327" i="88"/>
  <c r="R321" i="88" s="1"/>
  <c r="Q322" i="88"/>
  <c r="Q356" i="88"/>
  <c r="R361" i="88"/>
  <c r="R355" i="88" s="1"/>
  <c r="R359" i="88"/>
  <c r="S324" i="87"/>
  <c r="I599" i="87"/>
  <c r="I589" i="87"/>
  <c r="I600" i="87"/>
  <c r="I592" i="87"/>
  <c r="I595" i="87"/>
  <c r="I598" i="87"/>
  <c r="T405" i="87"/>
  <c r="I594" i="87"/>
  <c r="I591" i="87"/>
  <c r="I647" i="87" s="1"/>
  <c r="H597" i="89"/>
  <c r="H655" i="89" s="1"/>
  <c r="H588" i="89"/>
  <c r="H639" i="89" s="1"/>
  <c r="T164" i="88"/>
  <c r="T165" i="88"/>
  <c r="T163" i="88"/>
  <c r="T236" i="88"/>
  <c r="T237" i="88"/>
  <c r="T235" i="88"/>
  <c r="T211" i="88"/>
  <c r="T213" i="88"/>
  <c r="T212" i="88"/>
  <c r="N530" i="88"/>
  <c r="M529" i="88"/>
  <c r="M244" i="88"/>
  <c r="M249" i="88" s="1"/>
  <c r="K594" i="88"/>
  <c r="K591" i="88"/>
  <c r="K647" i="88" s="1"/>
  <c r="M576" i="87"/>
  <c r="M619" i="87" s="1"/>
  <c r="M622" i="87"/>
  <c r="T227" i="87"/>
  <c r="T228" i="87"/>
  <c r="T229" i="87"/>
  <c r="T460" i="87"/>
  <c r="U462" i="87" s="1"/>
  <c r="T426" i="87"/>
  <c r="U428" i="87" s="1"/>
  <c r="U422" i="87" s="1"/>
  <c r="T456" i="87"/>
  <c r="R327" i="89"/>
  <c r="R321" i="89" s="1"/>
  <c r="Q322" i="89"/>
  <c r="R325" i="89"/>
  <c r="Q287" i="87"/>
  <c r="P583" i="89"/>
  <c r="P609" i="89"/>
  <c r="P612" i="89"/>
  <c r="P586" i="89"/>
  <c r="T336" i="89"/>
  <c r="T337" i="89"/>
  <c r="T409" i="89"/>
  <c r="U411" i="89" s="1"/>
  <c r="T179" i="89"/>
  <c r="T181" i="89"/>
  <c r="T180" i="89"/>
  <c r="S395" i="88"/>
  <c r="S389" i="88" s="1"/>
  <c r="S393" i="88"/>
  <c r="R390" i="88"/>
  <c r="M13" i="88"/>
  <c r="M559" i="88"/>
  <c r="S410" i="89"/>
  <c r="R407" i="89"/>
  <c r="S412" i="89"/>
  <c r="S406" i="89" s="1"/>
  <c r="R407" i="88"/>
  <c r="S412" i="88"/>
  <c r="S406" i="88" s="1"/>
  <c r="S410" i="88"/>
  <c r="T285" i="88"/>
  <c r="T286" i="88"/>
  <c r="T220" i="88"/>
  <c r="T221" i="88"/>
  <c r="T219" i="88"/>
  <c r="T477" i="88"/>
  <c r="U479" i="88" s="1"/>
  <c r="T494" i="88"/>
  <c r="U496" i="88" s="1"/>
  <c r="S307" i="88"/>
  <c r="S427" i="89"/>
  <c r="R424" i="89"/>
  <c r="S429" i="89"/>
  <c r="S423" i="89" s="1"/>
  <c r="T221" i="87"/>
  <c r="T220" i="87"/>
  <c r="T219" i="87"/>
  <c r="T477" i="87"/>
  <c r="U479" i="87" s="1"/>
  <c r="T494" i="87"/>
  <c r="U496" i="87" s="1"/>
  <c r="T388" i="87"/>
  <c r="H588" i="88"/>
  <c r="H639" i="88" s="1"/>
  <c r="H597" i="88"/>
  <c r="H655" i="88" s="1"/>
  <c r="R441" i="88"/>
  <c r="S446" i="88"/>
  <c r="S440" i="88" s="1"/>
  <c r="S444" i="88"/>
  <c r="R509" i="87"/>
  <c r="S512" i="87"/>
  <c r="S514" i="87"/>
  <c r="S508" i="87" s="1"/>
  <c r="M597" i="89"/>
  <c r="M655" i="89" s="1"/>
  <c r="M588" i="89"/>
  <c r="M639" i="89" s="1"/>
  <c r="T473" i="88"/>
  <c r="P595" i="89"/>
  <c r="P599" i="89"/>
  <c r="P592" i="89"/>
  <c r="P598" i="89"/>
  <c r="P600" i="89"/>
  <c r="P589" i="89"/>
  <c r="T456" i="89"/>
  <c r="T164" i="89"/>
  <c r="T165" i="89"/>
  <c r="T163" i="89"/>
  <c r="T173" i="89"/>
  <c r="T172" i="89"/>
  <c r="T171" i="89"/>
  <c r="T203" i="89"/>
  <c r="T204" i="89"/>
  <c r="T205" i="89"/>
  <c r="S461" i="89"/>
  <c r="S463" i="89"/>
  <c r="S457" i="89" s="1"/>
  <c r="R458" i="89"/>
  <c r="M597" i="88"/>
  <c r="M655" i="88" s="1"/>
  <c r="M588" i="88"/>
  <c r="M639" i="88" s="1"/>
  <c r="R390" i="89"/>
  <c r="S393" i="89"/>
  <c r="S395" i="89"/>
  <c r="S389" i="89" s="1"/>
  <c r="M563" i="87"/>
  <c r="M21" i="87"/>
  <c r="N530" i="89"/>
  <c r="M529" i="89"/>
  <c r="M244" i="89"/>
  <c r="M249" i="89" s="1"/>
  <c r="S461" i="88"/>
  <c r="R458" i="88"/>
  <c r="S463" i="88"/>
  <c r="S457" i="88" s="1"/>
  <c r="T392" i="88"/>
  <c r="U394" i="88" s="1"/>
  <c r="U388" i="88" s="1"/>
  <c r="T336" i="88"/>
  <c r="T337" i="88"/>
  <c r="T204" i="88"/>
  <c r="T203" i="88"/>
  <c r="T205" i="88"/>
  <c r="L597" i="89"/>
  <c r="L655" i="89" s="1"/>
  <c r="L588" i="89"/>
  <c r="L639" i="89" s="1"/>
  <c r="S245" i="89"/>
  <c r="T377" i="89"/>
  <c r="L597" i="88"/>
  <c r="L655" i="88" s="1"/>
  <c r="L588" i="88"/>
  <c r="L639" i="88" s="1"/>
  <c r="T409" i="87"/>
  <c r="U411" i="87" s="1"/>
  <c r="T205" i="87"/>
  <c r="T204" i="87"/>
  <c r="T203" i="87"/>
  <c r="T181" i="87"/>
  <c r="T180" i="87"/>
  <c r="T179" i="87"/>
  <c r="T319" i="87"/>
  <c r="T320" i="87"/>
  <c r="R293" i="88"/>
  <c r="R291" i="88"/>
  <c r="Q288" i="88"/>
  <c r="P583" i="87"/>
  <c r="P586" i="87"/>
  <c r="P612" i="87"/>
  <c r="P609" i="87"/>
  <c r="S290" i="88"/>
  <c r="Q542" i="89"/>
  <c r="Q606" i="89"/>
  <c r="S512" i="89"/>
  <c r="S514" i="89"/>
  <c r="S508" i="89" s="1"/>
  <c r="R509" i="89"/>
  <c r="K599" i="87"/>
  <c r="K595" i="87"/>
  <c r="K600" i="87"/>
  <c r="K589" i="87"/>
  <c r="K598" i="87"/>
  <c r="K592" i="87"/>
  <c r="Q288" i="87"/>
  <c r="R293" i="87"/>
  <c r="R291" i="87"/>
  <c r="K591" i="87"/>
  <c r="K647" i="87" s="1"/>
  <c r="K594" i="87"/>
  <c r="T388" i="88"/>
  <c r="T494" i="89"/>
  <c r="U496" i="89" s="1"/>
  <c r="T511" i="89"/>
  <c r="U513" i="89" s="1"/>
  <c r="L590" i="83"/>
  <c r="L601" i="83" s="1"/>
  <c r="M522" i="87"/>
  <c r="M528" i="87"/>
  <c r="M112" i="87"/>
  <c r="M121" i="87" s="1"/>
  <c r="S495" i="87"/>
  <c r="S497" i="87"/>
  <c r="S491" i="87" s="1"/>
  <c r="R492" i="87"/>
  <c r="S358" i="89"/>
  <c r="S307" i="89"/>
  <c r="G597" i="87"/>
  <c r="G655" i="87" s="1"/>
  <c r="G588" i="87"/>
  <c r="G639" i="87" s="1"/>
  <c r="S254" i="89"/>
  <c r="S371" i="89"/>
  <c r="S114" i="89" s="1"/>
  <c r="S545" i="89" s="1"/>
  <c r="T375" i="88"/>
  <c r="T111" i="88"/>
  <c r="T460" i="88"/>
  <c r="U462" i="88" s="1"/>
  <c r="T319" i="88"/>
  <c r="T320" i="88"/>
  <c r="S427" i="87"/>
  <c r="R424" i="87"/>
  <c r="S429" i="87"/>
  <c r="S423" i="87" s="1"/>
  <c r="T375" i="87"/>
  <c r="T111" i="87"/>
  <c r="T302" i="87"/>
  <c r="T303" i="87"/>
  <c r="T392" i="87"/>
  <c r="U394" i="87" s="1"/>
  <c r="T336" i="87"/>
  <c r="T337" i="87"/>
  <c r="Q287" i="88"/>
  <c r="S114" i="88"/>
  <c r="S545" i="88" s="1"/>
  <c r="R407" i="87"/>
  <c r="S410" i="87"/>
  <c r="S412" i="87"/>
  <c r="S406" i="87" s="1"/>
  <c r="S478" i="87"/>
  <c r="R475" i="87"/>
  <c r="S480" i="87"/>
  <c r="S474" i="87" s="1"/>
  <c r="Q339" i="87"/>
  <c r="R344" i="87"/>
  <c r="R338" i="87" s="1"/>
  <c r="R373" i="87"/>
  <c r="S376" i="87"/>
  <c r="S378" i="87"/>
  <c r="R270" i="87"/>
  <c r="H594" i="87"/>
  <c r="H591" i="87"/>
  <c r="H647" i="87" s="1"/>
  <c r="R262" i="89"/>
  <c r="R372" i="89"/>
  <c r="R117" i="89" s="1"/>
  <c r="R548" i="89" s="1"/>
  <c r="J599" i="89"/>
  <c r="J598" i="89"/>
  <c r="J600" i="89"/>
  <c r="J592" i="89"/>
  <c r="J595" i="89"/>
  <c r="J589" i="89"/>
  <c r="S446" i="89"/>
  <c r="S440" i="89" s="1"/>
  <c r="R441" i="89"/>
  <c r="S444" i="89"/>
  <c r="R310" i="88"/>
  <c r="R304" i="88" s="1"/>
  <c r="Q305" i="88"/>
  <c r="R308" i="88"/>
  <c r="S307" i="87"/>
  <c r="S324" i="89"/>
  <c r="T319" i="89"/>
  <c r="T320" i="89"/>
  <c r="T212" i="89"/>
  <c r="T211" i="89"/>
  <c r="T213" i="89"/>
  <c r="T235" i="89"/>
  <c r="T236" i="89"/>
  <c r="T237" i="89"/>
  <c r="N597" i="87"/>
  <c r="N655" i="87" s="1"/>
  <c r="K588" i="89"/>
  <c r="K639" i="89" s="1"/>
  <c r="K597" i="89"/>
  <c r="K655" i="89" s="1"/>
  <c r="S446" i="87"/>
  <c r="S440" i="87" s="1"/>
  <c r="R441" i="87"/>
  <c r="S444" i="87"/>
  <c r="J594" i="88"/>
  <c r="J591" i="88"/>
  <c r="J647" i="88" s="1"/>
  <c r="I588" i="89"/>
  <c r="I639" i="89" s="1"/>
  <c r="I597" i="89"/>
  <c r="I655" i="89" s="1"/>
  <c r="T180" i="88"/>
  <c r="T179" i="88"/>
  <c r="T181" i="88"/>
  <c r="T353" i="88"/>
  <c r="T354" i="88"/>
  <c r="T172" i="88"/>
  <c r="T173" i="88"/>
  <c r="T171" i="88"/>
  <c r="T189" i="88"/>
  <c r="T188" i="88"/>
  <c r="T187" i="88"/>
  <c r="R492" i="89"/>
  <c r="S495" i="89"/>
  <c r="S497" i="89"/>
  <c r="S491" i="89" s="1"/>
  <c r="T422" i="88"/>
  <c r="R270" i="88"/>
  <c r="S378" i="88"/>
  <c r="S376" i="88"/>
  <c r="R373" i="88"/>
  <c r="T443" i="87"/>
  <c r="U445" i="87" s="1"/>
  <c r="U439" i="87" s="1"/>
  <c r="T285" i="87"/>
  <c r="T286" i="87"/>
  <c r="T195" i="87"/>
  <c r="T196" i="87"/>
  <c r="T197" i="87"/>
  <c r="T511" i="87"/>
  <c r="U513" i="87" s="1"/>
  <c r="U507" i="87" s="1"/>
  <c r="Q287" i="89"/>
  <c r="M58" i="87"/>
  <c r="M575" i="87"/>
  <c r="M618" i="87" s="1"/>
  <c r="T439" i="88"/>
  <c r="R120" i="87"/>
  <c r="J595" i="87"/>
  <c r="J589" i="87"/>
  <c r="J599" i="87"/>
  <c r="J600" i="87"/>
  <c r="J592" i="87"/>
  <c r="J598" i="87"/>
  <c r="S429" i="88"/>
  <c r="S423" i="88" s="1"/>
  <c r="S427" i="88"/>
  <c r="R424" i="88"/>
  <c r="R372" i="87"/>
  <c r="R117" i="87" s="1"/>
  <c r="R548" i="87" s="1"/>
  <c r="R262" i="87"/>
  <c r="T456" i="88"/>
  <c r="Q339" i="88"/>
  <c r="R344" i="88"/>
  <c r="R338" i="88" s="1"/>
  <c r="S341" i="87"/>
  <c r="S376" i="89"/>
  <c r="S378" i="89"/>
  <c r="R373" i="89"/>
  <c r="R270" i="89"/>
  <c r="T405" i="88"/>
  <c r="T353" i="89"/>
  <c r="T354" i="89"/>
  <c r="T477" i="89"/>
  <c r="U479" i="89" s="1"/>
  <c r="T221" i="89"/>
  <c r="T220" i="89"/>
  <c r="T219" i="89"/>
  <c r="N597" i="89"/>
  <c r="N655" i="89" s="1"/>
  <c r="N597" i="88"/>
  <c r="N655" i="88" s="1"/>
  <c r="M542" i="58"/>
  <c r="M599" i="58" s="1"/>
  <c r="I608" i="58"/>
  <c r="M543" i="58"/>
  <c r="M604" i="58" s="1"/>
  <c r="D88" i="90"/>
  <c r="K544" i="58"/>
  <c r="K541" i="58" s="1"/>
  <c r="K591" i="58" s="1"/>
  <c r="K647" i="58" s="1"/>
  <c r="G71" i="90"/>
  <c r="E88" i="90"/>
  <c r="M541" i="58"/>
  <c r="H544" i="58"/>
  <c r="H541" i="58" s="1"/>
  <c r="H591" i="58" s="1"/>
  <c r="D71" i="90"/>
  <c r="E84" i="90"/>
  <c r="J544" i="58"/>
  <c r="J541" i="58" s="1"/>
  <c r="J591" i="58" s="1"/>
  <c r="J647" i="58" s="1"/>
  <c r="F71" i="90"/>
  <c r="M51" i="58"/>
  <c r="M49" i="58" s="1"/>
  <c r="I48" i="90"/>
  <c r="L123" i="58"/>
  <c r="I544" i="58"/>
  <c r="I541" i="58" s="1"/>
  <c r="I591" i="58" s="1"/>
  <c r="E71" i="90"/>
  <c r="M566" i="58"/>
  <c r="I26" i="90"/>
  <c r="K631" i="84"/>
  <c r="I631" i="84"/>
  <c r="K631" i="83"/>
  <c r="K631" i="58"/>
  <c r="J631" i="83"/>
  <c r="H631" i="84"/>
  <c r="J631" i="58"/>
  <c r="H631" i="58"/>
  <c r="I631" i="83"/>
  <c r="I631" i="58"/>
  <c r="J631" i="84"/>
  <c r="G631" i="84"/>
  <c r="G631" i="83"/>
  <c r="M49" i="83"/>
  <c r="M58" i="83" s="1"/>
  <c r="M574" i="84"/>
  <c r="M577" i="84" s="1"/>
  <c r="K635" i="84"/>
  <c r="J635" i="83"/>
  <c r="J635" i="58"/>
  <c r="J635" i="84"/>
  <c r="K635" i="58"/>
  <c r="K635" i="83"/>
  <c r="I635" i="83"/>
  <c r="J651" i="58"/>
  <c r="H635" i="58"/>
  <c r="I635" i="84"/>
  <c r="M574" i="83"/>
  <c r="M577" i="83" s="1"/>
  <c r="G635" i="58"/>
  <c r="G635" i="84"/>
  <c r="L635" i="84"/>
  <c r="L631" i="58"/>
  <c r="G635" i="83"/>
  <c r="L635" i="58"/>
  <c r="L651" i="58"/>
  <c r="M647" i="84"/>
  <c r="M49" i="84"/>
  <c r="M575" i="84" s="1"/>
  <c r="M618" i="84" s="1"/>
  <c r="M622" i="83"/>
  <c r="M573" i="84"/>
  <c r="I590" i="58"/>
  <c r="I601" i="58" s="1"/>
  <c r="I603" i="58"/>
  <c r="G603" i="58"/>
  <c r="G590" i="58"/>
  <c r="G601" i="58" s="1"/>
  <c r="M112" i="83"/>
  <c r="M121" i="83" s="1"/>
  <c r="H599" i="58"/>
  <c r="H589" i="58"/>
  <c r="H597" i="58" s="1"/>
  <c r="M488" i="83"/>
  <c r="M369" i="83"/>
  <c r="M528" i="83"/>
  <c r="N530" i="83" s="1"/>
  <c r="M110" i="83"/>
  <c r="M119" i="83" s="1"/>
  <c r="M437" i="83"/>
  <c r="M505" i="83"/>
  <c r="M420" i="83"/>
  <c r="M335" i="83"/>
  <c r="M99" i="83"/>
  <c r="M103" i="83" s="1"/>
  <c r="M454" i="83"/>
  <c r="M318" i="83"/>
  <c r="M301" i="83"/>
  <c r="M352" i="83"/>
  <c r="M284" i="83"/>
  <c r="M25" i="83"/>
  <c r="M563" i="83" s="1"/>
  <c r="M403" i="83"/>
  <c r="M471" i="83"/>
  <c r="M386" i="83"/>
  <c r="N463" i="84"/>
  <c r="N457" i="84" s="1"/>
  <c r="G651" i="58"/>
  <c r="K651" i="58"/>
  <c r="L603" i="83"/>
  <c r="J599" i="58"/>
  <c r="J600" i="58"/>
  <c r="H599" i="83"/>
  <c r="H600" i="83"/>
  <c r="L589" i="84"/>
  <c r="L597" i="84" s="1"/>
  <c r="L599" i="83"/>
  <c r="J589" i="58"/>
  <c r="J597" i="58" s="1"/>
  <c r="J598" i="83"/>
  <c r="J595" i="83"/>
  <c r="J592" i="83"/>
  <c r="I598" i="84"/>
  <c r="I592" i="84"/>
  <c r="I595" i="84"/>
  <c r="G592" i="58"/>
  <c r="G595" i="58"/>
  <c r="K598" i="83"/>
  <c r="K592" i="83"/>
  <c r="K595" i="83"/>
  <c r="G602" i="58"/>
  <c r="G596" i="58"/>
  <c r="G593" i="58"/>
  <c r="I602" i="58"/>
  <c r="I596" i="58"/>
  <c r="I593" i="58"/>
  <c r="L598" i="83"/>
  <c r="L592" i="83"/>
  <c r="L595" i="83"/>
  <c r="L598" i="84"/>
  <c r="L595" i="84"/>
  <c r="L592" i="84"/>
  <c r="G598" i="84"/>
  <c r="G595" i="84"/>
  <c r="G592" i="84"/>
  <c r="J598" i="84"/>
  <c r="J595" i="84"/>
  <c r="J592" i="84"/>
  <c r="H598" i="83"/>
  <c r="H595" i="83"/>
  <c r="H592" i="83"/>
  <c r="I598" i="58"/>
  <c r="I592" i="58"/>
  <c r="I595" i="58"/>
  <c r="I598" i="83"/>
  <c r="I595" i="83"/>
  <c r="I592" i="83"/>
  <c r="L602" i="83"/>
  <c r="L596" i="83"/>
  <c r="L593" i="83"/>
  <c r="K602" i="58"/>
  <c r="K593" i="58"/>
  <c r="K596" i="58"/>
  <c r="K595" i="84"/>
  <c r="K592" i="84"/>
  <c r="L602" i="84"/>
  <c r="L596" i="84"/>
  <c r="L593" i="84"/>
  <c r="K598" i="58"/>
  <c r="K592" i="58"/>
  <c r="K595" i="58"/>
  <c r="H598" i="58"/>
  <c r="H592" i="58"/>
  <c r="H595" i="58"/>
  <c r="J598" i="58"/>
  <c r="J592" i="58"/>
  <c r="J595" i="58"/>
  <c r="G598" i="83"/>
  <c r="G592" i="83"/>
  <c r="G595" i="83"/>
  <c r="J602" i="58"/>
  <c r="J593" i="58"/>
  <c r="J596" i="58"/>
  <c r="H602" i="58"/>
  <c r="H596" i="58"/>
  <c r="H593" i="58"/>
  <c r="L599" i="84"/>
  <c r="K599" i="58"/>
  <c r="K589" i="58"/>
  <c r="K597" i="58" s="1"/>
  <c r="L590" i="84"/>
  <c r="L601" i="84" s="1"/>
  <c r="L603" i="84"/>
  <c r="L589" i="83"/>
  <c r="L597" i="83" s="1"/>
  <c r="J590" i="58"/>
  <c r="J601" i="58" s="1"/>
  <c r="I599" i="58"/>
  <c r="J603" i="58"/>
  <c r="L542" i="58"/>
  <c r="L600" i="58" s="1"/>
  <c r="L543" i="58"/>
  <c r="I589" i="58"/>
  <c r="H590" i="58"/>
  <c r="H601" i="58" s="1"/>
  <c r="H603" i="58"/>
  <c r="H589" i="83"/>
  <c r="H588" i="83" s="1"/>
  <c r="K589" i="84"/>
  <c r="K597" i="84" s="1"/>
  <c r="K598" i="84"/>
  <c r="G598" i="58"/>
  <c r="J594" i="83"/>
  <c r="J591" i="83"/>
  <c r="M559" i="84"/>
  <c r="M563" i="84"/>
  <c r="M505" i="58"/>
  <c r="M437" i="58"/>
  <c r="M369" i="58"/>
  <c r="M301" i="58"/>
  <c r="M110" i="58"/>
  <c r="M284" i="58"/>
  <c r="M454" i="58"/>
  <c r="M386" i="58"/>
  <c r="M318" i="58"/>
  <c r="M25" i="58"/>
  <c r="I24" i="90" s="1"/>
  <c r="M488" i="58"/>
  <c r="M471" i="58"/>
  <c r="M403" i="58"/>
  <c r="M335" i="58"/>
  <c r="M99" i="58"/>
  <c r="M103" i="58" s="1"/>
  <c r="M352" i="58"/>
  <c r="M420" i="58"/>
  <c r="N361" i="84"/>
  <c r="N355" i="84" s="1"/>
  <c r="N293" i="84"/>
  <c r="N287" i="84" s="1"/>
  <c r="M475" i="84"/>
  <c r="M424" i="84"/>
  <c r="G599" i="83"/>
  <c r="N514" i="84"/>
  <c r="N508" i="84" s="1"/>
  <c r="M339" i="84"/>
  <c r="M112" i="84"/>
  <c r="M121" i="84" s="1"/>
  <c r="M407" i="84"/>
  <c r="M522" i="84"/>
  <c r="M305" i="84"/>
  <c r="K594" i="84"/>
  <c r="K599" i="84"/>
  <c r="G599" i="58"/>
  <c r="G589" i="58"/>
  <c r="G597" i="58" s="1"/>
  <c r="J589" i="84"/>
  <c r="J597" i="84" s="1"/>
  <c r="J599" i="84"/>
  <c r="G589" i="83"/>
  <c r="G597" i="83" s="1"/>
  <c r="L635" i="83"/>
  <c r="K599" i="83"/>
  <c r="K589" i="83"/>
  <c r="K588" i="83" s="1"/>
  <c r="G594" i="84"/>
  <c r="T189" i="83"/>
  <c r="T188" i="83"/>
  <c r="T187" i="83"/>
  <c r="U459" i="84"/>
  <c r="U455" i="84" s="1"/>
  <c r="U226" i="84"/>
  <c r="U202" i="84"/>
  <c r="U240" i="84"/>
  <c r="U527" i="84"/>
  <c r="U289" i="84"/>
  <c r="U285" i="84" s="1"/>
  <c r="U178" i="84"/>
  <c r="U130" i="84"/>
  <c r="U170" i="84"/>
  <c r="U374" i="84"/>
  <c r="U370" i="84" s="1"/>
  <c r="U323" i="84"/>
  <c r="U319" i="84" s="1"/>
  <c r="U510" i="84"/>
  <c r="U506" i="84" s="1"/>
  <c r="U77" i="84"/>
  <c r="U218" i="84"/>
  <c r="U340" i="84"/>
  <c r="U336" i="84" s="1"/>
  <c r="U194" i="84"/>
  <c r="U442" i="84"/>
  <c r="U438" i="84" s="1"/>
  <c r="U186" i="84"/>
  <c r="U357" i="84"/>
  <c r="U353" i="84" s="1"/>
  <c r="U391" i="84"/>
  <c r="U387" i="84" s="1"/>
  <c r="U476" i="84"/>
  <c r="U472" i="84" s="1"/>
  <c r="U234" i="84"/>
  <c r="U425" i="84"/>
  <c r="U421" i="84" s="1"/>
  <c r="U493" i="84"/>
  <c r="U489" i="84" s="1"/>
  <c r="U162" i="84"/>
  <c r="U210" i="84"/>
  <c r="U408" i="84"/>
  <c r="U404" i="84" s="1"/>
  <c r="U306" i="84"/>
  <c r="U302" i="84" s="1"/>
  <c r="H647" i="83"/>
  <c r="T219" i="83"/>
  <c r="T220" i="83"/>
  <c r="T221" i="83"/>
  <c r="N371" i="84"/>
  <c r="N114" i="84" s="1"/>
  <c r="N545" i="84" s="1"/>
  <c r="N254" i="84"/>
  <c r="G594" i="83"/>
  <c r="K594" i="83"/>
  <c r="T237" i="84"/>
  <c r="T236" i="84"/>
  <c r="T235" i="84"/>
  <c r="T212" i="84"/>
  <c r="T213" i="84"/>
  <c r="T211" i="84"/>
  <c r="I599" i="83"/>
  <c r="I589" i="83"/>
  <c r="M551" i="84"/>
  <c r="M43" i="84"/>
  <c r="T211" i="83"/>
  <c r="T213" i="83"/>
  <c r="T212" i="83"/>
  <c r="T205" i="83"/>
  <c r="T204" i="83"/>
  <c r="T203" i="83"/>
  <c r="T196" i="83"/>
  <c r="T197" i="83"/>
  <c r="T195" i="83"/>
  <c r="T196" i="84"/>
  <c r="T195" i="84"/>
  <c r="T197" i="84"/>
  <c r="L631" i="83"/>
  <c r="T179" i="83"/>
  <c r="T180" i="83"/>
  <c r="T181" i="83"/>
  <c r="U210" i="83"/>
  <c r="U527" i="83"/>
  <c r="U218" i="83"/>
  <c r="U202" i="83"/>
  <c r="U234" i="83"/>
  <c r="U425" i="83"/>
  <c r="U421" i="83" s="1"/>
  <c r="U289" i="83"/>
  <c r="U285" i="83" s="1"/>
  <c r="U194" i="83"/>
  <c r="U340" i="83"/>
  <c r="U336" i="83" s="1"/>
  <c r="U226" i="83"/>
  <c r="U391" i="83"/>
  <c r="U387" i="83" s="1"/>
  <c r="U459" i="83"/>
  <c r="U455" i="83" s="1"/>
  <c r="U493" i="83"/>
  <c r="U489" i="83" s="1"/>
  <c r="U476" i="83"/>
  <c r="U472" i="83" s="1"/>
  <c r="U357" i="83"/>
  <c r="U353" i="83" s="1"/>
  <c r="U408" i="83"/>
  <c r="U404" i="83" s="1"/>
  <c r="U240" i="83"/>
  <c r="U323" i="83"/>
  <c r="U319" i="83" s="1"/>
  <c r="U442" i="83"/>
  <c r="U438" i="83" s="1"/>
  <c r="U162" i="83"/>
  <c r="U130" i="83"/>
  <c r="U510" i="83"/>
  <c r="U506" i="83" s="1"/>
  <c r="U374" i="83"/>
  <c r="U370" i="83" s="1"/>
  <c r="U170" i="83"/>
  <c r="U77" i="83"/>
  <c r="U178" i="83"/>
  <c r="U306" i="83"/>
  <c r="U302" i="83" s="1"/>
  <c r="U186" i="83"/>
  <c r="H588" i="84"/>
  <c r="H597" i="84"/>
  <c r="M373" i="83"/>
  <c r="M108" i="83" s="1"/>
  <c r="M539" i="83" s="1"/>
  <c r="M609" i="83" s="1"/>
  <c r="N378" i="83"/>
  <c r="M270" i="83"/>
  <c r="T221" i="84"/>
  <c r="T220" i="84"/>
  <c r="T219" i="84"/>
  <c r="T228" i="84"/>
  <c r="T229" i="84"/>
  <c r="T227" i="84"/>
  <c r="T165" i="83"/>
  <c r="T164" i="83"/>
  <c r="T163" i="83"/>
  <c r="I594" i="84"/>
  <c r="T172" i="84"/>
  <c r="T173" i="84"/>
  <c r="T171" i="84"/>
  <c r="T172" i="83"/>
  <c r="T173" i="83"/>
  <c r="T171" i="83"/>
  <c r="T228" i="83"/>
  <c r="T229" i="83"/>
  <c r="T227" i="83"/>
  <c r="K647" i="84"/>
  <c r="N371" i="83"/>
  <c r="N114" i="83" s="1"/>
  <c r="N545" i="83" s="1"/>
  <c r="N254" i="83"/>
  <c r="G589" i="84"/>
  <c r="G599" i="84"/>
  <c r="T181" i="84"/>
  <c r="T180" i="84"/>
  <c r="T179" i="84"/>
  <c r="T205" i="84"/>
  <c r="T204" i="84"/>
  <c r="T203" i="84"/>
  <c r="I594" i="83"/>
  <c r="M373" i="84"/>
  <c r="N378" i="84"/>
  <c r="M270" i="84"/>
  <c r="L631" i="84"/>
  <c r="J599" i="83"/>
  <c r="J589" i="83"/>
  <c r="I599" i="84"/>
  <c r="I589" i="84"/>
  <c r="J594" i="84"/>
  <c r="T235" i="83"/>
  <c r="T237" i="83"/>
  <c r="T236" i="83"/>
  <c r="M244" i="84"/>
  <c r="M249" i="84" s="1"/>
  <c r="N530" i="84"/>
  <c r="M529" i="84"/>
  <c r="T187" i="84"/>
  <c r="T188" i="84"/>
  <c r="T189" i="84"/>
  <c r="T165" i="84"/>
  <c r="T164" i="84"/>
  <c r="T163" i="84"/>
  <c r="G647" i="84"/>
  <c r="H647" i="84"/>
  <c r="M120" i="58"/>
  <c r="I78" i="90" s="1"/>
  <c r="U162" i="58"/>
  <c r="U163" i="58" s="1"/>
  <c r="U170" i="58"/>
  <c r="U171" i="58" s="1"/>
  <c r="U340" i="58"/>
  <c r="U336" i="58" s="1"/>
  <c r="U323" i="58"/>
  <c r="U319" i="58" s="1"/>
  <c r="U476" i="58"/>
  <c r="U472" i="58" s="1"/>
  <c r="U425" i="58"/>
  <c r="U421" i="58" s="1"/>
  <c r="U357" i="58"/>
  <c r="U353" i="58" s="1"/>
  <c r="U408" i="58"/>
  <c r="U404" i="58" s="1"/>
  <c r="U459" i="58"/>
  <c r="U455" i="58" s="1"/>
  <c r="U306" i="58"/>
  <c r="U302" i="58" s="1"/>
  <c r="U527" i="58"/>
  <c r="U374" i="58"/>
  <c r="U370" i="58" s="1"/>
  <c r="U391" i="58"/>
  <c r="U387" i="58" s="1"/>
  <c r="U510" i="58"/>
  <c r="U506" i="58" s="1"/>
  <c r="U493" i="58"/>
  <c r="U489" i="58" s="1"/>
  <c r="U442" i="58"/>
  <c r="U438" i="58" s="1"/>
  <c r="M528" i="58"/>
  <c r="N530" i="58" s="1"/>
  <c r="N524" i="58" s="1"/>
  <c r="M522" i="58"/>
  <c r="M509" i="58"/>
  <c r="N514" i="58"/>
  <c r="N508" i="58" s="1"/>
  <c r="M475" i="58"/>
  <c r="N480" i="58"/>
  <c r="N474" i="58" s="1"/>
  <c r="M441" i="58"/>
  <c r="N446" i="58"/>
  <c r="N440" i="58" s="1"/>
  <c r="M407" i="58"/>
  <c r="N412" i="58"/>
  <c r="N406" i="58" s="1"/>
  <c r="M373" i="58"/>
  <c r="N378" i="58"/>
  <c r="N372" i="58" s="1"/>
  <c r="N327" i="58"/>
  <c r="N321" i="58" s="1"/>
  <c r="M339" i="58"/>
  <c r="N344" i="58"/>
  <c r="N338" i="58" s="1"/>
  <c r="M305" i="58"/>
  <c r="N310" i="58"/>
  <c r="N304" i="58" s="1"/>
  <c r="N254" i="58"/>
  <c r="N114" i="58"/>
  <c r="M270" i="58"/>
  <c r="N293" i="58"/>
  <c r="N287" i="58" s="1"/>
  <c r="M288" i="58"/>
  <c r="R286" i="58"/>
  <c r="T228" i="58"/>
  <c r="T229" i="58"/>
  <c r="T227" i="58"/>
  <c r="T204" i="58"/>
  <c r="T205" i="58"/>
  <c r="T203" i="58"/>
  <c r="T212" i="58"/>
  <c r="T213" i="58"/>
  <c r="T211" i="58"/>
  <c r="U234" i="58"/>
  <c r="U186" i="58"/>
  <c r="U240" i="58"/>
  <c r="U226" i="58"/>
  <c r="U194" i="58"/>
  <c r="U218" i="58"/>
  <c r="U289" i="58"/>
  <c r="U285" i="58" s="1"/>
  <c r="U210" i="58"/>
  <c r="U77" i="58"/>
  <c r="U202" i="58"/>
  <c r="U130" i="58"/>
  <c r="U178" i="58"/>
  <c r="T173" i="58"/>
  <c r="T172" i="58"/>
  <c r="T164" i="58"/>
  <c r="T165" i="58"/>
  <c r="T179" i="58"/>
  <c r="T180" i="58"/>
  <c r="T181" i="58"/>
  <c r="T236" i="58"/>
  <c r="T237" i="58"/>
  <c r="T235" i="58"/>
  <c r="T220" i="58"/>
  <c r="T219" i="58"/>
  <c r="T221" i="58"/>
  <c r="T189" i="58"/>
  <c r="T187" i="58"/>
  <c r="T188" i="58"/>
  <c r="T196" i="58"/>
  <c r="T195" i="58"/>
  <c r="T197" i="58"/>
  <c r="U473" i="87" l="1"/>
  <c r="U456" i="87"/>
  <c r="S361" i="89"/>
  <c r="S355" i="89" s="1"/>
  <c r="S359" i="89"/>
  <c r="T361" i="89" s="1"/>
  <c r="T355" i="89" s="1"/>
  <c r="R108" i="87"/>
  <c r="R539" i="87" s="1"/>
  <c r="R583" i="87" s="1"/>
  <c r="S359" i="87"/>
  <c r="S356" i="87" s="1"/>
  <c r="S361" i="87"/>
  <c r="S355" i="87" s="1"/>
  <c r="Q595" i="88"/>
  <c r="Q592" i="88"/>
  <c r="Q599" i="88"/>
  <c r="Q589" i="88"/>
  <c r="Q597" i="88" s="1"/>
  <c r="Q655" i="88" s="1"/>
  <c r="Q600" i="88"/>
  <c r="R339" i="88"/>
  <c r="R108" i="89"/>
  <c r="R539" i="89" s="1"/>
  <c r="R583" i="89" s="1"/>
  <c r="S342" i="88"/>
  <c r="T344" i="88" s="1"/>
  <c r="T338" i="88" s="1"/>
  <c r="R339" i="87"/>
  <c r="R108" i="88"/>
  <c r="R539" i="88" s="1"/>
  <c r="R583" i="88" s="1"/>
  <c r="T254" i="87"/>
  <c r="T114" i="87"/>
  <c r="T545" i="87" s="1"/>
  <c r="S342" i="87"/>
  <c r="T344" i="87" s="1"/>
  <c r="T338" i="87" s="1"/>
  <c r="U507" i="89"/>
  <c r="U490" i="89"/>
  <c r="U456" i="88"/>
  <c r="U473" i="88"/>
  <c r="G594" i="58"/>
  <c r="U490" i="87"/>
  <c r="S342" i="89"/>
  <c r="S339" i="89" s="1"/>
  <c r="U473" i="89"/>
  <c r="U388" i="87"/>
  <c r="S344" i="89"/>
  <c r="S338" i="89" s="1"/>
  <c r="Q609" i="87"/>
  <c r="Q583" i="87"/>
  <c r="R542" i="88"/>
  <c r="R600" i="88" s="1"/>
  <c r="Q612" i="87"/>
  <c r="S120" i="87"/>
  <c r="S372" i="89"/>
  <c r="S117" i="89" s="1"/>
  <c r="S548" i="89" s="1"/>
  <c r="S262" i="89"/>
  <c r="R542" i="87"/>
  <c r="R606" i="87"/>
  <c r="J588" i="87"/>
  <c r="J639" i="87" s="1"/>
  <c r="J597" i="87"/>
  <c r="J655" i="87" s="1"/>
  <c r="S492" i="89"/>
  <c r="T497" i="89"/>
  <c r="T491" i="89" s="1"/>
  <c r="T495" i="89"/>
  <c r="T324" i="89"/>
  <c r="T446" i="89"/>
  <c r="T440" i="89" s="1"/>
  <c r="S441" i="89"/>
  <c r="T444" i="89"/>
  <c r="T341" i="87"/>
  <c r="T324" i="87"/>
  <c r="U405" i="87"/>
  <c r="P597" i="89"/>
  <c r="P655" i="89" s="1"/>
  <c r="U490" i="88"/>
  <c r="M526" i="88"/>
  <c r="M109" i="88" s="1"/>
  <c r="M540" i="88" s="1"/>
  <c r="N531" i="88"/>
  <c r="M269" i="88"/>
  <c r="M274" i="88" s="1"/>
  <c r="M107" i="88" s="1"/>
  <c r="U456" i="89"/>
  <c r="U211" i="88"/>
  <c r="U212" i="88"/>
  <c r="U213" i="88"/>
  <c r="U302" i="88"/>
  <c r="U303" i="88"/>
  <c r="U205" i="88"/>
  <c r="U204" i="88"/>
  <c r="U203" i="88"/>
  <c r="U409" i="89"/>
  <c r="U173" i="89"/>
  <c r="U172" i="89"/>
  <c r="U171" i="89"/>
  <c r="U375" i="89"/>
  <c r="U111" i="89"/>
  <c r="Q583" i="89"/>
  <c r="Q612" i="89"/>
  <c r="Q586" i="89"/>
  <c r="Q609" i="89"/>
  <c r="T463" i="87"/>
  <c r="T457" i="87" s="1"/>
  <c r="T461" i="87"/>
  <c r="S458" i="87"/>
  <c r="U336" i="87"/>
  <c r="U337" i="87"/>
  <c r="U235" i="87"/>
  <c r="U237" i="87"/>
  <c r="U236" i="87"/>
  <c r="U205" i="87"/>
  <c r="U204" i="87"/>
  <c r="U203" i="87"/>
  <c r="U195" i="87"/>
  <c r="U196" i="87"/>
  <c r="U197" i="87"/>
  <c r="S270" i="89"/>
  <c r="T378" i="89"/>
  <c r="S373" i="89"/>
  <c r="T376" i="89"/>
  <c r="R542" i="89"/>
  <c r="R606" i="89"/>
  <c r="U377" i="88"/>
  <c r="T245" i="88"/>
  <c r="T497" i="87"/>
  <c r="T491" i="87" s="1"/>
  <c r="S492" i="87"/>
  <c r="T495" i="87"/>
  <c r="S291" i="87"/>
  <c r="R288" i="87"/>
  <c r="S293" i="87"/>
  <c r="Q600" i="89"/>
  <c r="Q599" i="89"/>
  <c r="Q595" i="89"/>
  <c r="Q589" i="89"/>
  <c r="Q592" i="89"/>
  <c r="Q598" i="89"/>
  <c r="M250" i="89"/>
  <c r="M104" i="89"/>
  <c r="S407" i="89"/>
  <c r="T410" i="89"/>
  <c r="T412" i="89"/>
  <c r="T406" i="89" s="1"/>
  <c r="N524" i="88"/>
  <c r="N115" i="88" s="1"/>
  <c r="N546" i="88" s="1"/>
  <c r="N253" i="88"/>
  <c r="N258" i="88" s="1"/>
  <c r="N94" i="88" s="1"/>
  <c r="N92" i="88" s="1"/>
  <c r="Q600" i="87"/>
  <c r="Q595" i="87"/>
  <c r="Q598" i="87"/>
  <c r="Q599" i="87"/>
  <c r="Q589" i="87"/>
  <c r="Q592" i="87"/>
  <c r="U336" i="88"/>
  <c r="U337" i="88"/>
  <c r="U511" i="88"/>
  <c r="U375" i="88"/>
  <c r="U111" i="88"/>
  <c r="U220" i="88"/>
  <c r="U221" i="88"/>
  <c r="U219" i="88"/>
  <c r="U443" i="89"/>
  <c r="U460" i="89"/>
  <c r="M551" i="89"/>
  <c r="M43" i="89"/>
  <c r="S120" i="88"/>
  <c r="T512" i="88"/>
  <c r="T514" i="88"/>
  <c r="T508" i="88" s="1"/>
  <c r="S509" i="88"/>
  <c r="U388" i="89"/>
  <c r="U189" i="87"/>
  <c r="U188" i="87"/>
  <c r="U187" i="87"/>
  <c r="U213" i="87"/>
  <c r="U212" i="87"/>
  <c r="U211" i="87"/>
  <c r="U353" i="87"/>
  <c r="U354" i="87"/>
  <c r="T429" i="88"/>
  <c r="T423" i="88" s="1"/>
  <c r="T427" i="88"/>
  <c r="S424" i="88"/>
  <c r="T444" i="87"/>
  <c r="S441" i="87"/>
  <c r="T446" i="87"/>
  <c r="T440" i="87" s="1"/>
  <c r="T410" i="87"/>
  <c r="S407" i="87"/>
  <c r="T412" i="87"/>
  <c r="T406" i="87" s="1"/>
  <c r="S424" i="87"/>
  <c r="T427" i="87"/>
  <c r="T429" i="87"/>
  <c r="T423" i="87" s="1"/>
  <c r="R287" i="87"/>
  <c r="N531" i="89"/>
  <c r="M526" i="89"/>
  <c r="M109" i="89" s="1"/>
  <c r="M540" i="89" s="1"/>
  <c r="M269" i="89"/>
  <c r="M274" i="89" s="1"/>
  <c r="M107" i="89" s="1"/>
  <c r="T514" i="87"/>
  <c r="T508" i="87" s="1"/>
  <c r="T512" i="87"/>
  <c r="S509" i="87"/>
  <c r="S120" i="89"/>
  <c r="T410" i="88"/>
  <c r="S407" i="88"/>
  <c r="T412" i="88"/>
  <c r="T406" i="88" s="1"/>
  <c r="I588" i="87"/>
  <c r="I639" i="87" s="1"/>
  <c r="I597" i="87"/>
  <c r="I655" i="87" s="1"/>
  <c r="T290" i="89"/>
  <c r="S310" i="89"/>
  <c r="S304" i="89" s="1"/>
  <c r="R305" i="89"/>
  <c r="S308" i="89"/>
  <c r="U196" i="88"/>
  <c r="U197" i="88"/>
  <c r="U195" i="88"/>
  <c r="U460" i="88"/>
  <c r="U189" i="88"/>
  <c r="U188" i="88"/>
  <c r="U187" i="88"/>
  <c r="U422" i="89"/>
  <c r="U353" i="89"/>
  <c r="U354" i="89"/>
  <c r="U237" i="89"/>
  <c r="U236" i="89"/>
  <c r="U235" i="89"/>
  <c r="R305" i="87"/>
  <c r="S310" i="87"/>
  <c r="S304" i="87" s="1"/>
  <c r="S308" i="87"/>
  <c r="U511" i="87"/>
  <c r="U219" i="87"/>
  <c r="U220" i="87"/>
  <c r="U221" i="87"/>
  <c r="U409" i="87"/>
  <c r="T307" i="88"/>
  <c r="T376" i="88"/>
  <c r="S270" i="88"/>
  <c r="T378" i="88"/>
  <c r="S373" i="88"/>
  <c r="J597" i="89"/>
  <c r="J655" i="89" s="1"/>
  <c r="J588" i="89"/>
  <c r="J639" i="89" s="1"/>
  <c r="N530" i="87"/>
  <c r="M244" i="87"/>
  <c r="M249" i="87" s="1"/>
  <c r="M529" i="87"/>
  <c r="N524" i="89"/>
  <c r="N115" i="89" s="1"/>
  <c r="N546" i="89" s="1"/>
  <c r="N253" i="89"/>
  <c r="N258" i="89" s="1"/>
  <c r="N94" i="89" s="1"/>
  <c r="N92" i="89" s="1"/>
  <c r="M551" i="88"/>
  <c r="M43" i="88"/>
  <c r="S327" i="88"/>
  <c r="S321" i="88" s="1"/>
  <c r="R322" i="88"/>
  <c r="S325" i="88"/>
  <c r="S492" i="88"/>
  <c r="T495" i="88"/>
  <c r="T497" i="88"/>
  <c r="T491" i="88" s="1"/>
  <c r="U165" i="88"/>
  <c r="U164" i="88"/>
  <c r="U163" i="88"/>
  <c r="U285" i="88"/>
  <c r="U286" i="88"/>
  <c r="U227" i="88"/>
  <c r="U229" i="88"/>
  <c r="U228" i="88"/>
  <c r="U203" i="89"/>
  <c r="U205" i="89"/>
  <c r="U204" i="89"/>
  <c r="U219" i="89"/>
  <c r="U221" i="89"/>
  <c r="U220" i="89"/>
  <c r="U196" i="89"/>
  <c r="U197" i="89"/>
  <c r="U195" i="89"/>
  <c r="U507" i="88"/>
  <c r="T307" i="89"/>
  <c r="S293" i="89"/>
  <c r="R288" i="89"/>
  <c r="S291" i="89"/>
  <c r="U302" i="87"/>
  <c r="U303" i="87"/>
  <c r="U439" i="88"/>
  <c r="T358" i="89"/>
  <c r="S372" i="88"/>
  <c r="S117" i="88" s="1"/>
  <c r="S548" i="88" s="1"/>
  <c r="S262" i="88"/>
  <c r="T358" i="88"/>
  <c r="T307" i="87"/>
  <c r="T324" i="88"/>
  <c r="S509" i="89"/>
  <c r="T514" i="89"/>
  <c r="T508" i="89" s="1"/>
  <c r="T512" i="89"/>
  <c r="M13" i="87"/>
  <c r="M559" i="87"/>
  <c r="U405" i="89"/>
  <c r="Q586" i="88"/>
  <c r="Q583" i="88"/>
  <c r="Q612" i="88"/>
  <c r="Q609" i="88"/>
  <c r="U319" i="88"/>
  <c r="U320" i="88"/>
  <c r="U353" i="88"/>
  <c r="U354" i="88"/>
  <c r="U443" i="88"/>
  <c r="U187" i="89"/>
  <c r="U189" i="89"/>
  <c r="U188" i="89"/>
  <c r="U392" i="89"/>
  <c r="U302" i="89"/>
  <c r="U303" i="89"/>
  <c r="U336" i="89"/>
  <c r="U337" i="89"/>
  <c r="T478" i="88"/>
  <c r="S475" i="88"/>
  <c r="T480" i="88"/>
  <c r="T474" i="88" s="1"/>
  <c r="R287" i="89"/>
  <c r="U443" i="87"/>
  <c r="U172" i="87"/>
  <c r="U173" i="87"/>
  <c r="U171" i="87"/>
  <c r="U426" i="87"/>
  <c r="S310" i="88"/>
  <c r="S304" i="88" s="1"/>
  <c r="R305" i="88"/>
  <c r="S308" i="88"/>
  <c r="S475" i="87"/>
  <c r="T480" i="87"/>
  <c r="T474" i="87" s="1"/>
  <c r="T478" i="87"/>
  <c r="R288" i="88"/>
  <c r="S291" i="88"/>
  <c r="S293" i="88"/>
  <c r="T371" i="89"/>
  <c r="T114" i="89" s="1"/>
  <c r="T545" i="89" s="1"/>
  <c r="T254" i="89"/>
  <c r="T341" i="88"/>
  <c r="S458" i="89"/>
  <c r="T461" i="89"/>
  <c r="T463" i="89"/>
  <c r="T457" i="89" s="1"/>
  <c r="R322" i="89"/>
  <c r="S325" i="89"/>
  <c r="S327" i="89"/>
  <c r="S321" i="89" s="1"/>
  <c r="U377" i="89"/>
  <c r="T245" i="89"/>
  <c r="T254" i="88"/>
  <c r="T371" i="88"/>
  <c r="T114" i="88" s="1"/>
  <c r="T545" i="88" s="1"/>
  <c r="T480" i="89"/>
  <c r="T474" i="89" s="1"/>
  <c r="T478" i="89"/>
  <c r="S475" i="89"/>
  <c r="T358" i="87"/>
  <c r="R322" i="87"/>
  <c r="S327" i="87"/>
  <c r="S321" i="87" s="1"/>
  <c r="S325" i="87"/>
  <c r="U426" i="88"/>
  <c r="U494" i="88"/>
  <c r="U392" i="88"/>
  <c r="U179" i="89"/>
  <c r="U180" i="89"/>
  <c r="U181" i="89"/>
  <c r="U511" i="89"/>
  <c r="U212" i="89"/>
  <c r="U213" i="89"/>
  <c r="U211" i="89"/>
  <c r="U494" i="89"/>
  <c r="P597" i="87"/>
  <c r="P655" i="87" s="1"/>
  <c r="S390" i="87"/>
  <c r="T395" i="87"/>
  <c r="T389" i="87" s="1"/>
  <c r="T393" i="87"/>
  <c r="U392" i="87"/>
  <c r="U319" i="87"/>
  <c r="U320" i="87"/>
  <c r="U494" i="87"/>
  <c r="U422" i="88"/>
  <c r="S262" i="87"/>
  <c r="S372" i="87"/>
  <c r="S117" i="87" s="1"/>
  <c r="S548" i="87" s="1"/>
  <c r="K597" i="87"/>
  <c r="K655" i="87" s="1"/>
  <c r="K588" i="87"/>
  <c r="K639" i="87" s="1"/>
  <c r="R287" i="88"/>
  <c r="T461" i="88"/>
  <c r="S458" i="88"/>
  <c r="T463" i="88"/>
  <c r="T457" i="88" s="1"/>
  <c r="T446" i="88"/>
  <c r="T440" i="88" s="1"/>
  <c r="S441" i="88"/>
  <c r="T444" i="88"/>
  <c r="T427" i="89"/>
  <c r="T429" i="89"/>
  <c r="T423" i="89" s="1"/>
  <c r="S424" i="89"/>
  <c r="S390" i="88"/>
  <c r="T395" i="88"/>
  <c r="T389" i="88" s="1"/>
  <c r="T393" i="88"/>
  <c r="T341" i="89"/>
  <c r="S359" i="88"/>
  <c r="S361" i="88"/>
  <c r="S355" i="88" s="1"/>
  <c r="R356" i="88"/>
  <c r="U477" i="88"/>
  <c r="U409" i="88"/>
  <c r="U172" i="88"/>
  <c r="U173" i="88"/>
  <c r="U171" i="88"/>
  <c r="U285" i="89"/>
  <c r="U286" i="89"/>
  <c r="U319" i="89"/>
  <c r="U320" i="89"/>
  <c r="U165" i="89"/>
  <c r="U164" i="89"/>
  <c r="U163" i="89"/>
  <c r="U426" i="89"/>
  <c r="U111" i="87"/>
  <c r="U375" i="87"/>
  <c r="U285" i="87"/>
  <c r="U286" i="87"/>
  <c r="U460" i="87"/>
  <c r="U181" i="87"/>
  <c r="U180" i="87"/>
  <c r="U179" i="87"/>
  <c r="T290" i="87"/>
  <c r="S373" i="87"/>
  <c r="T376" i="87"/>
  <c r="T378" i="87"/>
  <c r="S270" i="87"/>
  <c r="T245" i="87"/>
  <c r="U377" i="87"/>
  <c r="T393" i="89"/>
  <c r="S390" i="89"/>
  <c r="T395" i="89"/>
  <c r="T389" i="89" s="1"/>
  <c r="T290" i="88"/>
  <c r="M250" i="88"/>
  <c r="M104" i="88"/>
  <c r="U405" i="88"/>
  <c r="U180" i="88"/>
  <c r="U181" i="88"/>
  <c r="U179" i="88"/>
  <c r="U235" i="88"/>
  <c r="U237" i="88"/>
  <c r="U236" i="88"/>
  <c r="U227" i="89"/>
  <c r="U229" i="89"/>
  <c r="U228" i="89"/>
  <c r="U477" i="89"/>
  <c r="U439" i="89"/>
  <c r="U477" i="87"/>
  <c r="U229" i="87"/>
  <c r="U228" i="87"/>
  <c r="U227" i="87"/>
  <c r="U165" i="87"/>
  <c r="U164" i="87"/>
  <c r="U163" i="87"/>
  <c r="M600" i="58"/>
  <c r="M595" i="58"/>
  <c r="M592" i="58"/>
  <c r="M598" i="58"/>
  <c r="M573" i="58"/>
  <c r="M622" i="58" s="1"/>
  <c r="M603" i="58"/>
  <c r="M596" i="58"/>
  <c r="M593" i="58"/>
  <c r="M602" i="58"/>
  <c r="I588" i="58"/>
  <c r="I639" i="58" s="1"/>
  <c r="H597" i="83"/>
  <c r="H655" i="83" s="1"/>
  <c r="K594" i="58"/>
  <c r="K588" i="84"/>
  <c r="K639" i="84" s="1"/>
  <c r="J588" i="58"/>
  <c r="J639" i="58" s="1"/>
  <c r="M57" i="58"/>
  <c r="M55" i="58" s="1"/>
  <c r="F87" i="90"/>
  <c r="G84" i="90"/>
  <c r="G83" i="90"/>
  <c r="C84" i="90"/>
  <c r="F84" i="90"/>
  <c r="E83" i="90"/>
  <c r="G88" i="90"/>
  <c r="H88" i="90"/>
  <c r="C88" i="90"/>
  <c r="H84" i="90"/>
  <c r="D84" i="90"/>
  <c r="D83" i="90"/>
  <c r="M591" i="58"/>
  <c r="M647" i="58" s="1"/>
  <c r="M594" i="58"/>
  <c r="C87" i="90"/>
  <c r="F88" i="90"/>
  <c r="F83" i="90"/>
  <c r="H83" i="90"/>
  <c r="I46" i="90"/>
  <c r="G87" i="90"/>
  <c r="N545" i="58"/>
  <c r="J72" i="90"/>
  <c r="M119" i="58"/>
  <c r="I77" i="90" s="1"/>
  <c r="I68" i="90"/>
  <c r="M575" i="58"/>
  <c r="M618" i="58" s="1"/>
  <c r="I44" i="90"/>
  <c r="M574" i="58"/>
  <c r="M577" i="58" s="1"/>
  <c r="M575" i="83"/>
  <c r="M618" i="83" s="1"/>
  <c r="H647" i="58"/>
  <c r="I647" i="58"/>
  <c r="H655" i="58"/>
  <c r="J655" i="58"/>
  <c r="M58" i="84"/>
  <c r="M622" i="84"/>
  <c r="M576" i="84"/>
  <c r="H588" i="58"/>
  <c r="M244" i="83"/>
  <c r="M249" i="83" s="1"/>
  <c r="M104" i="83" s="1"/>
  <c r="I594" i="58"/>
  <c r="L588" i="83"/>
  <c r="L599" i="58"/>
  <c r="L589" i="58"/>
  <c r="L597" i="58" s="1"/>
  <c r="M529" i="83"/>
  <c r="M526" i="83" s="1"/>
  <c r="M109" i="83" s="1"/>
  <c r="M540" i="83" s="1"/>
  <c r="M610" i="83" s="1"/>
  <c r="J655" i="84"/>
  <c r="K655" i="58"/>
  <c r="K655" i="84"/>
  <c r="G655" i="58"/>
  <c r="H655" i="84"/>
  <c r="G655" i="83"/>
  <c r="M21" i="83"/>
  <c r="M13" i="83" s="1"/>
  <c r="L655" i="84"/>
  <c r="L655" i="83"/>
  <c r="H594" i="58"/>
  <c r="J594" i="58"/>
  <c r="L603" i="58"/>
  <c r="L604" i="58"/>
  <c r="L590" i="58"/>
  <c r="L601" i="58" s="1"/>
  <c r="K588" i="58"/>
  <c r="L602" i="58"/>
  <c r="L593" i="58"/>
  <c r="L596" i="58"/>
  <c r="L598" i="58"/>
  <c r="L595" i="58"/>
  <c r="L592" i="58"/>
  <c r="I597" i="58"/>
  <c r="L588" i="84"/>
  <c r="M563" i="58"/>
  <c r="M21" i="58"/>
  <c r="I20" i="90" s="1"/>
  <c r="M108" i="84"/>
  <c r="M539" i="84" s="1"/>
  <c r="M609" i="84" s="1"/>
  <c r="G588" i="58"/>
  <c r="K597" i="83"/>
  <c r="J588" i="84"/>
  <c r="J647" i="83"/>
  <c r="G588" i="83"/>
  <c r="U235" i="83"/>
  <c r="U237" i="83"/>
  <c r="U236" i="83"/>
  <c r="N524" i="83"/>
  <c r="N115" i="83" s="1"/>
  <c r="N546" i="83" s="1"/>
  <c r="N253" i="83"/>
  <c r="N258" i="83" s="1"/>
  <c r="N94" i="83" s="1"/>
  <c r="N92" i="83" s="1"/>
  <c r="U181" i="84"/>
  <c r="U180" i="84"/>
  <c r="U179" i="84"/>
  <c r="H639" i="83"/>
  <c r="M612" i="83"/>
  <c r="M583" i="83"/>
  <c r="U187" i="83"/>
  <c r="U188" i="83"/>
  <c r="U189" i="83"/>
  <c r="U165" i="83"/>
  <c r="U164" i="83"/>
  <c r="U163" i="83"/>
  <c r="U205" i="83"/>
  <c r="U204" i="83"/>
  <c r="U203" i="83"/>
  <c r="G647" i="83"/>
  <c r="U235" i="84"/>
  <c r="U237" i="84"/>
  <c r="U236" i="84"/>
  <c r="U221" i="84"/>
  <c r="U220" i="84"/>
  <c r="U219" i="84"/>
  <c r="N262" i="83"/>
  <c r="N372" i="83"/>
  <c r="N117" i="83" s="1"/>
  <c r="N548" i="83" s="1"/>
  <c r="J597" i="83"/>
  <c r="J588" i="83"/>
  <c r="K639" i="83"/>
  <c r="U180" i="83"/>
  <c r="U181" i="83"/>
  <c r="U179" i="83"/>
  <c r="U227" i="83"/>
  <c r="U228" i="83"/>
  <c r="U229" i="83"/>
  <c r="N372" i="84"/>
  <c r="N117" i="84" s="1"/>
  <c r="N548" i="84" s="1"/>
  <c r="N262" i="84"/>
  <c r="J647" i="84"/>
  <c r="I647" i="84"/>
  <c r="U211" i="83"/>
  <c r="U213" i="83"/>
  <c r="U212" i="83"/>
  <c r="M621" i="84"/>
  <c r="M606" i="84"/>
  <c r="U205" i="84"/>
  <c r="U204" i="84"/>
  <c r="U203" i="84"/>
  <c r="U219" i="83"/>
  <c r="U221" i="83"/>
  <c r="U220" i="83"/>
  <c r="M269" i="84"/>
  <c r="M274" i="84" s="1"/>
  <c r="M107" i="84" s="1"/>
  <c r="M526" i="84"/>
  <c r="M109" i="84" s="1"/>
  <c r="M540" i="84" s="1"/>
  <c r="M610" i="84" s="1"/>
  <c r="N531" i="84"/>
  <c r="I647" i="83"/>
  <c r="U173" i="83"/>
  <c r="U172" i="83"/>
  <c r="U171" i="83"/>
  <c r="U196" i="83"/>
  <c r="U195" i="83"/>
  <c r="U197" i="83"/>
  <c r="I597" i="83"/>
  <c r="I588" i="83"/>
  <c r="U212" i="84"/>
  <c r="U213" i="84"/>
  <c r="U211" i="84"/>
  <c r="U187" i="84"/>
  <c r="U189" i="84"/>
  <c r="U188" i="84"/>
  <c r="U227" i="84"/>
  <c r="U229" i="84"/>
  <c r="U228" i="84"/>
  <c r="N524" i="84"/>
  <c r="N115" i="84" s="1"/>
  <c r="N546" i="84" s="1"/>
  <c r="N253" i="84"/>
  <c r="N258" i="84" s="1"/>
  <c r="N94" i="84" s="1"/>
  <c r="N92" i="84" s="1"/>
  <c r="I597" i="84"/>
  <c r="I588" i="84"/>
  <c r="H639" i="84"/>
  <c r="K647" i="83"/>
  <c r="U164" i="84"/>
  <c r="U165" i="84"/>
  <c r="U163" i="84"/>
  <c r="U172" i="84"/>
  <c r="U173" i="84"/>
  <c r="U171" i="84"/>
  <c r="M250" i="84"/>
  <c r="M104" i="84"/>
  <c r="G597" i="84"/>
  <c r="G588" i="84"/>
  <c r="U195" i="84"/>
  <c r="U196" i="84"/>
  <c r="U197" i="84"/>
  <c r="N117" i="58"/>
  <c r="M529" i="58"/>
  <c r="M526" i="58" s="1"/>
  <c r="N262" i="58"/>
  <c r="M244" i="58"/>
  <c r="M249" i="58" s="1"/>
  <c r="M112" i="58"/>
  <c r="I70" i="90" s="1"/>
  <c r="M108" i="58"/>
  <c r="U179" i="58"/>
  <c r="U181" i="58"/>
  <c r="U180" i="58"/>
  <c r="U219" i="58"/>
  <c r="U220" i="58"/>
  <c r="U221" i="58"/>
  <c r="U164" i="58"/>
  <c r="U165" i="58"/>
  <c r="U204" i="58"/>
  <c r="U203" i="58"/>
  <c r="U205" i="58"/>
  <c r="U196" i="58"/>
  <c r="U197" i="58"/>
  <c r="U195" i="58"/>
  <c r="U189" i="58"/>
  <c r="U188" i="58"/>
  <c r="U187" i="58"/>
  <c r="U172" i="58"/>
  <c r="U173" i="58"/>
  <c r="U213" i="58"/>
  <c r="U212" i="58"/>
  <c r="U211" i="58"/>
  <c r="U229" i="58"/>
  <c r="U227" i="58"/>
  <c r="U228" i="58"/>
  <c r="U236" i="58"/>
  <c r="U237" i="58"/>
  <c r="U235" i="58"/>
  <c r="S356" i="89" l="1"/>
  <c r="T359" i="87"/>
  <c r="U361" i="87" s="1"/>
  <c r="U355" i="87" s="1"/>
  <c r="R612" i="89"/>
  <c r="R586" i="89"/>
  <c r="R609" i="89"/>
  <c r="T361" i="87"/>
  <c r="T355" i="87" s="1"/>
  <c r="T359" i="89"/>
  <c r="T356" i="89" s="1"/>
  <c r="R586" i="88"/>
  <c r="R609" i="87"/>
  <c r="R612" i="87"/>
  <c r="R586" i="87"/>
  <c r="T342" i="88"/>
  <c r="T339" i="88" s="1"/>
  <c r="T344" i="89"/>
  <c r="T338" i="89" s="1"/>
  <c r="S108" i="87"/>
  <c r="S539" i="87" s="1"/>
  <c r="S583" i="87" s="1"/>
  <c r="T342" i="89"/>
  <c r="T339" i="89" s="1"/>
  <c r="S339" i="88"/>
  <c r="R598" i="88"/>
  <c r="S339" i="87"/>
  <c r="R589" i="88"/>
  <c r="R597" i="88" s="1"/>
  <c r="R655" i="88" s="1"/>
  <c r="R592" i="88"/>
  <c r="T342" i="87"/>
  <c r="T339" i="87" s="1"/>
  <c r="R599" i="88"/>
  <c r="R595" i="88"/>
  <c r="R609" i="88"/>
  <c r="R612" i="88"/>
  <c r="T120" i="87"/>
  <c r="U245" i="87"/>
  <c r="T120" i="89"/>
  <c r="T262" i="87"/>
  <c r="T372" i="87"/>
  <c r="T117" i="87" s="1"/>
  <c r="T548" i="87" s="1"/>
  <c r="U290" i="89"/>
  <c r="S542" i="87"/>
  <c r="S606" i="87"/>
  <c r="U324" i="88"/>
  <c r="S542" i="88"/>
  <c r="S606" i="88"/>
  <c r="U495" i="88"/>
  <c r="U492" i="88" s="1"/>
  <c r="T492" i="88"/>
  <c r="U497" i="88"/>
  <c r="U491" i="88" s="1"/>
  <c r="N113" i="89"/>
  <c r="N544" i="89" s="1"/>
  <c r="N38" i="89"/>
  <c r="S305" i="89"/>
  <c r="T308" i="89"/>
  <c r="T310" i="89"/>
  <c r="T304" i="89" s="1"/>
  <c r="M610" i="89"/>
  <c r="M608" i="89" s="1"/>
  <c r="M584" i="89"/>
  <c r="M582" i="89" s="1"/>
  <c r="M631" i="89" s="1"/>
  <c r="M613" i="89"/>
  <c r="M611" i="89" s="1"/>
  <c r="M587" i="89"/>
  <c r="M585" i="89" s="1"/>
  <c r="M635" i="89" s="1"/>
  <c r="U358" i="87"/>
  <c r="T373" i="89"/>
  <c r="T270" i="89"/>
  <c r="U376" i="89"/>
  <c r="U378" i="89"/>
  <c r="U307" i="88"/>
  <c r="T390" i="89"/>
  <c r="U393" i="89"/>
  <c r="U390" i="89" s="1"/>
  <c r="U395" i="89"/>
  <c r="U389" i="89" s="1"/>
  <c r="T373" i="87"/>
  <c r="U376" i="87"/>
  <c r="T270" i="87"/>
  <c r="U378" i="87"/>
  <c r="T390" i="87"/>
  <c r="U393" i="87"/>
  <c r="U390" i="87" s="1"/>
  <c r="U395" i="87"/>
  <c r="U389" i="87" s="1"/>
  <c r="T327" i="87"/>
  <c r="T321" i="87" s="1"/>
  <c r="S322" i="87"/>
  <c r="T325" i="87"/>
  <c r="U478" i="87"/>
  <c r="U475" i="87" s="1"/>
  <c r="T475" i="87"/>
  <c r="U480" i="87"/>
  <c r="U474" i="87" s="1"/>
  <c r="T475" i="88"/>
  <c r="U480" i="88"/>
  <c r="U474" i="88" s="1"/>
  <c r="U478" i="88"/>
  <c r="U475" i="88" s="1"/>
  <c r="S287" i="89"/>
  <c r="U410" i="88"/>
  <c r="U407" i="88" s="1"/>
  <c r="T407" i="88"/>
  <c r="U412" i="88"/>
  <c r="U406" i="88" s="1"/>
  <c r="N525" i="89"/>
  <c r="N118" i="89" s="1"/>
  <c r="N549" i="89" s="1"/>
  <c r="N607" i="89" s="1"/>
  <c r="N605" i="89" s="1"/>
  <c r="N651" i="89" s="1"/>
  <c r="N261" i="89"/>
  <c r="N266" i="89" s="1"/>
  <c r="N97" i="89" s="1"/>
  <c r="N95" i="89" s="1"/>
  <c r="N91" i="89" s="1"/>
  <c r="T407" i="87"/>
  <c r="U410" i="87"/>
  <c r="U407" i="87" s="1"/>
  <c r="U412" i="87"/>
  <c r="U406" i="87" s="1"/>
  <c r="S108" i="89"/>
  <c r="S539" i="89" s="1"/>
  <c r="U341" i="87"/>
  <c r="N525" i="88"/>
  <c r="N118" i="88" s="1"/>
  <c r="N549" i="88" s="1"/>
  <c r="N607" i="88" s="1"/>
  <c r="N605" i="88" s="1"/>
  <c r="N651" i="88" s="1"/>
  <c r="N261" i="88"/>
  <c r="N266" i="88" s="1"/>
  <c r="N97" i="88" s="1"/>
  <c r="N95" i="88" s="1"/>
  <c r="N91" i="88" s="1"/>
  <c r="T361" i="88"/>
  <c r="T355" i="88" s="1"/>
  <c r="S356" i="88"/>
  <c r="T359" i="88"/>
  <c r="U463" i="88"/>
  <c r="U457" i="88" s="1"/>
  <c r="T458" i="88"/>
  <c r="U461" i="88"/>
  <c r="U458" i="88" s="1"/>
  <c r="S322" i="88"/>
  <c r="T325" i="88"/>
  <c r="T327" i="88"/>
  <c r="T321" i="88" s="1"/>
  <c r="T509" i="88"/>
  <c r="U514" i="88"/>
  <c r="U508" i="88" s="1"/>
  <c r="U512" i="88"/>
  <c r="U509" i="88" s="1"/>
  <c r="T262" i="89"/>
  <c r="T372" i="89"/>
  <c r="T117" i="89" s="1"/>
  <c r="T548" i="89" s="1"/>
  <c r="M584" i="88"/>
  <c r="M582" i="88" s="1"/>
  <c r="M631" i="88" s="1"/>
  <c r="M613" i="88"/>
  <c r="M611" i="88" s="1"/>
  <c r="M587" i="88"/>
  <c r="M585" i="88" s="1"/>
  <c r="M635" i="88" s="1"/>
  <c r="M610" i="88"/>
  <c r="M608" i="88" s="1"/>
  <c r="U446" i="89"/>
  <c r="U440" i="89" s="1"/>
  <c r="T441" i="89"/>
  <c r="U444" i="89"/>
  <c r="U441" i="89" s="1"/>
  <c r="U341" i="89"/>
  <c r="M43" i="87"/>
  <c r="M551" i="87"/>
  <c r="U290" i="88"/>
  <c r="U341" i="88"/>
  <c r="U371" i="88"/>
  <c r="U114" i="88" s="1"/>
  <c r="U254" i="88"/>
  <c r="T120" i="88"/>
  <c r="U290" i="87"/>
  <c r="U429" i="89"/>
  <c r="U423" i="89" s="1"/>
  <c r="U427" i="89"/>
  <c r="U424" i="89" s="1"/>
  <c r="T424" i="89"/>
  <c r="U371" i="89"/>
  <c r="U114" i="89" s="1"/>
  <c r="U545" i="89" s="1"/>
  <c r="U254" i="89"/>
  <c r="T308" i="88"/>
  <c r="S305" i="88"/>
  <c r="T310" i="88"/>
  <c r="T304" i="88" s="1"/>
  <c r="T509" i="89"/>
  <c r="U514" i="89"/>
  <c r="U508" i="89" s="1"/>
  <c r="U512" i="89"/>
  <c r="U509" i="89" s="1"/>
  <c r="N531" i="87"/>
  <c r="M526" i="87"/>
  <c r="M109" i="87" s="1"/>
  <c r="M540" i="87" s="1"/>
  <c r="M269" i="87"/>
  <c r="M274" i="87" s="1"/>
  <c r="M107" i="87" s="1"/>
  <c r="S108" i="88"/>
  <c r="S539" i="88" s="1"/>
  <c r="T509" i="87"/>
  <c r="U512" i="87"/>
  <c r="U509" i="87" s="1"/>
  <c r="U514" i="87"/>
  <c r="U508" i="87" s="1"/>
  <c r="T441" i="87"/>
  <c r="U444" i="87"/>
  <c r="U441" i="87" s="1"/>
  <c r="U446" i="87"/>
  <c r="U440" i="87" s="1"/>
  <c r="N38" i="88"/>
  <c r="N113" i="88"/>
  <c r="N544" i="88" s="1"/>
  <c r="S287" i="87"/>
  <c r="U461" i="87"/>
  <c r="U458" i="87" s="1"/>
  <c r="U463" i="87"/>
  <c r="U457" i="87" s="1"/>
  <c r="T458" i="87"/>
  <c r="U245" i="89"/>
  <c r="U371" i="87"/>
  <c r="U114" i="87" s="1"/>
  <c r="U545" i="87" s="1"/>
  <c r="U254" i="87"/>
  <c r="U444" i="88"/>
  <c r="U441" i="88" s="1"/>
  <c r="T441" i="88"/>
  <c r="U446" i="88"/>
  <c r="U440" i="88" s="1"/>
  <c r="U307" i="89"/>
  <c r="U307" i="87"/>
  <c r="M250" i="87"/>
  <c r="M104" i="87"/>
  <c r="T262" i="88"/>
  <c r="T372" i="88"/>
  <c r="T117" i="88" s="1"/>
  <c r="T548" i="88" s="1"/>
  <c r="T606" i="88" s="1"/>
  <c r="T424" i="87"/>
  <c r="U429" i="87"/>
  <c r="U423" i="87" s="1"/>
  <c r="U427" i="87"/>
  <c r="U424" i="87" s="1"/>
  <c r="U429" i="88"/>
  <c r="U423" i="88" s="1"/>
  <c r="U427" i="88"/>
  <c r="U424" i="88" s="1"/>
  <c r="T424" i="88"/>
  <c r="R599" i="89"/>
  <c r="R600" i="89"/>
  <c r="R592" i="89"/>
  <c r="R595" i="89"/>
  <c r="R589" i="89"/>
  <c r="R598" i="89"/>
  <c r="R600" i="87"/>
  <c r="R592" i="87"/>
  <c r="R595" i="87"/>
  <c r="R599" i="87"/>
  <c r="R589" i="87"/>
  <c r="R598" i="87"/>
  <c r="U324" i="89"/>
  <c r="U324" i="87"/>
  <c r="S322" i="89"/>
  <c r="T325" i="89"/>
  <c r="T327" i="89"/>
  <c r="T321" i="89" s="1"/>
  <c r="S287" i="88"/>
  <c r="U358" i="88"/>
  <c r="N524" i="87"/>
  <c r="N115" i="87" s="1"/>
  <c r="N546" i="87" s="1"/>
  <c r="N253" i="87"/>
  <c r="N258" i="87" s="1"/>
  <c r="N94" i="87" s="1"/>
  <c r="N92" i="87" s="1"/>
  <c r="U358" i="89"/>
  <c r="M538" i="89"/>
  <c r="M122" i="89"/>
  <c r="M123" i="89" s="1"/>
  <c r="T291" i="87"/>
  <c r="S288" i="87"/>
  <c r="T293" i="87"/>
  <c r="U393" i="88"/>
  <c r="U390" i="88" s="1"/>
  <c r="T390" i="88"/>
  <c r="U395" i="88"/>
  <c r="U389" i="88" s="1"/>
  <c r="U480" i="89"/>
  <c r="U474" i="89" s="1"/>
  <c r="T475" i="89"/>
  <c r="U478" i="89"/>
  <c r="U475" i="89" s="1"/>
  <c r="U463" i="89"/>
  <c r="U457" i="89" s="1"/>
  <c r="T458" i="89"/>
  <c r="U461" i="89"/>
  <c r="U458" i="89" s="1"/>
  <c r="T291" i="88"/>
  <c r="S288" i="88"/>
  <c r="T293" i="88"/>
  <c r="S288" i="89"/>
  <c r="T293" i="89"/>
  <c r="T291" i="89"/>
  <c r="T270" i="88"/>
  <c r="U378" i="88"/>
  <c r="T373" i="88"/>
  <c r="U376" i="88"/>
  <c r="T310" i="87"/>
  <c r="T304" i="87" s="1"/>
  <c r="T308" i="87"/>
  <c r="S305" i="87"/>
  <c r="U245" i="88"/>
  <c r="Q597" i="87"/>
  <c r="Q655" i="87" s="1"/>
  <c r="U410" i="89"/>
  <c r="U407" i="89" s="1"/>
  <c r="U412" i="89"/>
  <c r="U406" i="89" s="1"/>
  <c r="T407" i="89"/>
  <c r="Q597" i="89"/>
  <c r="Q655" i="89" s="1"/>
  <c r="U497" i="87"/>
  <c r="U491" i="87" s="1"/>
  <c r="T492" i="87"/>
  <c r="U495" i="87"/>
  <c r="U492" i="87" s="1"/>
  <c r="M538" i="88"/>
  <c r="M122" i="88"/>
  <c r="M123" i="88" s="1"/>
  <c r="U497" i="89"/>
  <c r="U491" i="89" s="1"/>
  <c r="U495" i="89"/>
  <c r="U492" i="89" s="1"/>
  <c r="T492" i="89"/>
  <c r="S542" i="89"/>
  <c r="S606" i="89"/>
  <c r="M576" i="58"/>
  <c r="I52" i="90"/>
  <c r="E85" i="90"/>
  <c r="F89" i="90"/>
  <c r="G89" i="90"/>
  <c r="D89" i="90"/>
  <c r="E87" i="90"/>
  <c r="I87" i="90"/>
  <c r="D87" i="90"/>
  <c r="F85" i="90"/>
  <c r="C89" i="90"/>
  <c r="N548" i="58"/>
  <c r="J75" i="90"/>
  <c r="M539" i="58"/>
  <c r="I66" i="90"/>
  <c r="M58" i="58"/>
  <c r="I50" i="90"/>
  <c r="L639" i="83"/>
  <c r="K639" i="58"/>
  <c r="I655" i="58"/>
  <c r="H639" i="58"/>
  <c r="G639" i="83"/>
  <c r="L639" i="84"/>
  <c r="L655" i="58"/>
  <c r="M269" i="83"/>
  <c r="M274" i="83" s="1"/>
  <c r="M107" i="83" s="1"/>
  <c r="M538" i="83" s="1"/>
  <c r="M250" i="83"/>
  <c r="L588" i="58"/>
  <c r="N531" i="83"/>
  <c r="N525" i="83" s="1"/>
  <c r="N118" i="83" s="1"/>
  <c r="N549" i="83" s="1"/>
  <c r="I655" i="83"/>
  <c r="J655" i="83"/>
  <c r="K655" i="83"/>
  <c r="G655" i="84"/>
  <c r="I655" i="84"/>
  <c r="M559" i="83"/>
  <c r="N542" i="83"/>
  <c r="M589" i="84"/>
  <c r="M597" i="84" s="1"/>
  <c r="M590" i="84"/>
  <c r="M601" i="84" s="1"/>
  <c r="M607" i="84"/>
  <c r="M605" i="84" s="1"/>
  <c r="M651" i="84" s="1"/>
  <c r="M620" i="84"/>
  <c r="M624" i="84"/>
  <c r="M43" i="83"/>
  <c r="M551" i="83"/>
  <c r="M587" i="83" s="1"/>
  <c r="M13" i="58"/>
  <c r="I12" i="90" s="1"/>
  <c r="M559" i="58"/>
  <c r="M612" i="84"/>
  <c r="J639" i="84"/>
  <c r="M583" i="84"/>
  <c r="M586" i="84"/>
  <c r="G639" i="58"/>
  <c r="I639" i="84"/>
  <c r="M613" i="83"/>
  <c r="M611" i="83" s="1"/>
  <c r="M608" i="83"/>
  <c r="M584" i="83"/>
  <c r="M582" i="83" s="1"/>
  <c r="N38" i="84"/>
  <c r="N113" i="84"/>
  <c r="N544" i="84" s="1"/>
  <c r="N113" i="83"/>
  <c r="N544" i="83" s="1"/>
  <c r="N38" i="83"/>
  <c r="G639" i="84"/>
  <c r="N261" i="84"/>
  <c r="N266" i="84" s="1"/>
  <c r="N97" i="84" s="1"/>
  <c r="N95" i="84" s="1"/>
  <c r="N525" i="84"/>
  <c r="N118" i="84" s="1"/>
  <c r="N549" i="84" s="1"/>
  <c r="N542" i="84"/>
  <c r="M613" i="84"/>
  <c r="M608" i="84"/>
  <c r="M584" i="84"/>
  <c r="M587" i="84"/>
  <c r="J639" i="83"/>
  <c r="I639" i="83"/>
  <c r="M538" i="84"/>
  <c r="M122" i="84"/>
  <c r="M123" i="84" s="1"/>
  <c r="M121" i="58"/>
  <c r="I79" i="90" s="1"/>
  <c r="N531" i="58"/>
  <c r="M109" i="58"/>
  <c r="M269" i="58"/>
  <c r="M274" i="58" s="1"/>
  <c r="M107" i="58" s="1"/>
  <c r="I65" i="90" s="1"/>
  <c r="N253" i="58"/>
  <c r="N258" i="58" s="1"/>
  <c r="N94" i="58" s="1"/>
  <c r="N92" i="58" s="1"/>
  <c r="N115" i="58"/>
  <c r="M104" i="58"/>
  <c r="M250" i="58"/>
  <c r="T356" i="87" l="1"/>
  <c r="U342" i="87"/>
  <c r="U339" i="87" s="1"/>
  <c r="U359" i="87"/>
  <c r="U356" i="87" s="1"/>
  <c r="U342" i="88"/>
  <c r="U339" i="88" s="1"/>
  <c r="U359" i="89"/>
  <c r="U356" i="89" s="1"/>
  <c r="M168" i="3"/>
  <c r="I61" i="90"/>
  <c r="U361" i="89"/>
  <c r="U355" i="89" s="1"/>
  <c r="U344" i="87"/>
  <c r="U338" i="87" s="1"/>
  <c r="U344" i="89"/>
  <c r="U338" i="89" s="1"/>
  <c r="U344" i="88"/>
  <c r="U338" i="88" s="1"/>
  <c r="T108" i="88"/>
  <c r="T539" i="88" s="1"/>
  <c r="T586" i="88" s="1"/>
  <c r="U342" i="89"/>
  <c r="U339" i="89" s="1"/>
  <c r="S586" i="87"/>
  <c r="S612" i="87"/>
  <c r="S609" i="87"/>
  <c r="T108" i="89"/>
  <c r="T539" i="89" s="1"/>
  <c r="T583" i="89" s="1"/>
  <c r="T108" i="87"/>
  <c r="T539" i="87" s="1"/>
  <c r="T583" i="87" s="1"/>
  <c r="U120" i="87"/>
  <c r="N543" i="88"/>
  <c r="N602" i="88" s="1"/>
  <c r="U545" i="88"/>
  <c r="U120" i="88"/>
  <c r="N101" i="89"/>
  <c r="N89" i="89"/>
  <c r="S583" i="89"/>
  <c r="S612" i="89"/>
  <c r="S586" i="89"/>
  <c r="S609" i="89"/>
  <c r="U262" i="88"/>
  <c r="U372" i="88"/>
  <c r="U117" i="88" s="1"/>
  <c r="U548" i="88" s="1"/>
  <c r="U606" i="88" s="1"/>
  <c r="M122" i="87"/>
  <c r="M123" i="87" s="1"/>
  <c r="M538" i="87"/>
  <c r="U327" i="87"/>
  <c r="U321" i="87" s="1"/>
  <c r="U325" i="87"/>
  <c r="U322" i="87" s="1"/>
  <c r="T322" i="87"/>
  <c r="U373" i="87"/>
  <c r="U108" i="87" s="1"/>
  <c r="U539" i="87" s="1"/>
  <c r="U270" i="87"/>
  <c r="U270" i="89"/>
  <c r="U373" i="89"/>
  <c r="U108" i="89" s="1"/>
  <c r="U539" i="89" s="1"/>
  <c r="U293" i="87"/>
  <c r="U291" i="87"/>
  <c r="T288" i="87"/>
  <c r="T287" i="88"/>
  <c r="T322" i="89"/>
  <c r="U327" i="89"/>
  <c r="U321" i="89" s="1"/>
  <c r="U325" i="89"/>
  <c r="U322" i="89" s="1"/>
  <c r="U120" i="89"/>
  <c r="N113" i="87"/>
  <c r="N544" i="87" s="1"/>
  <c r="N38" i="87"/>
  <c r="R597" i="87"/>
  <c r="R655" i="87" s="1"/>
  <c r="R597" i="89"/>
  <c r="R655" i="89" s="1"/>
  <c r="N89" i="88"/>
  <c r="N101" i="88"/>
  <c r="M610" i="87"/>
  <c r="M608" i="87" s="1"/>
  <c r="M587" i="87"/>
  <c r="M585" i="87" s="1"/>
  <c r="M635" i="87" s="1"/>
  <c r="M613" i="87"/>
  <c r="M611" i="87" s="1"/>
  <c r="M584" i="87"/>
  <c r="M582" i="87" s="1"/>
  <c r="M631" i="87" s="1"/>
  <c r="U359" i="88"/>
  <c r="U356" i="88" s="1"/>
  <c r="U361" i="88"/>
  <c r="U355" i="88" s="1"/>
  <c r="T356" i="88"/>
  <c r="U308" i="89"/>
  <c r="U305" i="89" s="1"/>
  <c r="T305" i="89"/>
  <c r="U310" i="89"/>
  <c r="U304" i="89" s="1"/>
  <c r="S600" i="87"/>
  <c r="S598" i="87"/>
  <c r="S595" i="87"/>
  <c r="S592" i="87"/>
  <c r="S589" i="87"/>
  <c r="S599" i="87"/>
  <c r="T288" i="88"/>
  <c r="U291" i="88"/>
  <c r="U293" i="88"/>
  <c r="N525" i="87"/>
  <c r="N118" i="87" s="1"/>
  <c r="N549" i="87" s="1"/>
  <c r="N607" i="87" s="1"/>
  <c r="N605" i="87" s="1"/>
  <c r="N651" i="87" s="1"/>
  <c r="N261" i="87"/>
  <c r="N266" i="87" s="1"/>
  <c r="N97" i="87" s="1"/>
  <c r="N95" i="87" s="1"/>
  <c r="N91" i="87" s="1"/>
  <c r="N116" i="88"/>
  <c r="N547" i="88" s="1"/>
  <c r="N541" i="88" s="1"/>
  <c r="N33" i="88"/>
  <c r="S600" i="88"/>
  <c r="S595" i="88"/>
  <c r="S589" i="88"/>
  <c r="S599" i="88"/>
  <c r="S598" i="88"/>
  <c r="S592" i="88"/>
  <c r="T305" i="87"/>
  <c r="U310" i="87"/>
  <c r="U304" i="87" s="1"/>
  <c r="U308" i="87"/>
  <c r="U305" i="87" s="1"/>
  <c r="N52" i="88"/>
  <c r="N572" i="88"/>
  <c r="U308" i="88"/>
  <c r="U305" i="88" s="1"/>
  <c r="T305" i="88"/>
  <c r="U310" i="88"/>
  <c r="U304" i="88" s="1"/>
  <c r="U291" i="89"/>
  <c r="U293" i="89"/>
  <c r="T288" i="89"/>
  <c r="T287" i="87"/>
  <c r="T322" i="88"/>
  <c r="U325" i="88"/>
  <c r="U322" i="88" s="1"/>
  <c r="U327" i="88"/>
  <c r="U321" i="88" s="1"/>
  <c r="N52" i="89"/>
  <c r="N572" i="89"/>
  <c r="S599" i="89"/>
  <c r="S595" i="89"/>
  <c r="S600" i="89"/>
  <c r="S598" i="89"/>
  <c r="S592" i="89"/>
  <c r="S589" i="89"/>
  <c r="U270" i="88"/>
  <c r="U373" i="88"/>
  <c r="U108" i="88" s="1"/>
  <c r="U539" i="88" s="1"/>
  <c r="T287" i="89"/>
  <c r="T542" i="89"/>
  <c r="T606" i="89"/>
  <c r="N116" i="89"/>
  <c r="N547" i="89" s="1"/>
  <c r="N541" i="89" s="1"/>
  <c r="N33" i="89"/>
  <c r="N543" i="89"/>
  <c r="U372" i="87"/>
  <c r="U117" i="87" s="1"/>
  <c r="U548" i="87" s="1"/>
  <c r="U262" i="87"/>
  <c r="T542" i="87"/>
  <c r="T606" i="87"/>
  <c r="S583" i="88"/>
  <c r="S609" i="88"/>
  <c r="S586" i="88"/>
  <c r="S612" i="88"/>
  <c r="T542" i="88"/>
  <c r="U262" i="89"/>
  <c r="U372" i="89"/>
  <c r="U117" i="89" s="1"/>
  <c r="U548" i="89" s="1"/>
  <c r="M609" i="58"/>
  <c r="N542" i="58"/>
  <c r="N600" i="58" s="1"/>
  <c r="H89" i="90"/>
  <c r="C85" i="90"/>
  <c r="D85" i="90"/>
  <c r="E89" i="90"/>
  <c r="G85" i="90"/>
  <c r="N261" i="83"/>
  <c r="N266" i="83" s="1"/>
  <c r="N97" i="83" s="1"/>
  <c r="N95" i="83" s="1"/>
  <c r="M583" i="58"/>
  <c r="M612" i="58"/>
  <c r="N546" i="58"/>
  <c r="J73" i="90"/>
  <c r="M540" i="58"/>
  <c r="I67" i="90"/>
  <c r="L639" i="58"/>
  <c r="M619" i="84"/>
  <c r="M122" i="83"/>
  <c r="M123" i="83" s="1"/>
  <c r="M655" i="84"/>
  <c r="M588" i="84"/>
  <c r="N595" i="84"/>
  <c r="N600" i="84"/>
  <c r="N595" i="83"/>
  <c r="N600" i="83"/>
  <c r="N598" i="84"/>
  <c r="N592" i="84"/>
  <c r="N598" i="83"/>
  <c r="N592" i="83"/>
  <c r="N599" i="83"/>
  <c r="N543" i="83"/>
  <c r="N604" i="83" s="1"/>
  <c r="N543" i="84"/>
  <c r="N604" i="84" s="1"/>
  <c r="N91" i="84"/>
  <c r="N101" i="84" s="1"/>
  <c r="M582" i="84"/>
  <c r="M590" i="83"/>
  <c r="M601" i="83" s="1"/>
  <c r="M624" i="83"/>
  <c r="M586" i="83"/>
  <c r="M585" i="83" s="1"/>
  <c r="M621" i="83"/>
  <c r="M589" i="83"/>
  <c r="M607" i="83"/>
  <c r="M606" i="83"/>
  <c r="M43" i="58"/>
  <c r="I34" i="90" s="1"/>
  <c r="M551" i="58"/>
  <c r="M611" i="84"/>
  <c r="M585" i="84"/>
  <c r="N599" i="84"/>
  <c r="N33" i="84"/>
  <c r="N116" i="84"/>
  <c r="N547" i="84" s="1"/>
  <c r="N541" i="84" s="1"/>
  <c r="N591" i="84" s="1"/>
  <c r="N572" i="84"/>
  <c r="N52" i="84"/>
  <c r="N572" i="83"/>
  <c r="N52" i="83"/>
  <c r="M631" i="83"/>
  <c r="M122" i="58"/>
  <c r="M538" i="58"/>
  <c r="N261" i="58"/>
  <c r="N266" i="58" s="1"/>
  <c r="N97" i="58" s="1"/>
  <c r="N95" i="58" s="1"/>
  <c r="N525" i="58"/>
  <c r="N113" i="58"/>
  <c r="N38" i="58"/>
  <c r="N593" i="88" l="1"/>
  <c r="N590" i="88"/>
  <c r="N588" i="88" s="1"/>
  <c r="N639" i="88" s="1"/>
  <c r="N596" i="88"/>
  <c r="N604" i="88"/>
  <c r="N603" i="88"/>
  <c r="T612" i="88"/>
  <c r="T609" i="88"/>
  <c r="T583" i="88"/>
  <c r="T609" i="89"/>
  <c r="T586" i="89"/>
  <c r="T612" i="89"/>
  <c r="T612" i="87"/>
  <c r="T586" i="87"/>
  <c r="T609" i="87"/>
  <c r="U586" i="88"/>
  <c r="U583" i="88"/>
  <c r="U609" i="88"/>
  <c r="U612" i="88"/>
  <c r="S597" i="89"/>
  <c r="S655" i="89" s="1"/>
  <c r="N116" i="87"/>
  <c r="N547" i="87" s="1"/>
  <c r="N541" i="87" s="1"/>
  <c r="N33" i="87"/>
  <c r="N99" i="88"/>
  <c r="N103" i="88" s="1"/>
  <c r="N25" i="88"/>
  <c r="N110" i="88"/>
  <c r="N119" i="88" s="1"/>
  <c r="N523" i="88"/>
  <c r="N420" i="88"/>
  <c r="N454" i="88"/>
  <c r="N369" i="88"/>
  <c r="N505" i="88"/>
  <c r="N403" i="88"/>
  <c r="N488" i="88"/>
  <c r="N437" i="88"/>
  <c r="N471" i="88"/>
  <c r="N386" i="88"/>
  <c r="N335" i="88"/>
  <c r="N318" i="88"/>
  <c r="N352" i="88"/>
  <c r="N301" i="88"/>
  <c r="N284" i="88"/>
  <c r="U583" i="89"/>
  <c r="U612" i="89"/>
  <c r="U609" i="89"/>
  <c r="U586" i="89"/>
  <c r="S597" i="88"/>
  <c r="S655" i="88" s="1"/>
  <c r="S597" i="87"/>
  <c r="S655" i="87" s="1"/>
  <c r="U542" i="87"/>
  <c r="U606" i="87"/>
  <c r="T599" i="89"/>
  <c r="T600" i="89"/>
  <c r="T595" i="89"/>
  <c r="T598" i="89"/>
  <c r="T592" i="89"/>
  <c r="T589" i="89"/>
  <c r="U609" i="87"/>
  <c r="U612" i="87"/>
  <c r="U583" i="87"/>
  <c r="U586" i="87"/>
  <c r="U542" i="89"/>
  <c r="U606" i="89"/>
  <c r="N593" i="89"/>
  <c r="N602" i="89"/>
  <c r="N596" i="89"/>
  <c r="N603" i="89"/>
  <c r="N590" i="89"/>
  <c r="N604" i="89"/>
  <c r="T595" i="88"/>
  <c r="T599" i="88"/>
  <c r="T600" i="88"/>
  <c r="T589" i="88"/>
  <c r="T598" i="88"/>
  <c r="T592" i="88"/>
  <c r="N30" i="89"/>
  <c r="N566" i="89" s="1"/>
  <c r="N569" i="89"/>
  <c r="N53" i="89"/>
  <c r="U287" i="89"/>
  <c r="N543" i="87"/>
  <c r="N591" i="89"/>
  <c r="N647" i="89" s="1"/>
  <c r="N594" i="89"/>
  <c r="U288" i="89"/>
  <c r="N53" i="88"/>
  <c r="N30" i="88"/>
  <c r="N566" i="88" s="1"/>
  <c r="N569" i="88"/>
  <c r="N25" i="89"/>
  <c r="N110" i="89"/>
  <c r="N119" i="89" s="1"/>
  <c r="N523" i="89"/>
  <c r="N99" i="89"/>
  <c r="N103" i="89" s="1"/>
  <c r="N488" i="89"/>
  <c r="N403" i="89"/>
  <c r="N420" i="89"/>
  <c r="N386" i="89"/>
  <c r="N369" i="89"/>
  <c r="N471" i="89"/>
  <c r="N454" i="89"/>
  <c r="N437" i="89"/>
  <c r="N505" i="89"/>
  <c r="N352" i="89"/>
  <c r="N318" i="89"/>
  <c r="N335" i="89"/>
  <c r="N301" i="89"/>
  <c r="N284" i="89"/>
  <c r="N591" i="88"/>
  <c r="N647" i="88" s="1"/>
  <c r="N594" i="88"/>
  <c r="U287" i="88"/>
  <c r="N89" i="87"/>
  <c r="N101" i="87"/>
  <c r="U288" i="87"/>
  <c r="T600" i="87"/>
  <c r="T595" i="87"/>
  <c r="T599" i="87"/>
  <c r="T592" i="87"/>
  <c r="T598" i="87"/>
  <c r="T589" i="87"/>
  <c r="U288" i="88"/>
  <c r="N52" i="87"/>
  <c r="N572" i="87"/>
  <c r="U287" i="87"/>
  <c r="U542" i="88"/>
  <c r="N599" i="58"/>
  <c r="N592" i="58"/>
  <c r="N598" i="58"/>
  <c r="N595" i="58"/>
  <c r="M610" i="58"/>
  <c r="M608" i="58" s="1"/>
  <c r="H85" i="90"/>
  <c r="M613" i="58"/>
  <c r="M611" i="58" s="1"/>
  <c r="N33" i="83"/>
  <c r="N569" i="83" s="1"/>
  <c r="N116" i="83"/>
  <c r="N547" i="83" s="1"/>
  <c r="N541" i="83" s="1"/>
  <c r="N591" i="83" s="1"/>
  <c r="N91" i="83"/>
  <c r="N101" i="83" s="1"/>
  <c r="M584" i="58"/>
  <c r="M582" i="58" s="1"/>
  <c r="M631" i="58" s="1"/>
  <c r="M587" i="58"/>
  <c r="N544" i="58"/>
  <c r="J71" i="90"/>
  <c r="M123" i="58"/>
  <c r="N572" i="58"/>
  <c r="J32" i="90"/>
  <c r="M639" i="84"/>
  <c r="M635" i="84"/>
  <c r="N596" i="84"/>
  <c r="N603" i="83"/>
  <c r="N596" i="83"/>
  <c r="N602" i="83"/>
  <c r="N593" i="83"/>
  <c r="N602" i="84"/>
  <c r="N593" i="84"/>
  <c r="N603" i="84"/>
  <c r="N89" i="84"/>
  <c r="N116" i="58"/>
  <c r="M631" i="84"/>
  <c r="M605" i="83"/>
  <c r="M651" i="83" s="1"/>
  <c r="M635" i="83"/>
  <c r="M597" i="83"/>
  <c r="M588" i="83"/>
  <c r="M619" i="83"/>
  <c r="M620" i="83"/>
  <c r="M624" i="58"/>
  <c r="M586" i="58"/>
  <c r="M621" i="58"/>
  <c r="M590" i="58"/>
  <c r="M601" i="58" s="1"/>
  <c r="M607" i="58"/>
  <c r="M606" i="58"/>
  <c r="M589" i="58"/>
  <c r="N488" i="84"/>
  <c r="N505" i="84"/>
  <c r="N454" i="84"/>
  <c r="N471" i="84"/>
  <c r="N420" i="84"/>
  <c r="N437" i="84"/>
  <c r="N386" i="84"/>
  <c r="N403" i="84"/>
  <c r="N352" i="84"/>
  <c r="N369" i="84"/>
  <c r="N318" i="84"/>
  <c r="N335" i="84"/>
  <c r="N284" i="84"/>
  <c r="N301" i="84"/>
  <c r="N409" i="84"/>
  <c r="N477" i="84"/>
  <c r="N290" i="84"/>
  <c r="N324" i="84"/>
  <c r="N358" i="84"/>
  <c r="N511" i="84"/>
  <c r="N110" i="84"/>
  <c r="N119" i="84" s="1"/>
  <c r="N341" i="84"/>
  <c r="N99" i="84"/>
  <c r="N25" i="84"/>
  <c r="N392" i="84"/>
  <c r="N494" i="84"/>
  <c r="N460" i="84"/>
  <c r="N307" i="84"/>
  <c r="N426" i="84"/>
  <c r="N443" i="84"/>
  <c r="N594" i="84"/>
  <c r="N569" i="84"/>
  <c r="N30" i="84"/>
  <c r="N566" i="84" s="1"/>
  <c r="N53" i="84"/>
  <c r="N52" i="58"/>
  <c r="J47" i="90" s="1"/>
  <c r="N91" i="58"/>
  <c r="N101" i="58" s="1"/>
  <c r="N33" i="58"/>
  <c r="J29" i="90" s="1"/>
  <c r="N601" i="88" l="1"/>
  <c r="N51" i="89"/>
  <c r="N49" i="89" s="1"/>
  <c r="N126" i="89"/>
  <c r="N51" i="84"/>
  <c r="N57" i="84" s="1"/>
  <c r="N55" i="84" s="1"/>
  <c r="N126" i="84"/>
  <c r="N51" i="88"/>
  <c r="N49" i="88" s="1"/>
  <c r="N126" i="88"/>
  <c r="N573" i="88"/>
  <c r="N574" i="88"/>
  <c r="N577" i="88" s="1"/>
  <c r="N620" i="88" s="1"/>
  <c r="U595" i="89"/>
  <c r="U599" i="89"/>
  <c r="U600" i="89"/>
  <c r="U598" i="89"/>
  <c r="U592" i="89"/>
  <c r="U589" i="89"/>
  <c r="U600" i="87"/>
  <c r="U599" i="87"/>
  <c r="U595" i="87"/>
  <c r="U592" i="87"/>
  <c r="U589" i="87"/>
  <c r="U598" i="87"/>
  <c r="N528" i="88"/>
  <c r="N522" i="88"/>
  <c r="N112" i="88"/>
  <c r="N121" i="88" s="1"/>
  <c r="T597" i="87"/>
  <c r="T655" i="87" s="1"/>
  <c r="N522" i="89"/>
  <c r="N528" i="89"/>
  <c r="N112" i="89"/>
  <c r="N121" i="89" s="1"/>
  <c r="N601" i="89"/>
  <c r="N588" i="89"/>
  <c r="N639" i="89" s="1"/>
  <c r="N563" i="88"/>
  <c r="N21" i="88"/>
  <c r="N573" i="89"/>
  <c r="N574" i="89"/>
  <c r="N577" i="89" s="1"/>
  <c r="N620" i="89" s="1"/>
  <c r="N25" i="87"/>
  <c r="N110" i="87"/>
  <c r="N119" i="87" s="1"/>
  <c r="N523" i="87"/>
  <c r="N99" i="87"/>
  <c r="N103" i="87" s="1"/>
  <c r="N437" i="87"/>
  <c r="N471" i="87"/>
  <c r="N420" i="87"/>
  <c r="N505" i="87"/>
  <c r="N369" i="87"/>
  <c r="N454" i="87"/>
  <c r="N386" i="87"/>
  <c r="N403" i="87"/>
  <c r="N488" i="87"/>
  <c r="N318" i="87"/>
  <c r="N352" i="87"/>
  <c r="N284" i="87"/>
  <c r="N335" i="87"/>
  <c r="N301" i="87"/>
  <c r="N21" i="89"/>
  <c r="N563" i="89"/>
  <c r="N602" i="87"/>
  <c r="N603" i="87"/>
  <c r="N590" i="87"/>
  <c r="N593" i="87"/>
  <c r="N596" i="87"/>
  <c r="N604" i="87"/>
  <c r="U592" i="88"/>
  <c r="U599" i="88"/>
  <c r="U589" i="88"/>
  <c r="U598" i="88"/>
  <c r="U595" i="88"/>
  <c r="U600" i="88"/>
  <c r="T597" i="88"/>
  <c r="T655" i="88" s="1"/>
  <c r="N30" i="87"/>
  <c r="N566" i="87" s="1"/>
  <c r="N53" i="87"/>
  <c r="N569" i="87"/>
  <c r="T597" i="89"/>
  <c r="T655" i="89" s="1"/>
  <c r="N591" i="87"/>
  <c r="N647" i="87" s="1"/>
  <c r="N594" i="87"/>
  <c r="I83" i="90"/>
  <c r="N53" i="83"/>
  <c r="N594" i="83"/>
  <c r="N30" i="83"/>
  <c r="N566" i="83" s="1"/>
  <c r="N573" i="83" s="1"/>
  <c r="N89" i="83"/>
  <c r="M585" i="58"/>
  <c r="M635" i="58" s="1"/>
  <c r="N547" i="58"/>
  <c r="N541" i="58" s="1"/>
  <c r="N591" i="58" s="1"/>
  <c r="J74" i="90"/>
  <c r="N574" i="84"/>
  <c r="N577" i="84" s="1"/>
  <c r="N573" i="84"/>
  <c r="M655" i="83"/>
  <c r="N103" i="84"/>
  <c r="M605" i="58"/>
  <c r="M639" i="83"/>
  <c r="M619" i="58"/>
  <c r="M620" i="58"/>
  <c r="M597" i="58"/>
  <c r="M588" i="58"/>
  <c r="N488" i="58"/>
  <c r="N505" i="58"/>
  <c r="N488" i="83"/>
  <c r="N505" i="83"/>
  <c r="N454" i="83"/>
  <c r="N471" i="83"/>
  <c r="N454" i="58"/>
  <c r="N471" i="58"/>
  <c r="N420" i="83"/>
  <c r="N437" i="83"/>
  <c r="N420" i="58"/>
  <c r="N437" i="58"/>
  <c r="N386" i="58"/>
  <c r="N403" i="58"/>
  <c r="N386" i="83"/>
  <c r="N403" i="83"/>
  <c r="N352" i="58"/>
  <c r="N369" i="58"/>
  <c r="N352" i="83"/>
  <c r="N369" i="83"/>
  <c r="N318" i="58"/>
  <c r="N335" i="58"/>
  <c r="N318" i="83"/>
  <c r="N335" i="83"/>
  <c r="N284" i="83"/>
  <c r="N301" i="83"/>
  <c r="N284" i="58"/>
  <c r="N301" i="58"/>
  <c r="O394" i="84"/>
  <c r="O388" i="84" s="1"/>
  <c r="N393" i="84"/>
  <c r="S292" i="84"/>
  <c r="N291" i="84"/>
  <c r="N523" i="84"/>
  <c r="N563" i="84"/>
  <c r="N21" i="84"/>
  <c r="O479" i="84"/>
  <c r="O473" i="84" s="1"/>
  <c r="N478" i="84"/>
  <c r="O445" i="84"/>
  <c r="O439" i="84" s="1"/>
  <c r="N444" i="84"/>
  <c r="O411" i="84"/>
  <c r="O405" i="84" s="1"/>
  <c r="N410" i="84"/>
  <c r="O428" i="84"/>
  <c r="O422" i="84" s="1"/>
  <c r="N427" i="84"/>
  <c r="S343" i="84"/>
  <c r="S337" i="84" s="1"/>
  <c r="N342" i="84"/>
  <c r="N647" i="83"/>
  <c r="N375" i="84"/>
  <c r="N111" i="84"/>
  <c r="N120" i="84" s="1"/>
  <c r="S309" i="84"/>
  <c r="S303" i="84" s="1"/>
  <c r="N308" i="84"/>
  <c r="O513" i="84"/>
  <c r="O507" i="84" s="1"/>
  <c r="N512" i="84"/>
  <c r="O462" i="84"/>
  <c r="O456" i="84" s="1"/>
  <c r="N461" i="84"/>
  <c r="S360" i="84"/>
  <c r="S354" i="84" s="1"/>
  <c r="N359" i="84"/>
  <c r="N25" i="83"/>
  <c r="N443" i="83"/>
  <c r="N426" i="83"/>
  <c r="N409" i="83"/>
  <c r="N511" i="83"/>
  <c r="N307" i="83"/>
  <c r="N358" i="83"/>
  <c r="N460" i="83"/>
  <c r="N324" i="83"/>
  <c r="N494" i="83"/>
  <c r="N477" i="83"/>
  <c r="N392" i="83"/>
  <c r="N110" i="83"/>
  <c r="N119" i="83" s="1"/>
  <c r="N341" i="83"/>
  <c r="N99" i="83"/>
  <c r="N647" i="84"/>
  <c r="O496" i="84"/>
  <c r="O490" i="84" s="1"/>
  <c r="N495" i="84"/>
  <c r="S326" i="84"/>
  <c r="S320" i="84" s="1"/>
  <c r="N325" i="84"/>
  <c r="N53" i="58"/>
  <c r="N126" i="58" s="1"/>
  <c r="N569" i="58"/>
  <c r="N89" i="58"/>
  <c r="N30" i="58"/>
  <c r="N494" i="58"/>
  <c r="O496" i="58" s="1"/>
  <c r="O490" i="58" s="1"/>
  <c r="N511" i="58"/>
  <c r="N460" i="58"/>
  <c r="O462" i="58" s="1"/>
  <c r="O456" i="58" s="1"/>
  <c r="N477" i="58"/>
  <c r="N426" i="58"/>
  <c r="O428" i="58" s="1"/>
  <c r="O422" i="58" s="1"/>
  <c r="N443" i="58"/>
  <c r="N392" i="58"/>
  <c r="O394" i="58" s="1"/>
  <c r="O388" i="58" s="1"/>
  <c r="N409" i="58"/>
  <c r="N358" i="58"/>
  <c r="N359" i="58" s="1"/>
  <c r="N375" i="58"/>
  <c r="N324" i="58"/>
  <c r="S326" i="58" s="1"/>
  <c r="S320" i="58" s="1"/>
  <c r="N341" i="58"/>
  <c r="N290" i="58"/>
  <c r="N118" i="58" s="1"/>
  <c r="N307" i="58"/>
  <c r="N99" i="58"/>
  <c r="N110" i="58"/>
  <c r="J68" i="90" s="1"/>
  <c r="N25" i="58"/>
  <c r="N49" i="84" l="1"/>
  <c r="N58" i="84" s="1"/>
  <c r="N57" i="89"/>
  <c r="N55" i="89" s="1"/>
  <c r="N58" i="89" s="1"/>
  <c r="N57" i="88"/>
  <c r="N55" i="88" s="1"/>
  <c r="N58" i="88" s="1"/>
  <c r="N51" i="83"/>
  <c r="N57" i="83" s="1"/>
  <c r="N55" i="83" s="1"/>
  <c r="N126" i="83"/>
  <c r="N51" i="87"/>
  <c r="N57" i="87" s="1"/>
  <c r="N55" i="87" s="1"/>
  <c r="N126" i="87"/>
  <c r="N622" i="89"/>
  <c r="N576" i="89"/>
  <c r="N619" i="89" s="1"/>
  <c r="U597" i="88"/>
  <c r="U655" i="88" s="1"/>
  <c r="N559" i="88"/>
  <c r="N13" i="88"/>
  <c r="N559" i="89"/>
  <c r="N13" i="89"/>
  <c r="N574" i="87"/>
  <c r="N577" i="87" s="1"/>
  <c r="N620" i="87" s="1"/>
  <c r="N573" i="87"/>
  <c r="N522" i="87"/>
  <c r="N528" i="87"/>
  <c r="N112" i="87"/>
  <c r="N121" i="87" s="1"/>
  <c r="O530" i="88"/>
  <c r="N244" i="88"/>
  <c r="N249" i="88" s="1"/>
  <c r="N529" i="88"/>
  <c r="N575" i="89"/>
  <c r="N618" i="89" s="1"/>
  <c r="U597" i="87"/>
  <c r="U655" i="87" s="1"/>
  <c r="N563" i="87"/>
  <c r="N21" i="87"/>
  <c r="O530" i="89"/>
  <c r="N244" i="89"/>
  <c r="N249" i="89" s="1"/>
  <c r="N529" i="89"/>
  <c r="U597" i="89"/>
  <c r="U655" i="89" s="1"/>
  <c r="N575" i="88"/>
  <c r="N618" i="88" s="1"/>
  <c r="N601" i="87"/>
  <c r="N588" i="87"/>
  <c r="N639" i="87" s="1"/>
  <c r="N576" i="88"/>
  <c r="N619" i="88" s="1"/>
  <c r="N622" i="88"/>
  <c r="I84" i="90"/>
  <c r="N574" i="83"/>
  <c r="N577" i="83" s="1"/>
  <c r="N103" i="83"/>
  <c r="N549" i="58"/>
  <c r="N543" i="58" s="1"/>
  <c r="N604" i="58" s="1"/>
  <c r="J76" i="90"/>
  <c r="N51" i="58"/>
  <c r="N49" i="58" s="1"/>
  <c r="J44" i="90" s="1"/>
  <c r="J48" i="90"/>
  <c r="N566" i="58"/>
  <c r="J26" i="90"/>
  <c r="N563" i="58"/>
  <c r="J24" i="90"/>
  <c r="N594" i="58"/>
  <c r="N647" i="58"/>
  <c r="M651" i="58"/>
  <c r="M639" i="58"/>
  <c r="M655" i="58"/>
  <c r="N622" i="84"/>
  <c r="N576" i="84"/>
  <c r="N622" i="83"/>
  <c r="N576" i="83"/>
  <c r="N492" i="84"/>
  <c r="O497" i="84"/>
  <c r="O491" i="84" s="1"/>
  <c r="O479" i="83"/>
  <c r="O473" i="83" s="1"/>
  <c r="N478" i="83"/>
  <c r="O480" i="84"/>
  <c r="O474" i="84" s="1"/>
  <c r="N475" i="84"/>
  <c r="O496" i="83"/>
  <c r="O490" i="83" s="1"/>
  <c r="N495" i="83"/>
  <c r="O411" i="83"/>
  <c r="O405" i="83" s="1"/>
  <c r="N410" i="83"/>
  <c r="N509" i="84"/>
  <c r="O514" i="84"/>
  <c r="O508" i="84" s="1"/>
  <c r="N305" i="84"/>
  <c r="O310" i="84"/>
  <c r="O304" i="84" s="1"/>
  <c r="N339" i="84"/>
  <c r="O344" i="84"/>
  <c r="O338" i="84" s="1"/>
  <c r="O446" i="84"/>
  <c r="O440" i="84" s="1"/>
  <c r="N441" i="84"/>
  <c r="N112" i="84"/>
  <c r="N121" i="84" s="1"/>
  <c r="N522" i="84"/>
  <c r="N528" i="84"/>
  <c r="O513" i="83"/>
  <c r="O507" i="83" s="1"/>
  <c r="N512" i="83"/>
  <c r="N375" i="83"/>
  <c r="N111" i="83"/>
  <c r="N120" i="83" s="1"/>
  <c r="O428" i="83"/>
  <c r="O422" i="83" s="1"/>
  <c r="N427" i="83"/>
  <c r="N407" i="84"/>
  <c r="O412" i="84"/>
  <c r="O406" i="84" s="1"/>
  <c r="N288" i="84"/>
  <c r="O293" i="84"/>
  <c r="N523" i="83"/>
  <c r="N112" i="83" s="1"/>
  <c r="N121" i="83" s="1"/>
  <c r="S326" i="83"/>
  <c r="S320" i="83" s="1"/>
  <c r="N325" i="83"/>
  <c r="O445" i="83"/>
  <c r="O439" i="83" s="1"/>
  <c r="N444" i="83"/>
  <c r="N424" i="84"/>
  <c r="O429" i="84"/>
  <c r="O423" i="84" s="1"/>
  <c r="S286" i="84"/>
  <c r="O462" i="83"/>
  <c r="O456" i="83" s="1"/>
  <c r="N461" i="83"/>
  <c r="N563" i="83"/>
  <c r="N21" i="83"/>
  <c r="O395" i="84"/>
  <c r="O389" i="84" s="1"/>
  <c r="N390" i="84"/>
  <c r="S343" i="83"/>
  <c r="S337" i="83" s="1"/>
  <c r="N342" i="83"/>
  <c r="S360" i="83"/>
  <c r="S354" i="83" s="1"/>
  <c r="N359" i="83"/>
  <c r="O361" i="84"/>
  <c r="O355" i="84" s="1"/>
  <c r="N356" i="84"/>
  <c r="O327" i="84"/>
  <c r="O321" i="84" s="1"/>
  <c r="N322" i="84"/>
  <c r="S309" i="83"/>
  <c r="S303" i="83" s="1"/>
  <c r="N308" i="83"/>
  <c r="N245" i="84"/>
  <c r="O377" i="84"/>
  <c r="N376" i="84"/>
  <c r="O394" i="83"/>
  <c r="O388" i="83" s="1"/>
  <c r="N393" i="83"/>
  <c r="N290" i="83"/>
  <c r="N458" i="84"/>
  <c r="O463" i="84"/>
  <c r="O457" i="84" s="1"/>
  <c r="N559" i="84"/>
  <c r="N13" i="84"/>
  <c r="N119" i="58"/>
  <c r="J77" i="90" s="1"/>
  <c r="N21" i="58"/>
  <c r="J20" i="90" s="1"/>
  <c r="N103" i="58"/>
  <c r="N461" i="58"/>
  <c r="N458" i="58" s="1"/>
  <c r="N523" i="58"/>
  <c r="S360" i="58"/>
  <c r="S354" i="58" s="1"/>
  <c r="N393" i="58"/>
  <c r="N390" i="58" s="1"/>
  <c r="N427" i="58"/>
  <c r="N424" i="58" s="1"/>
  <c r="N495" i="58"/>
  <c r="N492" i="58" s="1"/>
  <c r="O513" i="58"/>
  <c r="O507" i="58" s="1"/>
  <c r="N512" i="58"/>
  <c r="O479" i="58"/>
  <c r="O473" i="58" s="1"/>
  <c r="N478" i="58"/>
  <c r="O445" i="58"/>
  <c r="O439" i="58" s="1"/>
  <c r="N444" i="58"/>
  <c r="O411" i="58"/>
  <c r="O405" i="58" s="1"/>
  <c r="N410" i="58"/>
  <c r="O377" i="58"/>
  <c r="O371" i="58" s="1"/>
  <c r="N376" i="58"/>
  <c r="N356" i="58"/>
  <c r="O361" i="58"/>
  <c r="O355" i="58" s="1"/>
  <c r="N325" i="58"/>
  <c r="O327" i="58" s="1"/>
  <c r="O321" i="58" s="1"/>
  <c r="S343" i="58"/>
  <c r="S337" i="58" s="1"/>
  <c r="N342" i="58"/>
  <c r="S309" i="58"/>
  <c r="S303" i="58" s="1"/>
  <c r="N308" i="58"/>
  <c r="N245" i="58"/>
  <c r="N111" i="58"/>
  <c r="J69" i="90" s="1"/>
  <c r="N291" i="58"/>
  <c r="S292" i="58"/>
  <c r="S286" i="58" s="1"/>
  <c r="N575" i="84" l="1"/>
  <c r="N618" i="84" s="1"/>
  <c r="N49" i="87"/>
  <c r="N575" i="87" s="1"/>
  <c r="N618" i="87" s="1"/>
  <c r="N49" i="83"/>
  <c r="N575" i="83" s="1"/>
  <c r="N618" i="83" s="1"/>
  <c r="N559" i="87"/>
  <c r="N13" i="87"/>
  <c r="N576" i="87"/>
  <c r="N619" i="87" s="1"/>
  <c r="N622" i="87"/>
  <c r="N43" i="88"/>
  <c r="N551" i="88"/>
  <c r="N526" i="89"/>
  <c r="N109" i="89" s="1"/>
  <c r="N540" i="89" s="1"/>
  <c r="O531" i="89"/>
  <c r="N269" i="89"/>
  <c r="N274" i="89" s="1"/>
  <c r="N107" i="89" s="1"/>
  <c r="O531" i="88"/>
  <c r="N526" i="88"/>
  <c r="N109" i="88" s="1"/>
  <c r="N540" i="88" s="1"/>
  <c r="N269" i="88"/>
  <c r="N274" i="88" s="1"/>
  <c r="N107" i="88" s="1"/>
  <c r="N250" i="88"/>
  <c r="N104" i="88"/>
  <c r="O524" i="88"/>
  <c r="O115" i="88" s="1"/>
  <c r="O546" i="88" s="1"/>
  <c r="O253" i="88"/>
  <c r="O258" i="88" s="1"/>
  <c r="O94" i="88" s="1"/>
  <c r="O92" i="88" s="1"/>
  <c r="N250" i="89"/>
  <c r="N104" i="89"/>
  <c r="O530" i="87"/>
  <c r="N244" i="87"/>
  <c r="N249" i="87" s="1"/>
  <c r="N529" i="87"/>
  <c r="N551" i="89"/>
  <c r="N43" i="89"/>
  <c r="O524" i="89"/>
  <c r="O115" i="89" s="1"/>
  <c r="O546" i="89" s="1"/>
  <c r="O253" i="89"/>
  <c r="O258" i="89" s="1"/>
  <c r="O94" i="89" s="1"/>
  <c r="O92" i="89" s="1"/>
  <c r="J87" i="90"/>
  <c r="I89" i="90"/>
  <c r="N573" i="58"/>
  <c r="N576" i="58" s="1"/>
  <c r="I85" i="90"/>
  <c r="I88" i="90"/>
  <c r="N574" i="58"/>
  <c r="N577" i="58" s="1"/>
  <c r="N57" i="58"/>
  <c r="J46" i="90"/>
  <c r="N593" i="58"/>
  <c r="N596" i="58"/>
  <c r="N603" i="58"/>
  <c r="N602" i="58"/>
  <c r="N373" i="84"/>
  <c r="N108" i="84" s="1"/>
  <c r="N539" i="84" s="1"/>
  <c r="N609" i="84" s="1"/>
  <c r="O378" i="84"/>
  <c r="N270" i="84"/>
  <c r="N551" i="84"/>
  <c r="N43" i="84"/>
  <c r="O371" i="84"/>
  <c r="O114" i="84" s="1"/>
  <c r="O545" i="84" s="1"/>
  <c r="O254" i="84"/>
  <c r="O310" i="83"/>
  <c r="O304" i="83" s="1"/>
  <c r="N305" i="83"/>
  <c r="O361" i="83"/>
  <c r="O355" i="83" s="1"/>
  <c r="N356" i="83"/>
  <c r="N13" i="83"/>
  <c r="N559" i="83"/>
  <c r="N528" i="83"/>
  <c r="N244" i="83" s="1"/>
  <c r="N522" i="83"/>
  <c r="O429" i="83"/>
  <c r="O423" i="83" s="1"/>
  <c r="N424" i="83"/>
  <c r="N245" i="83"/>
  <c r="O377" i="83"/>
  <c r="N376" i="83"/>
  <c r="N339" i="83"/>
  <c r="O344" i="83"/>
  <c r="O338" i="83" s="1"/>
  <c r="N458" i="83"/>
  <c r="O463" i="83"/>
  <c r="O457" i="83" s="1"/>
  <c r="N509" i="83"/>
  <c r="O514" i="83"/>
  <c r="O508" i="83" s="1"/>
  <c r="N244" i="84"/>
  <c r="N249" i="84" s="1"/>
  <c r="O530" i="84"/>
  <c r="N529" i="84"/>
  <c r="O287" i="84"/>
  <c r="S292" i="83"/>
  <c r="N291" i="83"/>
  <c r="O395" i="83"/>
  <c r="O389" i="83" s="1"/>
  <c r="N390" i="83"/>
  <c r="N492" i="83"/>
  <c r="O497" i="83"/>
  <c r="O491" i="83" s="1"/>
  <c r="N441" i="83"/>
  <c r="O446" i="83"/>
  <c r="O440" i="83" s="1"/>
  <c r="N322" i="83"/>
  <c r="O327" i="83"/>
  <c r="O321" i="83" s="1"/>
  <c r="O412" i="83"/>
  <c r="O406" i="83" s="1"/>
  <c r="N407" i="83"/>
  <c r="N475" i="83"/>
  <c r="O480" i="83"/>
  <c r="O474" i="83" s="1"/>
  <c r="N575" i="58"/>
  <c r="N618" i="58" s="1"/>
  <c r="N120" i="58"/>
  <c r="J78" i="90" s="1"/>
  <c r="N13" i="58"/>
  <c r="N559" i="58"/>
  <c r="N528" i="58"/>
  <c r="O530" i="58" s="1"/>
  <c r="O524" i="58" s="1"/>
  <c r="N522" i="58"/>
  <c r="O463" i="58"/>
  <c r="O457" i="58" s="1"/>
  <c r="O395" i="58"/>
  <c r="O389" i="58" s="1"/>
  <c r="O497" i="58"/>
  <c r="O491" i="58" s="1"/>
  <c r="O429" i="58"/>
  <c r="O423" i="58" s="1"/>
  <c r="N509" i="58"/>
  <c r="O514" i="58"/>
  <c r="O508" i="58" s="1"/>
  <c r="N475" i="58"/>
  <c r="O480" i="58"/>
  <c r="O474" i="58" s="1"/>
  <c r="N441" i="58"/>
  <c r="O446" i="58"/>
  <c r="O440" i="58" s="1"/>
  <c r="N407" i="58"/>
  <c r="O412" i="58"/>
  <c r="O406" i="58" s="1"/>
  <c r="N373" i="58"/>
  <c r="O378" i="58"/>
  <c r="O372" i="58" s="1"/>
  <c r="N322" i="58"/>
  <c r="N339" i="58"/>
  <c r="O344" i="58"/>
  <c r="O338" i="58" s="1"/>
  <c r="N305" i="58"/>
  <c r="O310" i="58"/>
  <c r="O304" i="58" s="1"/>
  <c r="O114" i="58"/>
  <c r="O254" i="58"/>
  <c r="O293" i="58"/>
  <c r="O287" i="58" s="1"/>
  <c r="N288" i="58"/>
  <c r="N270" i="58"/>
  <c r="N58" i="87" l="1"/>
  <c r="N58" i="83"/>
  <c r="O525" i="89"/>
  <c r="O118" i="89" s="1"/>
  <c r="O549" i="89" s="1"/>
  <c r="O607" i="89" s="1"/>
  <c r="O605" i="89" s="1"/>
  <c r="O651" i="89" s="1"/>
  <c r="O261" i="89"/>
  <c r="O266" i="89" s="1"/>
  <c r="O97" i="89" s="1"/>
  <c r="O95" i="89" s="1"/>
  <c r="O113" i="89"/>
  <c r="O544" i="89" s="1"/>
  <c r="O38" i="89"/>
  <c r="N584" i="89"/>
  <c r="N582" i="89" s="1"/>
  <c r="N631" i="89" s="1"/>
  <c r="N613" i="89"/>
  <c r="N611" i="89" s="1"/>
  <c r="N610" i="89"/>
  <c r="N608" i="89" s="1"/>
  <c r="N587" i="89"/>
  <c r="N585" i="89" s="1"/>
  <c r="N635" i="89" s="1"/>
  <c r="N122" i="88"/>
  <c r="N123" i="88" s="1"/>
  <c r="N538" i="88"/>
  <c r="N610" i="88"/>
  <c r="N608" i="88" s="1"/>
  <c r="N613" i="88"/>
  <c r="N611" i="88" s="1"/>
  <c r="N584" i="88"/>
  <c r="N582" i="88" s="1"/>
  <c r="N631" i="88" s="1"/>
  <c r="N587" i="88"/>
  <c r="N585" i="88" s="1"/>
  <c r="N635" i="88" s="1"/>
  <c r="O531" i="87"/>
  <c r="N526" i="87"/>
  <c r="N109" i="87" s="1"/>
  <c r="N540" i="87" s="1"/>
  <c r="N269" i="87"/>
  <c r="N274" i="87" s="1"/>
  <c r="N107" i="87" s="1"/>
  <c r="O525" i="88"/>
  <c r="O118" i="88" s="1"/>
  <c r="O549" i="88" s="1"/>
  <c r="O607" i="88" s="1"/>
  <c r="O605" i="88" s="1"/>
  <c r="O651" i="88" s="1"/>
  <c r="O261" i="88"/>
  <c r="O266" i="88" s="1"/>
  <c r="O97" i="88" s="1"/>
  <c r="O95" i="88" s="1"/>
  <c r="O113" i="88"/>
  <c r="O544" i="88" s="1"/>
  <c r="O38" i="88"/>
  <c r="N122" i="89"/>
  <c r="N123" i="89" s="1"/>
  <c r="N538" i="89"/>
  <c r="N551" i="87"/>
  <c r="N43" i="87"/>
  <c r="N250" i="87"/>
  <c r="N104" i="87"/>
  <c r="O524" i="87"/>
  <c r="O115" i="87" s="1"/>
  <c r="O546" i="87" s="1"/>
  <c r="O253" i="87"/>
  <c r="O258" i="87" s="1"/>
  <c r="O94" i="87" s="1"/>
  <c r="O92" i="87" s="1"/>
  <c r="N622" i="58"/>
  <c r="O545" i="58"/>
  <c r="K72" i="90"/>
  <c r="N55" i="58"/>
  <c r="J52" i="90"/>
  <c r="N551" i="58"/>
  <c r="N624" i="58" s="1"/>
  <c r="J12" i="90"/>
  <c r="N249" i="83"/>
  <c r="N104" i="83" s="1"/>
  <c r="O293" i="83"/>
  <c r="N288" i="83"/>
  <c r="N250" i="84"/>
  <c r="N104" i="84"/>
  <c r="S286" i="83"/>
  <c r="N551" i="83"/>
  <c r="N43" i="83"/>
  <c r="O378" i="83"/>
  <c r="N373" i="83"/>
  <c r="N108" i="83" s="1"/>
  <c r="N539" i="83" s="1"/>
  <c r="N609" i="83" s="1"/>
  <c r="N270" i="83"/>
  <c r="N624" i="84"/>
  <c r="N621" i="84"/>
  <c r="N606" i="84"/>
  <c r="N589" i="84"/>
  <c r="N590" i="84"/>
  <c r="N601" i="84" s="1"/>
  <c r="N607" i="84"/>
  <c r="O531" i="84"/>
  <c r="N526" i="84"/>
  <c r="N109" i="84" s="1"/>
  <c r="N540" i="84" s="1"/>
  <c r="N610" i="84" s="1"/>
  <c r="N269" i="84"/>
  <c r="N274" i="84" s="1"/>
  <c r="N107" i="84" s="1"/>
  <c r="O372" i="84"/>
  <c r="O117" i="84" s="1"/>
  <c r="O548" i="84" s="1"/>
  <c r="O262" i="84"/>
  <c r="O253" i="84"/>
  <c r="O258" i="84" s="1"/>
  <c r="O94" i="84" s="1"/>
  <c r="O92" i="84" s="1"/>
  <c r="O524" i="84"/>
  <c r="O115" i="84" s="1"/>
  <c r="O546" i="84" s="1"/>
  <c r="O371" i="83"/>
  <c r="O114" i="83" s="1"/>
  <c r="O545" i="83" s="1"/>
  <c r="O254" i="83"/>
  <c r="O530" i="83"/>
  <c r="N529" i="83"/>
  <c r="N586" i="84"/>
  <c r="N583" i="84"/>
  <c r="N612" i="84"/>
  <c r="N621" i="58"/>
  <c r="N590" i="58"/>
  <c r="N601" i="58" s="1"/>
  <c r="N606" i="58"/>
  <c r="N607" i="58"/>
  <c r="N589" i="58"/>
  <c r="N597" i="58" s="1"/>
  <c r="N43" i="58"/>
  <c r="J34" i="90" s="1"/>
  <c r="O117" i="58"/>
  <c r="N529" i="58"/>
  <c r="O531" i="58" s="1"/>
  <c r="O525" i="58" s="1"/>
  <c r="N108" i="58"/>
  <c r="N112" i="58"/>
  <c r="J70" i="90" s="1"/>
  <c r="N244" i="58"/>
  <c r="N249" i="58" s="1"/>
  <c r="O262" i="58"/>
  <c r="N168" i="3" l="1"/>
  <c r="J61" i="90"/>
  <c r="O91" i="88"/>
  <c r="O116" i="88"/>
  <c r="O547" i="88" s="1"/>
  <c r="O541" i="88" s="1"/>
  <c r="O33" i="88"/>
  <c r="N122" i="87"/>
  <c r="N123" i="87" s="1"/>
  <c r="N538" i="87"/>
  <c r="O572" i="89"/>
  <c r="O52" i="89"/>
  <c r="N610" i="87"/>
  <c r="N608" i="87" s="1"/>
  <c r="N584" i="87"/>
  <c r="N582" i="87" s="1"/>
  <c r="N631" i="87" s="1"/>
  <c r="N587" i="87"/>
  <c r="N585" i="87" s="1"/>
  <c r="N635" i="87" s="1"/>
  <c r="N613" i="87"/>
  <c r="N611" i="87" s="1"/>
  <c r="O525" i="87"/>
  <c r="O118" i="87" s="1"/>
  <c r="O549" i="87" s="1"/>
  <c r="O607" i="87" s="1"/>
  <c r="O605" i="87" s="1"/>
  <c r="O651" i="87" s="1"/>
  <c r="O261" i="87"/>
  <c r="O266" i="87" s="1"/>
  <c r="O97" i="87" s="1"/>
  <c r="O95" i="87" s="1"/>
  <c r="O91" i="89"/>
  <c r="O116" i="89"/>
  <c r="O547" i="89" s="1"/>
  <c r="O541" i="89" s="1"/>
  <c r="O33" i="89"/>
  <c r="O113" i="87"/>
  <c r="O544" i="87" s="1"/>
  <c r="O38" i="87"/>
  <c r="O52" i="88"/>
  <c r="O572" i="88"/>
  <c r="O543" i="89"/>
  <c r="O543" i="88"/>
  <c r="N539" i="58"/>
  <c r="N583" i="58" s="1"/>
  <c r="J66" i="90"/>
  <c r="O548" i="58"/>
  <c r="K75" i="90"/>
  <c r="J50" i="90"/>
  <c r="N58" i="58"/>
  <c r="N250" i="83"/>
  <c r="N655" i="58"/>
  <c r="N597" i="84"/>
  <c r="N588" i="84"/>
  <c r="N538" i="84"/>
  <c r="N122" i="84"/>
  <c r="N123" i="84" s="1"/>
  <c r="N605" i="84"/>
  <c r="N651" i="84" s="1"/>
  <c r="N612" i="83"/>
  <c r="N586" i="83"/>
  <c r="N583" i="83"/>
  <c r="O531" i="83"/>
  <c r="O525" i="83" s="1"/>
  <c r="N526" i="83"/>
  <c r="N109" i="83" s="1"/>
  <c r="N540" i="83" s="1"/>
  <c r="N610" i="83" s="1"/>
  <c r="O524" i="83"/>
  <c r="O115" i="83" s="1"/>
  <c r="O546" i="83" s="1"/>
  <c r="O253" i="83"/>
  <c r="O258" i="83" s="1"/>
  <c r="O94" i="83" s="1"/>
  <c r="O92" i="83" s="1"/>
  <c r="O372" i="83"/>
  <c r="O117" i="83" s="1"/>
  <c r="O548" i="83" s="1"/>
  <c r="O262" i="83"/>
  <c r="N584" i="84"/>
  <c r="N582" i="84" s="1"/>
  <c r="N613" i="84"/>
  <c r="N611" i="84" s="1"/>
  <c r="N608" i="84"/>
  <c r="N587" i="84"/>
  <c r="N585" i="84" s="1"/>
  <c r="O525" i="84"/>
  <c r="O118" i="84" s="1"/>
  <c r="O549" i="84" s="1"/>
  <c r="O261" i="84"/>
  <c r="O266" i="84" s="1"/>
  <c r="O97" i="84" s="1"/>
  <c r="O95" i="84" s="1"/>
  <c r="N620" i="84"/>
  <c r="N619" i="84"/>
  <c r="O542" i="84"/>
  <c r="N269" i="83"/>
  <c r="N274" i="83" s="1"/>
  <c r="N107" i="83" s="1"/>
  <c r="O113" i="84"/>
  <c r="O544" i="84" s="1"/>
  <c r="O38" i="84"/>
  <c r="N624" i="83"/>
  <c r="N621" i="83"/>
  <c r="N606" i="83"/>
  <c r="N589" i="83"/>
  <c r="N607" i="83"/>
  <c r="N590" i="83"/>
  <c r="N601" i="83" s="1"/>
  <c r="O287" i="83"/>
  <c r="N620" i="58"/>
  <c r="N619" i="58"/>
  <c r="N605" i="58"/>
  <c r="N588" i="58"/>
  <c r="N121" i="58"/>
  <c r="J79" i="90" s="1"/>
  <c r="N526" i="58"/>
  <c r="N109" i="58" s="1"/>
  <c r="N104" i="58"/>
  <c r="N250" i="58"/>
  <c r="O261" i="58"/>
  <c r="O266" i="58" s="1"/>
  <c r="O97" i="58" s="1"/>
  <c r="O95" i="58" s="1"/>
  <c r="N269" i="58"/>
  <c r="N274" i="58" s="1"/>
  <c r="N107" i="58" s="1"/>
  <c r="J65" i="90" s="1"/>
  <c r="O253" i="58"/>
  <c r="O258" i="58" s="1"/>
  <c r="O94" i="58" s="1"/>
  <c r="O92" i="58" s="1"/>
  <c r="O115" i="58"/>
  <c r="O261" i="83" l="1"/>
  <c r="O266" i="83" s="1"/>
  <c r="O97" i="83" s="1"/>
  <c r="O95" i="83" s="1"/>
  <c r="N612" i="58"/>
  <c r="O591" i="89"/>
  <c r="O647" i="89" s="1"/>
  <c r="O594" i="89"/>
  <c r="O602" i="89"/>
  <c r="O596" i="89"/>
  <c r="O590" i="89"/>
  <c r="O603" i="89"/>
  <c r="O604" i="89"/>
  <c r="O593" i="89"/>
  <c r="O101" i="89"/>
  <c r="O89" i="89"/>
  <c r="O91" i="87"/>
  <c r="O116" i="87"/>
  <c r="O547" i="87" s="1"/>
  <c r="O541" i="87" s="1"/>
  <c r="O33" i="87"/>
  <c r="O572" i="87"/>
  <c r="O52" i="87"/>
  <c r="O53" i="88"/>
  <c r="O569" i="88"/>
  <c r="O30" i="88"/>
  <c r="O566" i="88" s="1"/>
  <c r="O596" i="88"/>
  <c r="O603" i="88"/>
  <c r="O590" i="88"/>
  <c r="O604" i="88"/>
  <c r="O593" i="88"/>
  <c r="O602" i="88"/>
  <c r="O594" i="88"/>
  <c r="O591" i="88"/>
  <c r="O647" i="88" s="1"/>
  <c r="O543" i="87"/>
  <c r="O569" i="89"/>
  <c r="O53" i="89"/>
  <c r="O30" i="89"/>
  <c r="O566" i="89" s="1"/>
  <c r="O89" i="88"/>
  <c r="O101" i="88"/>
  <c r="N586" i="58"/>
  <c r="O542" i="58"/>
  <c r="O595" i="58" s="1"/>
  <c r="J89" i="90"/>
  <c r="N609" i="58"/>
  <c r="O118" i="83"/>
  <c r="O549" i="83" s="1"/>
  <c r="O543" i="83" s="1"/>
  <c r="O604" i="83" s="1"/>
  <c r="O546" i="58"/>
  <c r="K73" i="90"/>
  <c r="N540" i="58"/>
  <c r="J67" i="90"/>
  <c r="N635" i="84"/>
  <c r="N631" i="84"/>
  <c r="N651" i="58"/>
  <c r="N639" i="58"/>
  <c r="N655" i="84"/>
  <c r="O595" i="84"/>
  <c r="O600" i="84"/>
  <c r="O598" i="84"/>
  <c r="O592" i="84"/>
  <c r="O542" i="83"/>
  <c r="O600" i="83" s="1"/>
  <c r="O543" i="84"/>
  <c r="O604" i="84" s="1"/>
  <c r="O116" i="58"/>
  <c r="O91" i="84"/>
  <c r="O89" i="84" s="1"/>
  <c r="N605" i="83"/>
  <c r="N651" i="83" s="1"/>
  <c r="O572" i="84"/>
  <c r="O52" i="84"/>
  <c r="O113" i="83"/>
  <c r="O544" i="83" s="1"/>
  <c r="O38" i="83"/>
  <c r="N122" i="83"/>
  <c r="N123" i="83" s="1"/>
  <c r="N538" i="83"/>
  <c r="O599" i="84"/>
  <c r="N619" i="83"/>
  <c r="N620" i="83"/>
  <c r="N639" i="84"/>
  <c r="N613" i="83"/>
  <c r="N611" i="83" s="1"/>
  <c r="N608" i="83"/>
  <c r="N587" i="83"/>
  <c r="N585" i="83" s="1"/>
  <c r="N584" i="83"/>
  <c r="N582" i="83" s="1"/>
  <c r="N588" i="83"/>
  <c r="N597" i="83"/>
  <c r="O116" i="84"/>
  <c r="O547" i="84" s="1"/>
  <c r="O541" i="84" s="1"/>
  <c r="O591" i="84" s="1"/>
  <c r="O33" i="84"/>
  <c r="N122" i="58"/>
  <c r="N538" i="58"/>
  <c r="O33" i="58"/>
  <c r="K29" i="90" s="1"/>
  <c r="O38" i="58"/>
  <c r="O113" i="58"/>
  <c r="O91" i="58"/>
  <c r="O51" i="88" l="1"/>
  <c r="O57" i="88" s="1"/>
  <c r="O55" i="88" s="1"/>
  <c r="O126" i="88"/>
  <c r="O51" i="89"/>
  <c r="O57" i="89" s="1"/>
  <c r="O55" i="89" s="1"/>
  <c r="O126" i="89"/>
  <c r="O601" i="88"/>
  <c r="O588" i="88"/>
  <c r="O639" i="88" s="1"/>
  <c r="O593" i="87"/>
  <c r="O596" i="87"/>
  <c r="O602" i="87"/>
  <c r="O604" i="87"/>
  <c r="O603" i="87"/>
  <c r="O590" i="87"/>
  <c r="O99" i="88"/>
  <c r="O103" i="88" s="1"/>
  <c r="O523" i="88"/>
  <c r="O25" i="88"/>
  <c r="O110" i="88"/>
  <c r="O119" i="88" s="1"/>
  <c r="O471" i="88"/>
  <c r="O488" i="88"/>
  <c r="O386" i="88"/>
  <c r="O437" i="88"/>
  <c r="O369" i="88"/>
  <c r="O454" i="88"/>
  <c r="O505" i="88"/>
  <c r="O403" i="88"/>
  <c r="O420" i="88"/>
  <c r="O318" i="88"/>
  <c r="O301" i="88"/>
  <c r="O352" i="88"/>
  <c r="O284" i="88"/>
  <c r="O335" i="88"/>
  <c r="O30" i="87"/>
  <c r="O566" i="87" s="1"/>
  <c r="O53" i="87"/>
  <c r="O569" i="87"/>
  <c r="O601" i="89"/>
  <c r="O588" i="89"/>
  <c r="O639" i="89" s="1"/>
  <c r="O574" i="88"/>
  <c r="O577" i="88" s="1"/>
  <c r="O620" i="88" s="1"/>
  <c r="O573" i="88"/>
  <c r="O591" i="87"/>
  <c r="O647" i="87" s="1"/>
  <c r="O594" i="87"/>
  <c r="O574" i="89"/>
  <c r="O577" i="89" s="1"/>
  <c r="O620" i="89" s="1"/>
  <c r="O573" i="89"/>
  <c r="O89" i="87"/>
  <c r="O101" i="87"/>
  <c r="O523" i="89"/>
  <c r="O110" i="89"/>
  <c r="O119" i="89" s="1"/>
  <c r="O99" i="89"/>
  <c r="O103" i="89" s="1"/>
  <c r="O25" i="89"/>
  <c r="O403" i="89"/>
  <c r="O386" i="89"/>
  <c r="O437" i="89"/>
  <c r="O488" i="89"/>
  <c r="O369" i="89"/>
  <c r="O505" i="89"/>
  <c r="O420" i="89"/>
  <c r="O471" i="89"/>
  <c r="O454" i="89"/>
  <c r="O301" i="89"/>
  <c r="O284" i="89"/>
  <c r="O352" i="89"/>
  <c r="O318" i="89"/>
  <c r="O335" i="89"/>
  <c r="O598" i="58"/>
  <c r="O600" i="58"/>
  <c r="O592" i="58"/>
  <c r="J88" i="90"/>
  <c r="J85" i="90"/>
  <c r="N610" i="58"/>
  <c r="N608" i="58" s="1"/>
  <c r="O599" i="58"/>
  <c r="N587" i="58"/>
  <c r="N585" i="58" s="1"/>
  <c r="N635" i="58" s="1"/>
  <c r="N613" i="58"/>
  <c r="N611" i="58" s="1"/>
  <c r="N584" i="58"/>
  <c r="N582" i="58" s="1"/>
  <c r="N631" i="58" s="1"/>
  <c r="O547" i="58"/>
  <c r="K74" i="90"/>
  <c r="O544" i="58"/>
  <c r="K71" i="90"/>
  <c r="N123" i="58"/>
  <c r="O572" i="58"/>
  <c r="K32" i="90"/>
  <c r="N635" i="83"/>
  <c r="N631" i="83"/>
  <c r="N655" i="83"/>
  <c r="O596" i="83"/>
  <c r="O596" i="84"/>
  <c r="O603" i="84"/>
  <c r="O599" i="83"/>
  <c r="O595" i="83"/>
  <c r="O602" i="84"/>
  <c r="O593" i="84"/>
  <c r="O602" i="83"/>
  <c r="O593" i="83"/>
  <c r="O598" i="83"/>
  <c r="O592" i="83"/>
  <c r="O101" i="84"/>
  <c r="O403" i="84" s="1"/>
  <c r="O91" i="83"/>
  <c r="O101" i="83" s="1"/>
  <c r="O603" i="83"/>
  <c r="O30" i="84"/>
  <c r="O566" i="84" s="1"/>
  <c r="O569" i="84"/>
  <c r="O53" i="84"/>
  <c r="O594" i="84"/>
  <c r="O443" i="84"/>
  <c r="O460" i="84"/>
  <c r="O477" i="84"/>
  <c r="O307" i="84"/>
  <c r="O392" i="84"/>
  <c r="O341" i="84"/>
  <c r="O426" i="84"/>
  <c r="O290" i="84"/>
  <c r="O358" i="84"/>
  <c r="O511" i="84"/>
  <c r="O324" i="84"/>
  <c r="O494" i="84"/>
  <c r="O409" i="84"/>
  <c r="O52" i="83"/>
  <c r="O572" i="83"/>
  <c r="N639" i="83"/>
  <c r="O116" i="83"/>
  <c r="O547" i="83" s="1"/>
  <c r="O541" i="83" s="1"/>
  <c r="O591" i="83" s="1"/>
  <c r="O33" i="83"/>
  <c r="O53" i="58"/>
  <c r="O569" i="58"/>
  <c r="O52" i="58"/>
  <c r="K47" i="90" s="1"/>
  <c r="O30" i="58"/>
  <c r="O101" i="58"/>
  <c r="O89" i="58"/>
  <c r="O49" i="89" l="1"/>
  <c r="O575" i="89" s="1"/>
  <c r="O618" i="89" s="1"/>
  <c r="O49" i="88"/>
  <c r="O575" i="88" s="1"/>
  <c r="O618" i="88" s="1"/>
  <c r="O51" i="84"/>
  <c r="O57" i="84" s="1"/>
  <c r="O55" i="84" s="1"/>
  <c r="O126" i="84"/>
  <c r="K48" i="90"/>
  <c r="O126" i="58"/>
  <c r="O51" i="87"/>
  <c r="O57" i="87" s="1"/>
  <c r="O55" i="87" s="1"/>
  <c r="O126" i="87"/>
  <c r="O622" i="89"/>
  <c r="O576" i="89"/>
  <c r="O619" i="89" s="1"/>
  <c r="O528" i="89"/>
  <c r="O522" i="89"/>
  <c r="O112" i="89"/>
  <c r="O121" i="89" s="1"/>
  <c r="O574" i="87"/>
  <c r="O577" i="87" s="1"/>
  <c r="O620" i="87" s="1"/>
  <c r="O573" i="87"/>
  <c r="O563" i="88"/>
  <c r="O21" i="88"/>
  <c r="O576" i="88"/>
  <c r="O619" i="88" s="1"/>
  <c r="O622" i="88"/>
  <c r="O528" i="88"/>
  <c r="O522" i="88"/>
  <c r="O112" i="88"/>
  <c r="O121" i="88" s="1"/>
  <c r="O21" i="89"/>
  <c r="O563" i="89"/>
  <c r="O110" i="87"/>
  <c r="O119" i="87" s="1"/>
  <c r="O523" i="87"/>
  <c r="O25" i="87"/>
  <c r="O99" i="87"/>
  <c r="O103" i="87" s="1"/>
  <c r="O437" i="87"/>
  <c r="O386" i="87"/>
  <c r="O488" i="87"/>
  <c r="O471" i="87"/>
  <c r="O454" i="87"/>
  <c r="O369" i="87"/>
  <c r="O403" i="87"/>
  <c r="O505" i="87"/>
  <c r="O420" i="87"/>
  <c r="O335" i="87"/>
  <c r="O318" i="87"/>
  <c r="O284" i="87"/>
  <c r="O352" i="87"/>
  <c r="O301" i="87"/>
  <c r="O601" i="87"/>
  <c r="O588" i="87"/>
  <c r="O639" i="87" s="1"/>
  <c r="J84" i="90"/>
  <c r="J83" i="90"/>
  <c r="O541" i="58"/>
  <c r="O591" i="58" s="1"/>
  <c r="O566" i="58"/>
  <c r="K26" i="90"/>
  <c r="O574" i="84"/>
  <c r="O577" i="84" s="1"/>
  <c r="O573" i="84"/>
  <c r="O284" i="84"/>
  <c r="O110" i="84"/>
  <c r="O119" i="84" s="1"/>
  <c r="O386" i="84"/>
  <c r="O437" i="84"/>
  <c r="O99" i="84"/>
  <c r="O103" i="84" s="1"/>
  <c r="O420" i="84"/>
  <c r="O301" i="84"/>
  <c r="O454" i="84"/>
  <c r="O505" i="84"/>
  <c r="O318" i="84"/>
  <c r="O369" i="84"/>
  <c r="O352" i="84"/>
  <c r="O335" i="84"/>
  <c r="O471" i="84"/>
  <c r="O488" i="84"/>
  <c r="O25" i="84"/>
  <c r="O563" i="84" s="1"/>
  <c r="O89" i="83"/>
  <c r="O488" i="58"/>
  <c r="O505" i="58"/>
  <c r="O488" i="83"/>
  <c r="O505" i="83"/>
  <c r="O454" i="58"/>
  <c r="O471" i="58"/>
  <c r="O454" i="83"/>
  <c r="O471" i="83"/>
  <c r="O420" i="58"/>
  <c r="O437" i="58"/>
  <c r="O420" i="83"/>
  <c r="O437" i="83"/>
  <c r="O386" i="58"/>
  <c r="O403" i="58"/>
  <c r="O386" i="83"/>
  <c r="O403" i="83"/>
  <c r="O352" i="83"/>
  <c r="O369" i="83"/>
  <c r="O352" i="58"/>
  <c r="O369" i="58"/>
  <c r="O318" i="83"/>
  <c r="O335" i="83"/>
  <c r="O318" i="58"/>
  <c r="O335" i="58"/>
  <c r="O284" i="83"/>
  <c r="O301" i="83"/>
  <c r="O284" i="58"/>
  <c r="O301" i="58"/>
  <c r="O375" i="84"/>
  <c r="O111" i="84"/>
  <c r="O120" i="84" s="1"/>
  <c r="P445" i="84"/>
  <c r="P439" i="84" s="1"/>
  <c r="O444" i="84"/>
  <c r="O569" i="83"/>
  <c r="O30" i="83"/>
  <c r="O566" i="83" s="1"/>
  <c r="O53" i="83"/>
  <c r="P411" i="84"/>
  <c r="P405" i="84" s="1"/>
  <c r="O410" i="84"/>
  <c r="P428" i="84"/>
  <c r="P422" i="84" s="1"/>
  <c r="O427" i="84"/>
  <c r="O594" i="83"/>
  <c r="O495" i="84"/>
  <c r="P496" i="84"/>
  <c r="P490" i="84" s="1"/>
  <c r="O342" i="84"/>
  <c r="T343" i="84"/>
  <c r="T337" i="84" s="1"/>
  <c r="O647" i="84"/>
  <c r="T326" i="84"/>
  <c r="T320" i="84" s="1"/>
  <c r="O325" i="84"/>
  <c r="O393" i="84"/>
  <c r="P394" i="84"/>
  <c r="P388" i="84" s="1"/>
  <c r="O512" i="84"/>
  <c r="P513" i="84"/>
  <c r="P507" i="84" s="1"/>
  <c r="T309" i="84"/>
  <c r="T303" i="84" s="1"/>
  <c r="O308" i="84"/>
  <c r="P479" i="84"/>
  <c r="P473" i="84" s="1"/>
  <c r="O478" i="84"/>
  <c r="T360" i="84"/>
  <c r="T354" i="84" s="1"/>
  <c r="O359" i="84"/>
  <c r="O461" i="84"/>
  <c r="P462" i="84"/>
  <c r="P456" i="84" s="1"/>
  <c r="O523" i="84"/>
  <c r="T292" i="84"/>
  <c r="O291" i="84"/>
  <c r="O341" i="83"/>
  <c r="O426" i="83"/>
  <c r="O511" i="83"/>
  <c r="O392" i="83"/>
  <c r="O494" i="83"/>
  <c r="O110" i="83"/>
  <c r="O119" i="83" s="1"/>
  <c r="O460" i="83"/>
  <c r="O99" i="83"/>
  <c r="O25" i="83"/>
  <c r="O324" i="83"/>
  <c r="O409" i="83"/>
  <c r="O307" i="83"/>
  <c r="O443" i="83"/>
  <c r="O358" i="83"/>
  <c r="O477" i="83"/>
  <c r="O51" i="58"/>
  <c r="O494" i="58"/>
  <c r="P496" i="58" s="1"/>
  <c r="P490" i="58" s="1"/>
  <c r="O511" i="58"/>
  <c r="O460" i="58"/>
  <c r="P462" i="58" s="1"/>
  <c r="P456" i="58" s="1"/>
  <c r="O477" i="58"/>
  <c r="O426" i="58"/>
  <c r="P428" i="58" s="1"/>
  <c r="P422" i="58" s="1"/>
  <c r="O443" i="58"/>
  <c r="O392" i="58"/>
  <c r="P394" i="58" s="1"/>
  <c r="P388" i="58" s="1"/>
  <c r="O409" i="58"/>
  <c r="O358" i="58"/>
  <c r="T360" i="58" s="1"/>
  <c r="T354" i="58" s="1"/>
  <c r="O375" i="58"/>
  <c r="O324" i="58"/>
  <c r="T326" i="58" s="1"/>
  <c r="T320" i="58" s="1"/>
  <c r="O341" i="58"/>
  <c r="O290" i="58"/>
  <c r="O118" i="58" s="1"/>
  <c r="O307" i="58"/>
  <c r="O25" i="58"/>
  <c r="O99" i="58"/>
  <c r="O103" i="58" s="1"/>
  <c r="O110" i="58"/>
  <c r="K68" i="90" s="1"/>
  <c r="O58" i="89" l="1"/>
  <c r="O49" i="87"/>
  <c r="O575" i="87" s="1"/>
  <c r="O618" i="87" s="1"/>
  <c r="O49" i="84"/>
  <c r="O58" i="84" s="1"/>
  <c r="O58" i="88"/>
  <c r="O51" i="83"/>
  <c r="O57" i="83" s="1"/>
  <c r="O55" i="83" s="1"/>
  <c r="O126" i="83"/>
  <c r="O522" i="87"/>
  <c r="O528" i="87"/>
  <c r="O112" i="87"/>
  <c r="O121" i="87" s="1"/>
  <c r="P530" i="88"/>
  <c r="O244" i="88"/>
  <c r="O249" i="88" s="1"/>
  <c r="O529" i="88"/>
  <c r="O576" i="87"/>
  <c r="O619" i="87" s="1"/>
  <c r="O622" i="87"/>
  <c r="O13" i="88"/>
  <c r="O559" i="88"/>
  <c r="O13" i="89"/>
  <c r="O559" i="89"/>
  <c r="P530" i="89"/>
  <c r="O244" i="89"/>
  <c r="O249" i="89" s="1"/>
  <c r="O529" i="89"/>
  <c r="O563" i="87"/>
  <c r="O21" i="87"/>
  <c r="O574" i="58"/>
  <c r="O577" i="58" s="1"/>
  <c r="O594" i="58"/>
  <c r="O549" i="58"/>
  <c r="K76" i="90"/>
  <c r="O57" i="58"/>
  <c r="K46" i="90"/>
  <c r="O573" i="58"/>
  <c r="O576" i="58" s="1"/>
  <c r="O563" i="58"/>
  <c r="K24" i="90"/>
  <c r="O647" i="58"/>
  <c r="O622" i="84"/>
  <c r="O576" i="84"/>
  <c r="O574" i="83"/>
  <c r="O577" i="83" s="1"/>
  <c r="O573" i="83"/>
  <c r="O21" i="84"/>
  <c r="O559" i="84" s="1"/>
  <c r="O103" i="83"/>
  <c r="O523" i="83"/>
  <c r="O528" i="83" s="1"/>
  <c r="P411" i="83"/>
  <c r="P405" i="83" s="1"/>
  <c r="O410" i="83"/>
  <c r="P394" i="83"/>
  <c r="P388" i="83" s="1"/>
  <c r="O393" i="83"/>
  <c r="P361" i="84"/>
  <c r="P355" i="84" s="1"/>
  <c r="O356" i="84"/>
  <c r="T326" i="83"/>
  <c r="T320" i="83" s="1"/>
  <c r="O325" i="83"/>
  <c r="P513" i="83"/>
  <c r="P507" i="83" s="1"/>
  <c r="O512" i="83"/>
  <c r="O563" i="83"/>
  <c r="O21" i="83"/>
  <c r="P428" i="83"/>
  <c r="P422" i="83" s="1"/>
  <c r="O427" i="83"/>
  <c r="O475" i="84"/>
  <c r="P480" i="84"/>
  <c r="P474" i="84" s="1"/>
  <c r="P479" i="83"/>
  <c r="P473" i="83" s="1"/>
  <c r="O478" i="83"/>
  <c r="T343" i="83"/>
  <c r="T337" i="83" s="1"/>
  <c r="O342" i="83"/>
  <c r="P497" i="84"/>
  <c r="P491" i="84" s="1"/>
  <c r="O492" i="84"/>
  <c r="O375" i="83"/>
  <c r="O111" i="83"/>
  <c r="O120" i="83" s="1"/>
  <c r="P462" i="83"/>
  <c r="P456" i="83" s="1"/>
  <c r="O461" i="83"/>
  <c r="O288" i="84"/>
  <c r="P293" i="84"/>
  <c r="O339" i="84"/>
  <c r="P344" i="84"/>
  <c r="P338" i="84" s="1"/>
  <c r="O647" i="83"/>
  <c r="T360" i="83"/>
  <c r="T354" i="83" s="1"/>
  <c r="O359" i="83"/>
  <c r="P310" i="84"/>
  <c r="P304" i="84" s="1"/>
  <c r="O305" i="84"/>
  <c r="P514" i="84"/>
  <c r="P508" i="84" s="1"/>
  <c r="O509" i="84"/>
  <c r="P412" i="84"/>
  <c r="P406" i="84" s="1"/>
  <c r="O407" i="84"/>
  <c r="P445" i="83"/>
  <c r="P439" i="83" s="1"/>
  <c r="O444" i="83"/>
  <c r="O290" i="83"/>
  <c r="T286" i="84"/>
  <c r="O390" i="84"/>
  <c r="P395" i="84"/>
  <c r="P389" i="84" s="1"/>
  <c r="O424" i="84"/>
  <c r="P429" i="84"/>
  <c r="P423" i="84" s="1"/>
  <c r="T309" i="83"/>
  <c r="T303" i="83" s="1"/>
  <c r="O308" i="83"/>
  <c r="P496" i="83"/>
  <c r="P490" i="83" s="1"/>
  <c r="O495" i="83"/>
  <c r="O112" i="84"/>
  <c r="O121" i="84" s="1"/>
  <c r="O528" i="84"/>
  <c r="O522" i="84"/>
  <c r="P463" i="84"/>
  <c r="P457" i="84" s="1"/>
  <c r="O458" i="84"/>
  <c r="O322" i="84"/>
  <c r="P327" i="84"/>
  <c r="P321" i="84" s="1"/>
  <c r="O441" i="84"/>
  <c r="P446" i="84"/>
  <c r="P440" i="84" s="1"/>
  <c r="O245" i="84"/>
  <c r="P377" i="84"/>
  <c r="O376" i="84"/>
  <c r="O119" i="58"/>
  <c r="K77" i="90" s="1"/>
  <c r="O49" i="58"/>
  <c r="K44" i="90" s="1"/>
  <c r="O21" i="58"/>
  <c r="K20" i="90" s="1"/>
  <c r="O523" i="58"/>
  <c r="O495" i="58"/>
  <c r="P497" i="58" s="1"/>
  <c r="P491" i="58" s="1"/>
  <c r="P513" i="58"/>
  <c r="P507" i="58" s="1"/>
  <c r="O512" i="58"/>
  <c r="O461" i="58"/>
  <c r="O458" i="58" s="1"/>
  <c r="P479" i="58"/>
  <c r="P473" i="58" s="1"/>
  <c r="O478" i="58"/>
  <c r="O427" i="58"/>
  <c r="P429" i="58" s="1"/>
  <c r="P423" i="58" s="1"/>
  <c r="P445" i="58"/>
  <c r="P439" i="58" s="1"/>
  <c r="O444" i="58"/>
  <c r="O393" i="58"/>
  <c r="O390" i="58" s="1"/>
  <c r="O325" i="58"/>
  <c r="P327" i="58" s="1"/>
  <c r="P321" i="58" s="1"/>
  <c r="P411" i="58"/>
  <c r="P405" i="58" s="1"/>
  <c r="O410" i="58"/>
  <c r="O359" i="58"/>
  <c r="O356" i="58" s="1"/>
  <c r="P377" i="58"/>
  <c r="P371" i="58" s="1"/>
  <c r="O376" i="58"/>
  <c r="T343" i="58"/>
  <c r="T337" i="58" s="1"/>
  <c r="O342" i="58"/>
  <c r="T309" i="58"/>
  <c r="T303" i="58" s="1"/>
  <c r="O308" i="58"/>
  <c r="O245" i="58"/>
  <c r="T292" i="58"/>
  <c r="T286" i="58" s="1"/>
  <c r="O291" i="58"/>
  <c r="O575" i="84" l="1"/>
  <c r="O618" i="84" s="1"/>
  <c r="O58" i="87"/>
  <c r="O49" i="83"/>
  <c r="O58" i="83" s="1"/>
  <c r="O250" i="89"/>
  <c r="O104" i="89"/>
  <c r="P524" i="89"/>
  <c r="P115" i="89" s="1"/>
  <c r="P546" i="89" s="1"/>
  <c r="P253" i="89"/>
  <c r="P258" i="89" s="1"/>
  <c r="P94" i="89" s="1"/>
  <c r="P92" i="89" s="1"/>
  <c r="P531" i="88"/>
  <c r="O526" i="88"/>
  <c r="O109" i="88" s="1"/>
  <c r="O540" i="88" s="1"/>
  <c r="O269" i="88"/>
  <c r="O274" i="88" s="1"/>
  <c r="O107" i="88" s="1"/>
  <c r="O250" i="88"/>
  <c r="O104" i="88"/>
  <c r="O13" i="87"/>
  <c r="O559" i="87"/>
  <c r="O551" i="89"/>
  <c r="O43" i="89"/>
  <c r="P524" i="88"/>
  <c r="P115" i="88" s="1"/>
  <c r="P546" i="88" s="1"/>
  <c r="P253" i="88"/>
  <c r="P258" i="88" s="1"/>
  <c r="P94" i="88" s="1"/>
  <c r="P92" i="88" s="1"/>
  <c r="P530" i="87"/>
  <c r="O244" i="87"/>
  <c r="O249" i="87" s="1"/>
  <c r="O529" i="87"/>
  <c r="O43" i="88"/>
  <c r="O551" i="88"/>
  <c r="O526" i="89"/>
  <c r="O109" i="89" s="1"/>
  <c r="O540" i="89" s="1"/>
  <c r="P531" i="89"/>
  <c r="O269" i="89"/>
  <c r="O274" i="89" s="1"/>
  <c r="O107" i="89" s="1"/>
  <c r="K87" i="90"/>
  <c r="O543" i="58"/>
  <c r="O604" i="58" s="1"/>
  <c r="O55" i="58"/>
  <c r="K50" i="90" s="1"/>
  <c r="K52" i="90"/>
  <c r="O622" i="58"/>
  <c r="O622" i="83"/>
  <c r="O576" i="83"/>
  <c r="O112" i="83"/>
  <c r="O121" i="83" s="1"/>
  <c r="O13" i="84"/>
  <c r="O43" i="84" s="1"/>
  <c r="O522" i="83"/>
  <c r="P412" i="83"/>
  <c r="P406" i="83" s="1"/>
  <c r="O407" i="83"/>
  <c r="P530" i="84"/>
  <c r="O529" i="84"/>
  <c r="O244" i="84"/>
  <c r="O249" i="84" s="1"/>
  <c r="O305" i="83"/>
  <c r="P310" i="83"/>
  <c r="P304" i="83" s="1"/>
  <c r="P287" i="84"/>
  <c r="P344" i="83"/>
  <c r="P338" i="83" s="1"/>
  <c r="O339" i="83"/>
  <c r="O390" i="83"/>
  <c r="P395" i="83"/>
  <c r="P389" i="83" s="1"/>
  <c r="O458" i="83"/>
  <c r="P463" i="83"/>
  <c r="P457" i="83" s="1"/>
  <c r="O245" i="83"/>
  <c r="P377" i="83"/>
  <c r="O376" i="83"/>
  <c r="P480" i="83"/>
  <c r="P474" i="83" s="1"/>
  <c r="O475" i="83"/>
  <c r="O492" i="83"/>
  <c r="P497" i="83"/>
  <c r="P491" i="83" s="1"/>
  <c r="P371" i="84"/>
  <c r="P114" i="84" s="1"/>
  <c r="P545" i="84" s="1"/>
  <c r="P254" i="84"/>
  <c r="T292" i="83"/>
  <c r="O244" i="83"/>
  <c r="O291" i="83"/>
  <c r="O559" i="83"/>
  <c r="O13" i="83"/>
  <c r="O441" i="83"/>
  <c r="P446" i="83"/>
  <c r="P440" i="83" s="1"/>
  <c r="O322" i="83"/>
  <c r="P327" i="83"/>
  <c r="P321" i="83" s="1"/>
  <c r="O424" i="83"/>
  <c r="P429" i="83"/>
  <c r="P423" i="83" s="1"/>
  <c r="P514" i="83"/>
  <c r="P508" i="83" s="1"/>
  <c r="O509" i="83"/>
  <c r="P378" i="84"/>
  <c r="O270" i="84"/>
  <c r="O373" i="84"/>
  <c r="O108" i="84" s="1"/>
  <c r="O539" i="84" s="1"/>
  <c r="O609" i="84" s="1"/>
  <c r="O356" i="83"/>
  <c r="P361" i="83"/>
  <c r="P355" i="83" s="1"/>
  <c r="P530" i="83"/>
  <c r="O529" i="83"/>
  <c r="O575" i="58"/>
  <c r="O618" i="58" s="1"/>
  <c r="O13" i="58"/>
  <c r="O559" i="58"/>
  <c r="O492" i="58"/>
  <c r="O528" i="58"/>
  <c r="P530" i="58" s="1"/>
  <c r="P524" i="58" s="1"/>
  <c r="O522" i="58"/>
  <c r="P463" i="58"/>
  <c r="P457" i="58" s="1"/>
  <c r="P514" i="58"/>
  <c r="P508" i="58" s="1"/>
  <c r="O509" i="58"/>
  <c r="O424" i="58"/>
  <c r="P480" i="58"/>
  <c r="P474" i="58" s="1"/>
  <c r="O475" i="58"/>
  <c r="P395" i="58"/>
  <c r="P389" i="58" s="1"/>
  <c r="O322" i="58"/>
  <c r="P446" i="58"/>
  <c r="P440" i="58" s="1"/>
  <c r="O441" i="58"/>
  <c r="P412" i="58"/>
  <c r="P406" i="58" s="1"/>
  <c r="O407" i="58"/>
  <c r="P378" i="58"/>
  <c r="P372" i="58" s="1"/>
  <c r="O373" i="58"/>
  <c r="P361" i="58"/>
  <c r="P355" i="58" s="1"/>
  <c r="P344" i="58"/>
  <c r="P338" i="58" s="1"/>
  <c r="O339" i="58"/>
  <c r="P310" i="58"/>
  <c r="P304" i="58" s="1"/>
  <c r="O305" i="58"/>
  <c r="O111" i="58"/>
  <c r="K69" i="90" s="1"/>
  <c r="P293" i="58"/>
  <c r="P287" i="58" s="1"/>
  <c r="O288" i="58"/>
  <c r="P254" i="58"/>
  <c r="P114" i="58"/>
  <c r="O270" i="58"/>
  <c r="O575" i="83" l="1"/>
  <c r="O618" i="83" s="1"/>
  <c r="O168" i="3"/>
  <c r="K61" i="90"/>
  <c r="O610" i="89"/>
  <c r="O608" i="89" s="1"/>
  <c r="O613" i="89"/>
  <c r="O611" i="89" s="1"/>
  <c r="O584" i="89"/>
  <c r="O582" i="89" s="1"/>
  <c r="O631" i="89" s="1"/>
  <c r="O587" i="89"/>
  <c r="O585" i="89" s="1"/>
  <c r="O635" i="89" s="1"/>
  <c r="P113" i="88"/>
  <c r="P544" i="88" s="1"/>
  <c r="P38" i="88"/>
  <c r="O538" i="88"/>
  <c r="O122" i="88"/>
  <c r="O123" i="88" s="1"/>
  <c r="O610" i="88"/>
  <c r="O608" i="88" s="1"/>
  <c r="O587" i="88"/>
  <c r="O585" i="88" s="1"/>
  <c r="O635" i="88" s="1"/>
  <c r="O584" i="88"/>
  <c r="O582" i="88" s="1"/>
  <c r="O631" i="88" s="1"/>
  <c r="O613" i="88"/>
  <c r="O611" i="88" s="1"/>
  <c r="O526" i="87"/>
  <c r="O109" i="87" s="1"/>
  <c r="O540" i="87" s="1"/>
  <c r="P531" i="87"/>
  <c r="O269" i="87"/>
  <c r="O274" i="87" s="1"/>
  <c r="O107" i="87" s="1"/>
  <c r="P525" i="88"/>
  <c r="P118" i="88" s="1"/>
  <c r="P549" i="88" s="1"/>
  <c r="P607" i="88" s="1"/>
  <c r="P605" i="88" s="1"/>
  <c r="P651" i="88" s="1"/>
  <c r="P261" i="88"/>
  <c r="P266" i="88" s="1"/>
  <c r="P97" i="88" s="1"/>
  <c r="P95" i="88" s="1"/>
  <c r="O250" i="87"/>
  <c r="O104" i="87"/>
  <c r="P38" i="89"/>
  <c r="P113" i="89"/>
  <c r="P544" i="89" s="1"/>
  <c r="O122" i="89"/>
  <c r="O123" i="89" s="1"/>
  <c r="O538" i="89"/>
  <c r="P524" i="87"/>
  <c r="P115" i="87" s="1"/>
  <c r="P546" i="87" s="1"/>
  <c r="P253" i="87"/>
  <c r="P258" i="87" s="1"/>
  <c r="P94" i="87" s="1"/>
  <c r="P92" i="87" s="1"/>
  <c r="O43" i="87"/>
  <c r="O551" i="87"/>
  <c r="P525" i="89"/>
  <c r="P118" i="89" s="1"/>
  <c r="P549" i="89" s="1"/>
  <c r="P607" i="89" s="1"/>
  <c r="P605" i="89" s="1"/>
  <c r="P651" i="89" s="1"/>
  <c r="P261" i="89"/>
  <c r="P266" i="89" s="1"/>
  <c r="P97" i="89" s="1"/>
  <c r="P95" i="89" s="1"/>
  <c r="P91" i="89" s="1"/>
  <c r="O596" i="58"/>
  <c r="O593" i="58"/>
  <c r="O602" i="58"/>
  <c r="O603" i="58"/>
  <c r="O58" i="58"/>
  <c r="P545" i="58"/>
  <c r="L72" i="90"/>
  <c r="O43" i="58"/>
  <c r="K34" i="90" s="1"/>
  <c r="K12" i="90"/>
  <c r="O551" i="84"/>
  <c r="O249" i="83"/>
  <c r="O250" i="83" s="1"/>
  <c r="O551" i="83"/>
  <c r="O43" i="83"/>
  <c r="O250" i="84"/>
  <c r="O104" i="84"/>
  <c r="O612" i="84"/>
  <c r="O586" i="84"/>
  <c r="O583" i="84"/>
  <c r="O269" i="84"/>
  <c r="O274" i="84" s="1"/>
  <c r="O107" i="84" s="1"/>
  <c r="O526" i="84"/>
  <c r="O109" i="84" s="1"/>
  <c r="O540" i="84" s="1"/>
  <c r="O610" i="84" s="1"/>
  <c r="P531" i="84"/>
  <c r="O288" i="83"/>
  <c r="P293" i="83"/>
  <c r="O269" i="83"/>
  <c r="P524" i="84"/>
  <c r="P115" i="84" s="1"/>
  <c r="P546" i="84" s="1"/>
  <c r="P253" i="84"/>
  <c r="P258" i="84" s="1"/>
  <c r="P94" i="84" s="1"/>
  <c r="P92" i="84" s="1"/>
  <c r="O526" i="83"/>
  <c r="P531" i="83"/>
  <c r="P525" i="83" s="1"/>
  <c r="P262" i="84"/>
  <c r="P372" i="84"/>
  <c r="P117" i="84" s="1"/>
  <c r="P548" i="84" s="1"/>
  <c r="P371" i="83"/>
  <c r="P114" i="83" s="1"/>
  <c r="P545" i="83" s="1"/>
  <c r="P254" i="83"/>
  <c r="P253" i="83"/>
  <c r="P524" i="83"/>
  <c r="P115" i="83" s="1"/>
  <c r="P546" i="83" s="1"/>
  <c r="T286" i="83"/>
  <c r="P378" i="83"/>
  <c r="O373" i="83"/>
  <c r="O108" i="83" s="1"/>
  <c r="O539" i="83" s="1"/>
  <c r="O609" i="83" s="1"/>
  <c r="O270" i="83"/>
  <c r="O621" i="84"/>
  <c r="O624" i="84"/>
  <c r="O606" i="84"/>
  <c r="O590" i="84"/>
  <c r="O601" i="84" s="1"/>
  <c r="O607" i="84"/>
  <c r="O589" i="84"/>
  <c r="O120" i="58"/>
  <c r="K78" i="90" s="1"/>
  <c r="O551" i="58"/>
  <c r="O624" i="58" s="1"/>
  <c r="P117" i="58"/>
  <c r="O529" i="58"/>
  <c r="P531" i="58" s="1"/>
  <c r="P525" i="58" s="1"/>
  <c r="P262" i="58"/>
  <c r="O108" i="58"/>
  <c r="O112" i="58"/>
  <c r="K70" i="90" s="1"/>
  <c r="O244" i="58"/>
  <c r="O249" i="58" s="1"/>
  <c r="P89" i="89" l="1"/>
  <c r="P101" i="89"/>
  <c r="P116" i="89"/>
  <c r="P547" i="89" s="1"/>
  <c r="P541" i="89" s="1"/>
  <c r="P33" i="89"/>
  <c r="P543" i="89"/>
  <c r="P525" i="87"/>
  <c r="P118" i="87" s="1"/>
  <c r="P549" i="87" s="1"/>
  <c r="P607" i="87" s="1"/>
  <c r="P605" i="87" s="1"/>
  <c r="P651" i="87" s="1"/>
  <c r="P261" i="87"/>
  <c r="P266" i="87" s="1"/>
  <c r="P97" i="87" s="1"/>
  <c r="P95" i="87" s="1"/>
  <c r="P91" i="87" s="1"/>
  <c r="P572" i="89"/>
  <c r="P52" i="89"/>
  <c r="O610" i="87"/>
  <c r="O608" i="87" s="1"/>
  <c r="O587" i="87"/>
  <c r="O585" i="87" s="1"/>
  <c r="O635" i="87" s="1"/>
  <c r="O584" i="87"/>
  <c r="O582" i="87" s="1"/>
  <c r="O631" i="87" s="1"/>
  <c r="O613" i="87"/>
  <c r="O611" i="87" s="1"/>
  <c r="P572" i="88"/>
  <c r="P52" i="88"/>
  <c r="P38" i="87"/>
  <c r="P113" i="87"/>
  <c r="P544" i="87" s="1"/>
  <c r="P91" i="88"/>
  <c r="P33" i="88"/>
  <c r="P116" i="88"/>
  <c r="P547" i="88" s="1"/>
  <c r="P541" i="88" s="1"/>
  <c r="O538" i="87"/>
  <c r="O122" i="87"/>
  <c r="O123" i="87" s="1"/>
  <c r="P543" i="88"/>
  <c r="P548" i="58"/>
  <c r="P542" i="58" s="1"/>
  <c r="L75" i="90"/>
  <c r="O539" i="58"/>
  <c r="O583" i="58" s="1"/>
  <c r="K66" i="90"/>
  <c r="O104" i="83"/>
  <c r="O109" i="83"/>
  <c r="O540" i="83" s="1"/>
  <c r="O605" i="84"/>
  <c r="O651" i="84" s="1"/>
  <c r="P258" i="83"/>
  <c r="P94" i="83" s="1"/>
  <c r="P92" i="83" s="1"/>
  <c r="P113" i="83" s="1"/>
  <c r="P544" i="83" s="1"/>
  <c r="O274" i="83"/>
  <c r="O107" i="83" s="1"/>
  <c r="O619" i="84"/>
  <c r="O620" i="84"/>
  <c r="P287" i="83"/>
  <c r="P118" i="83" s="1"/>
  <c r="P549" i="83" s="1"/>
  <c r="P261" i="83"/>
  <c r="O597" i="84"/>
  <c r="O588" i="84"/>
  <c r="P525" i="84"/>
  <c r="P118" i="84" s="1"/>
  <c r="P549" i="84" s="1"/>
  <c r="P261" i="84"/>
  <c r="P266" i="84" s="1"/>
  <c r="P97" i="84" s="1"/>
  <c r="P95" i="84" s="1"/>
  <c r="P113" i="84"/>
  <c r="P544" i="84" s="1"/>
  <c r="P38" i="84"/>
  <c r="O613" i="84"/>
  <c r="O611" i="84" s="1"/>
  <c r="O608" i="84"/>
  <c r="O587" i="84"/>
  <c r="O585" i="84" s="1"/>
  <c r="O584" i="84"/>
  <c r="O582" i="84" s="1"/>
  <c r="O538" i="84"/>
  <c r="O122" i="84"/>
  <c r="O123" i="84" s="1"/>
  <c r="O624" i="83"/>
  <c r="O621" i="83"/>
  <c r="O606" i="83"/>
  <c r="O589" i="83"/>
  <c r="O590" i="83"/>
  <c r="O601" i="83" s="1"/>
  <c r="O607" i="83"/>
  <c r="O612" i="83"/>
  <c r="O586" i="83"/>
  <c r="O583" i="83"/>
  <c r="P372" i="83"/>
  <c r="P117" i="83" s="1"/>
  <c r="P548" i="83" s="1"/>
  <c r="P262" i="83"/>
  <c r="P542" i="84"/>
  <c r="O619" i="58"/>
  <c r="O621" i="58"/>
  <c r="O590" i="58"/>
  <c r="O601" i="58" s="1"/>
  <c r="O606" i="58"/>
  <c r="O607" i="58"/>
  <c r="O589" i="58"/>
  <c r="O597" i="58" s="1"/>
  <c r="O121" i="58"/>
  <c r="K79" i="90" s="1"/>
  <c r="O526" i="58"/>
  <c r="O109" i="58" s="1"/>
  <c r="O250" i="58"/>
  <c r="O104" i="58"/>
  <c r="P261" i="58"/>
  <c r="P266" i="58" s="1"/>
  <c r="P97" i="58" s="1"/>
  <c r="P95" i="58" s="1"/>
  <c r="O269" i="58"/>
  <c r="O274" i="58" s="1"/>
  <c r="O107" i="58" s="1"/>
  <c r="K65" i="90" s="1"/>
  <c r="P115" i="58"/>
  <c r="P253" i="58"/>
  <c r="P258" i="58" s="1"/>
  <c r="P94" i="58" s="1"/>
  <c r="P92" i="58" s="1"/>
  <c r="M10" i="3"/>
  <c r="K10" i="3"/>
  <c r="P116" i="87" l="1"/>
  <c r="P547" i="87" s="1"/>
  <c r="P541" i="87" s="1"/>
  <c r="P33" i="87"/>
  <c r="P591" i="88"/>
  <c r="P647" i="88" s="1"/>
  <c r="P594" i="88"/>
  <c r="I3" i="90"/>
  <c r="I40" i="90" s="1"/>
  <c r="M2" i="89"/>
  <c r="M536" i="89"/>
  <c r="M629" i="89" s="1"/>
  <c r="M2" i="88"/>
  <c r="M536" i="88"/>
  <c r="M629" i="88" s="1"/>
  <c r="M536" i="87"/>
  <c r="M629" i="87" s="1"/>
  <c r="M2" i="87"/>
  <c r="P569" i="88"/>
  <c r="P53" i="88"/>
  <c r="P30" i="88"/>
  <c r="P566" i="88" s="1"/>
  <c r="P604" i="89"/>
  <c r="P603" i="89"/>
  <c r="P593" i="89"/>
  <c r="P596" i="89"/>
  <c r="P602" i="89"/>
  <c r="P590" i="89"/>
  <c r="G3" i="90"/>
  <c r="G40" i="90" s="1"/>
  <c r="K2" i="89"/>
  <c r="K536" i="89"/>
  <c r="K629" i="89" s="1"/>
  <c r="K536" i="88"/>
  <c r="K629" i="88" s="1"/>
  <c r="K2" i="88"/>
  <c r="K536" i="87"/>
  <c r="K629" i="87" s="1"/>
  <c r="K2" i="87"/>
  <c r="P593" i="88"/>
  <c r="P590" i="88"/>
  <c r="P604" i="88"/>
  <c r="P596" i="88"/>
  <c r="P603" i="88"/>
  <c r="P602" i="88"/>
  <c r="P89" i="88"/>
  <c r="P101" i="88"/>
  <c r="P543" i="87"/>
  <c r="P53" i="89"/>
  <c r="P569" i="89"/>
  <c r="P30" i="89"/>
  <c r="P566" i="89" s="1"/>
  <c r="P101" i="87"/>
  <c r="P89" i="87"/>
  <c r="P594" i="89"/>
  <c r="P591" i="89"/>
  <c r="P647" i="89" s="1"/>
  <c r="P25" i="89"/>
  <c r="P110" i="89"/>
  <c r="P119" i="89" s="1"/>
  <c r="P99" i="89"/>
  <c r="P103" i="89" s="1"/>
  <c r="P523" i="89"/>
  <c r="P505" i="89"/>
  <c r="P386" i="89"/>
  <c r="P454" i="89"/>
  <c r="P420" i="89"/>
  <c r="P488" i="89"/>
  <c r="P403" i="89"/>
  <c r="P471" i="89"/>
  <c r="P437" i="89"/>
  <c r="P369" i="89"/>
  <c r="P335" i="89"/>
  <c r="P301" i="89"/>
  <c r="P352" i="89"/>
  <c r="P318" i="89"/>
  <c r="P284" i="89"/>
  <c r="P52" i="87"/>
  <c r="P572" i="87"/>
  <c r="O612" i="58"/>
  <c r="O586" i="58"/>
  <c r="O540" i="58"/>
  <c r="O613" i="58" s="1"/>
  <c r="K67" i="90"/>
  <c r="P546" i="58"/>
  <c r="L73" i="90"/>
  <c r="O609" i="58"/>
  <c r="P38" i="83"/>
  <c r="P572" i="83" s="1"/>
  <c r="O631" i="84"/>
  <c r="O635" i="84"/>
  <c r="O655" i="58"/>
  <c r="O655" i="84"/>
  <c r="P595" i="84"/>
  <c r="P600" i="84"/>
  <c r="P595" i="58"/>
  <c r="P600" i="58"/>
  <c r="P598" i="84"/>
  <c r="P592" i="84"/>
  <c r="P598" i="58"/>
  <c r="P592" i="58"/>
  <c r="P543" i="84"/>
  <c r="P604" i="84" s="1"/>
  <c r="P543" i="83"/>
  <c r="P604" i="83" s="1"/>
  <c r="O584" i="83"/>
  <c r="O582" i="83" s="1"/>
  <c r="O610" i="83"/>
  <c r="O608" i="83" s="1"/>
  <c r="P116" i="58"/>
  <c r="P91" i="84"/>
  <c r="P101" i="84" s="1"/>
  <c r="O613" i="83"/>
  <c r="O611" i="83" s="1"/>
  <c r="O587" i="83"/>
  <c r="O585" i="83" s="1"/>
  <c r="M536" i="83"/>
  <c r="M629" i="83" s="1"/>
  <c r="M536" i="58"/>
  <c r="M629" i="58" s="1"/>
  <c r="M536" i="84"/>
  <c r="M629" i="84" s="1"/>
  <c r="M2" i="83"/>
  <c r="M2" i="84"/>
  <c r="O619" i="83"/>
  <c r="O620" i="83"/>
  <c r="P266" i="83"/>
  <c r="P97" i="83" s="1"/>
  <c r="P95" i="83" s="1"/>
  <c r="P599" i="84"/>
  <c r="P572" i="84"/>
  <c r="P52" i="84"/>
  <c r="O639" i="84"/>
  <c r="O588" i="83"/>
  <c r="O597" i="83"/>
  <c r="O605" i="83"/>
  <c r="O651" i="83" s="1"/>
  <c r="P542" i="83"/>
  <c r="P33" i="84"/>
  <c r="P116" i="84"/>
  <c r="P547" i="84" s="1"/>
  <c r="P541" i="84" s="1"/>
  <c r="P591" i="84" s="1"/>
  <c r="O122" i="83"/>
  <c r="O123" i="83" s="1"/>
  <c r="O538" i="83"/>
  <c r="K536" i="83"/>
  <c r="K629" i="83" s="1"/>
  <c r="K536" i="58"/>
  <c r="K629" i="58" s="1"/>
  <c r="K536" i="84"/>
  <c r="K629" i="84" s="1"/>
  <c r="K2" i="83"/>
  <c r="K2" i="84"/>
  <c r="O620" i="58"/>
  <c r="P599" i="58"/>
  <c r="O605" i="58"/>
  <c r="O588" i="58"/>
  <c r="O122" i="58"/>
  <c r="O538" i="58"/>
  <c r="P33" i="58"/>
  <c r="L29" i="90" s="1"/>
  <c r="P38" i="58"/>
  <c r="P113" i="58"/>
  <c r="P91" i="58"/>
  <c r="K2" i="58"/>
  <c r="M2" i="58"/>
  <c r="P51" i="89" l="1"/>
  <c r="P57" i="89" s="1"/>
  <c r="P55" i="89" s="1"/>
  <c r="P126" i="89"/>
  <c r="P51" i="88"/>
  <c r="P49" i="88" s="1"/>
  <c r="P126" i="88"/>
  <c r="P563" i="89"/>
  <c r="P21" i="89"/>
  <c r="P596" i="87"/>
  <c r="P604" i="87"/>
  <c r="P603" i="87"/>
  <c r="P602" i="87"/>
  <c r="P593" i="87"/>
  <c r="P590" i="87"/>
  <c r="P601" i="88"/>
  <c r="P588" i="88"/>
  <c r="P639" i="88" s="1"/>
  <c r="P573" i="88"/>
  <c r="P574" i="88"/>
  <c r="P577" i="88" s="1"/>
  <c r="P620" i="88" s="1"/>
  <c r="P25" i="88"/>
  <c r="P110" i="88"/>
  <c r="P119" i="88" s="1"/>
  <c r="P99" i="88"/>
  <c r="P103" i="88" s="1"/>
  <c r="P523" i="88"/>
  <c r="P471" i="88"/>
  <c r="P369" i="88"/>
  <c r="P505" i="88"/>
  <c r="P488" i="88"/>
  <c r="P420" i="88"/>
  <c r="P403" i="88"/>
  <c r="P454" i="88"/>
  <c r="P386" i="88"/>
  <c r="P437" i="88"/>
  <c r="P318" i="88"/>
  <c r="P335" i="88"/>
  <c r="P301" i="88"/>
  <c r="P284" i="88"/>
  <c r="P352" i="88"/>
  <c r="P601" i="89"/>
  <c r="P588" i="89"/>
  <c r="P639" i="89" s="1"/>
  <c r="P110" i="87"/>
  <c r="P119" i="87" s="1"/>
  <c r="P523" i="87"/>
  <c r="P25" i="87"/>
  <c r="P99" i="87"/>
  <c r="P103" i="87" s="1"/>
  <c r="P505" i="87"/>
  <c r="P369" i="87"/>
  <c r="P454" i="87"/>
  <c r="P488" i="87"/>
  <c r="P420" i="87"/>
  <c r="P403" i="87"/>
  <c r="P437" i="87"/>
  <c r="P386" i="87"/>
  <c r="P471" i="87"/>
  <c r="P318" i="87"/>
  <c r="P301" i="87"/>
  <c r="P335" i="87"/>
  <c r="P284" i="87"/>
  <c r="P352" i="87"/>
  <c r="P522" i="89"/>
  <c r="P528" i="89"/>
  <c r="P112" i="89"/>
  <c r="P121" i="89" s="1"/>
  <c r="P574" i="89"/>
  <c r="P577" i="89" s="1"/>
  <c r="P620" i="89" s="1"/>
  <c r="P573" i="89"/>
  <c r="P53" i="87"/>
  <c r="P30" i="87"/>
  <c r="P566" i="87" s="1"/>
  <c r="P569" i="87"/>
  <c r="P594" i="87"/>
  <c r="P591" i="87"/>
  <c r="P647" i="87" s="1"/>
  <c r="O611" i="58"/>
  <c r="K89" i="90"/>
  <c r="O584" i="58"/>
  <c r="O582" i="58" s="1"/>
  <c r="O631" i="58" s="1"/>
  <c r="O587" i="58"/>
  <c r="O585" i="58" s="1"/>
  <c r="O635" i="58" s="1"/>
  <c r="P547" i="58"/>
  <c r="L74" i="90"/>
  <c r="O123" i="58"/>
  <c r="O610" i="58"/>
  <c r="O608" i="58" s="1"/>
  <c r="P544" i="58"/>
  <c r="L71" i="90"/>
  <c r="P572" i="58"/>
  <c r="L32" i="90"/>
  <c r="P52" i="83"/>
  <c r="O631" i="83"/>
  <c r="O639" i="58"/>
  <c r="O651" i="58"/>
  <c r="O655" i="83"/>
  <c r="P595" i="83"/>
  <c r="P600" i="83"/>
  <c r="P596" i="83"/>
  <c r="P596" i="84"/>
  <c r="P598" i="83"/>
  <c r="P592" i="83"/>
  <c r="P602" i="83"/>
  <c r="P593" i="83"/>
  <c r="P602" i="84"/>
  <c r="P593" i="84"/>
  <c r="P603" i="83"/>
  <c r="P603" i="84"/>
  <c r="P89" i="84"/>
  <c r="P488" i="84"/>
  <c r="P505" i="84"/>
  <c r="P454" i="84"/>
  <c r="P471" i="84"/>
  <c r="P420" i="84"/>
  <c r="P437" i="84"/>
  <c r="P386" i="84"/>
  <c r="P403" i="84"/>
  <c r="P352" i="84"/>
  <c r="P369" i="84"/>
  <c r="P318" i="84"/>
  <c r="P335" i="84"/>
  <c r="P284" i="84"/>
  <c r="P301" i="84"/>
  <c r="P392" i="84"/>
  <c r="P324" i="84"/>
  <c r="P511" i="84"/>
  <c r="P409" i="84"/>
  <c r="P358" i="84"/>
  <c r="P426" i="84"/>
  <c r="P307" i="84"/>
  <c r="P494" i="84"/>
  <c r="P110" i="84"/>
  <c r="P119" i="84" s="1"/>
  <c r="P341" i="84"/>
  <c r="P99" i="84"/>
  <c r="P25" i="84"/>
  <c r="P460" i="84"/>
  <c r="P477" i="84"/>
  <c r="P443" i="84"/>
  <c r="O635" i="83"/>
  <c r="O639" i="83"/>
  <c r="P594" i="84"/>
  <c r="P33" i="83"/>
  <c r="P116" i="83"/>
  <c r="P547" i="83" s="1"/>
  <c r="P541" i="83" s="1"/>
  <c r="P591" i="83" s="1"/>
  <c r="P91" i="83"/>
  <c r="P569" i="84"/>
  <c r="P30" i="84"/>
  <c r="P566" i="84" s="1"/>
  <c r="P53" i="84"/>
  <c r="P599" i="83"/>
  <c r="P53" i="58"/>
  <c r="P569" i="58"/>
  <c r="P52" i="58"/>
  <c r="L47" i="90" s="1"/>
  <c r="P30" i="58"/>
  <c r="P101" i="58"/>
  <c r="P89" i="58"/>
  <c r="P49" i="89" l="1"/>
  <c r="P58" i="89" s="1"/>
  <c r="P57" i="88"/>
  <c r="P55" i="88" s="1"/>
  <c r="P58" i="88" s="1"/>
  <c r="P51" i="84"/>
  <c r="P57" i="84" s="1"/>
  <c r="P55" i="84" s="1"/>
  <c r="P126" i="84"/>
  <c r="P51" i="87"/>
  <c r="P57" i="87" s="1"/>
  <c r="P55" i="87" s="1"/>
  <c r="P126" i="87"/>
  <c r="L48" i="90"/>
  <c r="P126" i="58"/>
  <c r="P21" i="88"/>
  <c r="P563" i="88"/>
  <c r="P575" i="88"/>
  <c r="P618" i="88" s="1"/>
  <c r="P563" i="87"/>
  <c r="P21" i="87"/>
  <c r="P622" i="89"/>
  <c r="P576" i="89"/>
  <c r="P619" i="89" s="1"/>
  <c r="P522" i="87"/>
  <c r="P528" i="87"/>
  <c r="P112" i="87"/>
  <c r="P121" i="87" s="1"/>
  <c r="P576" i="88"/>
  <c r="P619" i="88" s="1"/>
  <c r="P622" i="88"/>
  <c r="Q530" i="89"/>
  <c r="P244" i="89"/>
  <c r="P249" i="89" s="1"/>
  <c r="P529" i="89"/>
  <c r="P601" i="87"/>
  <c r="P588" i="87"/>
  <c r="P639" i="87" s="1"/>
  <c r="P574" i="87"/>
  <c r="P577" i="87" s="1"/>
  <c r="P620" i="87" s="1"/>
  <c r="P573" i="87"/>
  <c r="P522" i="88"/>
  <c r="P528" i="88"/>
  <c r="P112" i="88"/>
  <c r="P121" i="88" s="1"/>
  <c r="P559" i="89"/>
  <c r="P13" i="89"/>
  <c r="K84" i="90"/>
  <c r="K83" i="90"/>
  <c r="K88" i="90"/>
  <c r="K85" i="90"/>
  <c r="P541" i="58"/>
  <c r="P591" i="58" s="1"/>
  <c r="P566" i="58"/>
  <c r="L26" i="90"/>
  <c r="P574" i="84"/>
  <c r="P577" i="84" s="1"/>
  <c r="P573" i="84"/>
  <c r="P103" i="84"/>
  <c r="P488" i="58"/>
  <c r="P505" i="58"/>
  <c r="P454" i="58"/>
  <c r="P471" i="58"/>
  <c r="P420" i="58"/>
  <c r="P437" i="58"/>
  <c r="P386" i="58"/>
  <c r="P403" i="58"/>
  <c r="P352" i="58"/>
  <c r="P369" i="58"/>
  <c r="P318" i="58"/>
  <c r="P335" i="58"/>
  <c r="P284" i="58"/>
  <c r="P301" i="58"/>
  <c r="Q479" i="84"/>
  <c r="Q473" i="84" s="1"/>
  <c r="P478" i="84"/>
  <c r="P375" i="84"/>
  <c r="P111" i="84"/>
  <c r="P120" i="84" s="1"/>
  <c r="Q462" i="84"/>
  <c r="Q456" i="84" s="1"/>
  <c r="P461" i="84"/>
  <c r="U309" i="84"/>
  <c r="U303" i="84" s="1"/>
  <c r="P308" i="84"/>
  <c r="P101" i="83"/>
  <c r="P89" i="83"/>
  <c r="P563" i="84"/>
  <c r="P21" i="84"/>
  <c r="Q428" i="84"/>
  <c r="Q422" i="84" s="1"/>
  <c r="P427" i="84"/>
  <c r="P594" i="83"/>
  <c r="U360" i="84"/>
  <c r="U354" i="84" s="1"/>
  <c r="P359" i="84"/>
  <c r="P30" i="83"/>
  <c r="P566" i="83" s="1"/>
  <c r="P53" i="83"/>
  <c r="P569" i="83"/>
  <c r="U343" i="84"/>
  <c r="U337" i="84" s="1"/>
  <c r="P342" i="84"/>
  <c r="Q411" i="84"/>
  <c r="Q405" i="84" s="1"/>
  <c r="P410" i="84"/>
  <c r="Q513" i="84"/>
  <c r="Q507" i="84" s="1"/>
  <c r="P512" i="84"/>
  <c r="P647" i="84"/>
  <c r="P523" i="84"/>
  <c r="P112" i="84" s="1"/>
  <c r="P121" i="84" s="1"/>
  <c r="Q496" i="84"/>
  <c r="Q490" i="84" s="1"/>
  <c r="P495" i="84"/>
  <c r="U326" i="84"/>
  <c r="U320" i="84" s="1"/>
  <c r="P325" i="84"/>
  <c r="Q445" i="84"/>
  <c r="Q439" i="84" s="1"/>
  <c r="P444" i="84"/>
  <c r="P290" i="84"/>
  <c r="Q394" i="84"/>
  <c r="Q388" i="84" s="1"/>
  <c r="P393" i="84"/>
  <c r="P51" i="58"/>
  <c r="P494" i="58"/>
  <c r="Q496" i="58" s="1"/>
  <c r="Q490" i="58" s="1"/>
  <c r="P511" i="58"/>
  <c r="P460" i="58"/>
  <c r="Q462" i="58" s="1"/>
  <c r="Q456" i="58" s="1"/>
  <c r="P477" i="58"/>
  <c r="P426" i="58"/>
  <c r="Q428" i="58" s="1"/>
  <c r="Q422" i="58" s="1"/>
  <c r="P443" i="58"/>
  <c r="P392" i="58"/>
  <c r="Q394" i="58" s="1"/>
  <c r="Q388" i="58" s="1"/>
  <c r="P409" i="58"/>
  <c r="P358" i="58"/>
  <c r="P359" i="58" s="1"/>
  <c r="P375" i="58"/>
  <c r="P324" i="58"/>
  <c r="P325" i="58" s="1"/>
  <c r="P341" i="58"/>
  <c r="P290" i="58"/>
  <c r="P118" i="58" s="1"/>
  <c r="P307" i="58"/>
  <c r="P25" i="58"/>
  <c r="P99" i="58"/>
  <c r="P103" i="58" s="1"/>
  <c r="P110" i="58"/>
  <c r="L68" i="90" s="1"/>
  <c r="P49" i="84" l="1"/>
  <c r="P575" i="84" s="1"/>
  <c r="P618" i="84" s="1"/>
  <c r="P575" i="89"/>
  <c r="P618" i="89" s="1"/>
  <c r="P51" i="83"/>
  <c r="P57" i="83" s="1"/>
  <c r="P55" i="83" s="1"/>
  <c r="P126" i="83"/>
  <c r="P49" i="87"/>
  <c r="P575" i="87" s="1"/>
  <c r="P618" i="87" s="1"/>
  <c r="Q530" i="87"/>
  <c r="P244" i="87"/>
  <c r="P249" i="87" s="1"/>
  <c r="P529" i="87"/>
  <c r="P551" i="89"/>
  <c r="P43" i="89"/>
  <c r="P526" i="89"/>
  <c r="P109" i="89" s="1"/>
  <c r="P540" i="89" s="1"/>
  <c r="Q531" i="89"/>
  <c r="P269" i="89"/>
  <c r="P274" i="89" s="1"/>
  <c r="P107" i="89" s="1"/>
  <c r="P250" i="89"/>
  <c r="P104" i="89"/>
  <c r="Q530" i="88"/>
  <c r="P244" i="88"/>
  <c r="P249" i="88" s="1"/>
  <c r="P529" i="88"/>
  <c r="Q524" i="89"/>
  <c r="Q115" i="89" s="1"/>
  <c r="Q546" i="89" s="1"/>
  <c r="Q253" i="89"/>
  <c r="Q258" i="89" s="1"/>
  <c r="Q94" i="89" s="1"/>
  <c r="Q92" i="89" s="1"/>
  <c r="P13" i="87"/>
  <c r="P559" i="87"/>
  <c r="P576" i="87"/>
  <c r="P619" i="87" s="1"/>
  <c r="P622" i="87"/>
  <c r="P559" i="88"/>
  <c r="P13" i="88"/>
  <c r="P574" i="58"/>
  <c r="P577" i="58" s="1"/>
  <c r="P594" i="58"/>
  <c r="P549" i="58"/>
  <c r="L76" i="90"/>
  <c r="P49" i="58"/>
  <c r="L46" i="90"/>
  <c r="P573" i="58"/>
  <c r="P622" i="58" s="1"/>
  <c r="P563" i="58"/>
  <c r="L24" i="90"/>
  <c r="P647" i="58"/>
  <c r="P622" i="84"/>
  <c r="P576" i="84"/>
  <c r="P574" i="83"/>
  <c r="P577" i="83" s="1"/>
  <c r="P573" i="83"/>
  <c r="P488" i="83"/>
  <c r="P505" i="83"/>
  <c r="P454" i="83"/>
  <c r="P471" i="83"/>
  <c r="P420" i="83"/>
  <c r="P437" i="83"/>
  <c r="P386" i="83"/>
  <c r="P403" i="83"/>
  <c r="P352" i="83"/>
  <c r="P369" i="83"/>
  <c r="P318" i="83"/>
  <c r="P335" i="83"/>
  <c r="P284" i="83"/>
  <c r="P301" i="83"/>
  <c r="Q514" i="84"/>
  <c r="Q508" i="84" s="1"/>
  <c r="P509" i="84"/>
  <c r="P305" i="84"/>
  <c r="Q310" i="84"/>
  <c r="Q304" i="84" s="1"/>
  <c r="U292" i="84"/>
  <c r="P291" i="84"/>
  <c r="P245" i="84"/>
  <c r="Q377" i="84"/>
  <c r="P376" i="84"/>
  <c r="P356" i="84"/>
  <c r="Q361" i="84"/>
  <c r="Q355" i="84" s="1"/>
  <c r="Q463" i="84"/>
  <c r="Q457" i="84" s="1"/>
  <c r="P458" i="84"/>
  <c r="Q480" i="84"/>
  <c r="Q474" i="84" s="1"/>
  <c r="P475" i="84"/>
  <c r="P390" i="84"/>
  <c r="Q395" i="84"/>
  <c r="Q389" i="84" s="1"/>
  <c r="P441" i="84"/>
  <c r="Q446" i="84"/>
  <c r="Q440" i="84" s="1"/>
  <c r="P647" i="83"/>
  <c r="P559" i="84"/>
  <c r="P13" i="84"/>
  <c r="Q327" i="84"/>
  <c r="Q321" i="84" s="1"/>
  <c r="P322" i="84"/>
  <c r="P528" i="84"/>
  <c r="P522" i="84"/>
  <c r="P339" i="84"/>
  <c r="Q344" i="84"/>
  <c r="Q338" i="84" s="1"/>
  <c r="P424" i="84"/>
  <c r="Q429" i="84"/>
  <c r="Q423" i="84" s="1"/>
  <c r="P492" i="84"/>
  <c r="Q497" i="84"/>
  <c r="Q491" i="84" s="1"/>
  <c r="P407" i="84"/>
  <c r="Q412" i="84"/>
  <c r="Q406" i="84" s="1"/>
  <c r="P409" i="83"/>
  <c r="P358" i="83"/>
  <c r="P307" i="83"/>
  <c r="P511" i="83"/>
  <c r="P426" i="83"/>
  <c r="P324" i="83"/>
  <c r="P443" i="83"/>
  <c r="P341" i="83"/>
  <c r="P460" i="83"/>
  <c r="P494" i="83"/>
  <c r="P110" i="83"/>
  <c r="P119" i="83" s="1"/>
  <c r="P392" i="83"/>
  <c r="P99" i="83"/>
  <c r="P103" i="83" s="1"/>
  <c r="P25" i="83"/>
  <c r="P477" i="83"/>
  <c r="P119" i="58"/>
  <c r="L77" i="90" s="1"/>
  <c r="P57" i="58"/>
  <c r="P21" i="58"/>
  <c r="L20" i="90" s="1"/>
  <c r="P523" i="58"/>
  <c r="P495" i="58"/>
  <c r="Q497" i="58" s="1"/>
  <c r="Q491" i="58" s="1"/>
  <c r="Q513" i="58"/>
  <c r="Q507" i="58" s="1"/>
  <c r="P512" i="58"/>
  <c r="P427" i="58"/>
  <c r="P424" i="58" s="1"/>
  <c r="P461" i="58"/>
  <c r="P458" i="58" s="1"/>
  <c r="Q479" i="58"/>
  <c r="Q473" i="58" s="1"/>
  <c r="P478" i="58"/>
  <c r="Q445" i="58"/>
  <c r="Q439" i="58" s="1"/>
  <c r="P444" i="58"/>
  <c r="U360" i="58"/>
  <c r="U354" i="58" s="1"/>
  <c r="P393" i="58"/>
  <c r="Q395" i="58" s="1"/>
  <c r="Q389" i="58" s="1"/>
  <c r="Q411" i="58"/>
  <c r="Q405" i="58" s="1"/>
  <c r="P410" i="58"/>
  <c r="U326" i="58"/>
  <c r="U320" i="58" s="1"/>
  <c r="Q377" i="58"/>
  <c r="Q371" i="58" s="1"/>
  <c r="P376" i="58"/>
  <c r="Q361" i="58"/>
  <c r="Q355" i="58" s="1"/>
  <c r="P356" i="58"/>
  <c r="U343" i="58"/>
  <c r="U337" i="58" s="1"/>
  <c r="P342" i="58"/>
  <c r="Q327" i="58"/>
  <c r="Q321" i="58" s="1"/>
  <c r="P322" i="58"/>
  <c r="U309" i="58"/>
  <c r="U303" i="58" s="1"/>
  <c r="P308" i="58"/>
  <c r="P291" i="58"/>
  <c r="U292" i="58"/>
  <c r="U286" i="58" s="1"/>
  <c r="P245" i="58"/>
  <c r="P111" i="58"/>
  <c r="L69" i="90" s="1"/>
  <c r="P58" i="84" l="1"/>
  <c r="P49" i="83"/>
  <c r="P575" i="83" s="1"/>
  <c r="P618" i="83" s="1"/>
  <c r="P58" i="87"/>
  <c r="P587" i="89"/>
  <c r="P585" i="89" s="1"/>
  <c r="P635" i="89" s="1"/>
  <c r="P613" i="89"/>
  <c r="P611" i="89" s="1"/>
  <c r="P584" i="89"/>
  <c r="P582" i="89" s="1"/>
  <c r="P631" i="89" s="1"/>
  <c r="P610" i="89"/>
  <c r="P608" i="89" s="1"/>
  <c r="Q524" i="88"/>
  <c r="Q115" i="88" s="1"/>
  <c r="Q546" i="88" s="1"/>
  <c r="Q253" i="88"/>
  <c r="Q258" i="88" s="1"/>
  <c r="Q94" i="88" s="1"/>
  <c r="Q92" i="88" s="1"/>
  <c r="P551" i="87"/>
  <c r="P43" i="87"/>
  <c r="P526" i="87"/>
  <c r="P109" i="87" s="1"/>
  <c r="P540" i="87" s="1"/>
  <c r="Q531" i="87"/>
  <c r="P269" i="87"/>
  <c r="P274" i="87" s="1"/>
  <c r="P107" i="87" s="1"/>
  <c r="Q38" i="89"/>
  <c r="Q113" i="89"/>
  <c r="Q544" i="89" s="1"/>
  <c r="P250" i="87"/>
  <c r="P104" i="87"/>
  <c r="P538" i="89"/>
  <c r="P122" i="89"/>
  <c r="P123" i="89" s="1"/>
  <c r="Q524" i="87"/>
  <c r="Q115" i="87" s="1"/>
  <c r="Q546" i="87" s="1"/>
  <c r="Q253" i="87"/>
  <c r="Q258" i="87" s="1"/>
  <c r="Q94" i="87" s="1"/>
  <c r="Q92" i="87" s="1"/>
  <c r="P551" i="88"/>
  <c r="P43" i="88"/>
  <c r="P526" i="88"/>
  <c r="P109" i="88" s="1"/>
  <c r="P540" i="88" s="1"/>
  <c r="Q531" i="88"/>
  <c r="P269" i="88"/>
  <c r="P274" i="88" s="1"/>
  <c r="P107" i="88" s="1"/>
  <c r="P250" i="88"/>
  <c r="P104" i="88"/>
  <c r="Q525" i="89"/>
  <c r="Q118" i="89" s="1"/>
  <c r="Q549" i="89" s="1"/>
  <c r="Q607" i="89" s="1"/>
  <c r="Q605" i="89" s="1"/>
  <c r="Q651" i="89" s="1"/>
  <c r="Q261" i="89"/>
  <c r="Q266" i="89" s="1"/>
  <c r="Q97" i="89" s="1"/>
  <c r="Q95" i="89" s="1"/>
  <c r="L87" i="90"/>
  <c r="P543" i="58"/>
  <c r="P604" i="58" s="1"/>
  <c r="P55" i="58"/>
  <c r="L52" i="90"/>
  <c r="P575" i="58"/>
  <c r="P618" i="58" s="1"/>
  <c r="L44" i="90"/>
  <c r="P576" i="58"/>
  <c r="P622" i="83"/>
  <c r="P576" i="83"/>
  <c r="P523" i="83"/>
  <c r="P522" i="83" s="1"/>
  <c r="P58" i="83"/>
  <c r="U343" i="83"/>
  <c r="U337" i="83" s="1"/>
  <c r="P342" i="83"/>
  <c r="U360" i="83"/>
  <c r="U354" i="83" s="1"/>
  <c r="P359" i="83"/>
  <c r="P270" i="84"/>
  <c r="P373" i="84"/>
  <c r="P108" i="84" s="1"/>
  <c r="P539" i="84" s="1"/>
  <c r="P609" i="84" s="1"/>
  <c r="Q378" i="84"/>
  <c r="U286" i="84"/>
  <c r="Q479" i="83"/>
  <c r="Q473" i="83" s="1"/>
  <c r="P478" i="83"/>
  <c r="Q445" i="83"/>
  <c r="Q439" i="83" s="1"/>
  <c r="P444" i="83"/>
  <c r="Q411" i="83"/>
  <c r="Q405" i="83" s="1"/>
  <c r="P410" i="83"/>
  <c r="P244" i="84"/>
  <c r="P249" i="84" s="1"/>
  <c r="Q530" i="84"/>
  <c r="P529" i="84"/>
  <c r="P563" i="83"/>
  <c r="P21" i="83"/>
  <c r="U326" i="83"/>
  <c r="U320" i="83" s="1"/>
  <c r="P325" i="83"/>
  <c r="Q428" i="83"/>
  <c r="Q422" i="83" s="1"/>
  <c r="P427" i="83"/>
  <c r="Q394" i="83"/>
  <c r="Q388" i="83" s="1"/>
  <c r="P393" i="83"/>
  <c r="Q513" i="83"/>
  <c r="Q507" i="83" s="1"/>
  <c r="P512" i="83"/>
  <c r="P551" i="84"/>
  <c r="P43" i="84"/>
  <c r="Q371" i="84"/>
  <c r="Q114" i="84" s="1"/>
  <c r="Q545" i="84" s="1"/>
  <c r="Q254" i="84"/>
  <c r="P290" i="83"/>
  <c r="Q496" i="83"/>
  <c r="Q490" i="83" s="1"/>
  <c r="P495" i="83"/>
  <c r="P375" i="83"/>
  <c r="P111" i="83"/>
  <c r="P120" i="83" s="1"/>
  <c r="Q462" i="83"/>
  <c r="Q456" i="83" s="1"/>
  <c r="P461" i="83"/>
  <c r="U309" i="83"/>
  <c r="U303" i="83" s="1"/>
  <c r="P308" i="83"/>
  <c r="P288" i="84"/>
  <c r="Q293" i="84"/>
  <c r="Q287" i="84" s="1"/>
  <c r="P120" i="58"/>
  <c r="L78" i="90" s="1"/>
  <c r="P13" i="58"/>
  <c r="P559" i="58"/>
  <c r="P492" i="58"/>
  <c r="P528" i="58"/>
  <c r="Q530" i="58" s="1"/>
  <c r="Q524" i="58" s="1"/>
  <c r="P522" i="58"/>
  <c r="Q429" i="58"/>
  <c r="Q423" i="58" s="1"/>
  <c r="Q463" i="58"/>
  <c r="Q457" i="58" s="1"/>
  <c r="Q514" i="58"/>
  <c r="Q508" i="58" s="1"/>
  <c r="P509" i="58"/>
  <c r="Q480" i="58"/>
  <c r="Q474" i="58" s="1"/>
  <c r="P475" i="58"/>
  <c r="Q446" i="58"/>
  <c r="Q440" i="58" s="1"/>
  <c r="P441" i="58"/>
  <c r="P390" i="58"/>
  <c r="Q412" i="58"/>
  <c r="Q406" i="58" s="1"/>
  <c r="P407" i="58"/>
  <c r="Q378" i="58"/>
  <c r="Q372" i="58" s="1"/>
  <c r="P373" i="58"/>
  <c r="Q344" i="58"/>
  <c r="Q338" i="58" s="1"/>
  <c r="P339" i="58"/>
  <c r="Q310" i="58"/>
  <c r="Q304" i="58" s="1"/>
  <c r="P305" i="58"/>
  <c r="Q114" i="58"/>
  <c r="Q254" i="58"/>
  <c r="P270" i="58"/>
  <c r="Q293" i="58"/>
  <c r="Q287" i="58" s="1"/>
  <c r="P288" i="58"/>
  <c r="P168" i="3" l="1"/>
  <c r="L61" i="90"/>
  <c r="Q116" i="89"/>
  <c r="Q547" i="89" s="1"/>
  <c r="Q541" i="89" s="1"/>
  <c r="Q33" i="89"/>
  <c r="Q91" i="89"/>
  <c r="Q113" i="87"/>
  <c r="Q544" i="87" s="1"/>
  <c r="Q38" i="87"/>
  <c r="Q38" i="88"/>
  <c r="Q113" i="88"/>
  <c r="Q544" i="88" s="1"/>
  <c r="Q52" i="89"/>
  <c r="Q572" i="89"/>
  <c r="P538" i="88"/>
  <c r="P122" i="88"/>
  <c r="P123" i="88" s="1"/>
  <c r="P538" i="87"/>
  <c r="P122" i="87"/>
  <c r="P123" i="87" s="1"/>
  <c r="Q525" i="88"/>
  <c r="Q118" i="88" s="1"/>
  <c r="Q549" i="88" s="1"/>
  <c r="Q607" i="88" s="1"/>
  <c r="Q605" i="88" s="1"/>
  <c r="Q651" i="88" s="1"/>
  <c r="Q261" i="88"/>
  <c r="Q266" i="88" s="1"/>
  <c r="Q97" i="88" s="1"/>
  <c r="Q95" i="88" s="1"/>
  <c r="Q543" i="89"/>
  <c r="Q525" i="87"/>
  <c r="Q118" i="87" s="1"/>
  <c r="Q549" i="87" s="1"/>
  <c r="Q607" i="87" s="1"/>
  <c r="Q605" i="87" s="1"/>
  <c r="Q651" i="87" s="1"/>
  <c r="Q261" i="87"/>
  <c r="Q266" i="87" s="1"/>
  <c r="Q97" i="87" s="1"/>
  <c r="Q95" i="87" s="1"/>
  <c r="P584" i="88"/>
  <c r="P582" i="88" s="1"/>
  <c r="P631" i="88" s="1"/>
  <c r="P613" i="88"/>
  <c r="P611" i="88" s="1"/>
  <c r="P587" i="88"/>
  <c r="P585" i="88" s="1"/>
  <c r="P635" i="88" s="1"/>
  <c r="P610" i="88"/>
  <c r="P608" i="88" s="1"/>
  <c r="P610" i="87"/>
  <c r="P608" i="87" s="1"/>
  <c r="P584" i="87"/>
  <c r="P582" i="87" s="1"/>
  <c r="P631" i="87" s="1"/>
  <c r="P587" i="87"/>
  <c r="P585" i="87" s="1"/>
  <c r="P635" i="87" s="1"/>
  <c r="P613" i="87"/>
  <c r="P611" i="87" s="1"/>
  <c r="P603" i="58"/>
  <c r="P596" i="58"/>
  <c r="P593" i="58"/>
  <c r="P602" i="58"/>
  <c r="Q545" i="58"/>
  <c r="M72" i="90"/>
  <c r="P58" i="58"/>
  <c r="L50" i="90"/>
  <c r="P43" i="58"/>
  <c r="L34" i="90" s="1"/>
  <c r="L12" i="90"/>
  <c r="P112" i="83"/>
  <c r="P121" i="83" s="1"/>
  <c r="P528" i="83"/>
  <c r="P244" i="83" s="1"/>
  <c r="Q310" i="83"/>
  <c r="Q304" i="83" s="1"/>
  <c r="P305" i="83"/>
  <c r="U292" i="83"/>
  <c r="P291" i="83"/>
  <c r="Q429" i="83"/>
  <c r="Q423" i="83" s="1"/>
  <c r="P424" i="83"/>
  <c r="P612" i="84"/>
  <c r="P586" i="84"/>
  <c r="P583" i="84"/>
  <c r="P245" i="83"/>
  <c r="Q377" i="83"/>
  <c r="P376" i="83"/>
  <c r="P269" i="84"/>
  <c r="P274" i="84" s="1"/>
  <c r="P107" i="84" s="1"/>
  <c r="Q531" i="84"/>
  <c r="P526" i="84"/>
  <c r="P109" i="84" s="1"/>
  <c r="P540" i="84" s="1"/>
  <c r="P610" i="84" s="1"/>
  <c r="Q446" i="83"/>
  <c r="Q440" i="83" s="1"/>
  <c r="P441" i="83"/>
  <c r="Q463" i="83"/>
  <c r="Q457" i="83" s="1"/>
  <c r="P458" i="83"/>
  <c r="Q497" i="83"/>
  <c r="Q491" i="83" s="1"/>
  <c r="P492" i="83"/>
  <c r="Q524" i="84"/>
  <c r="Q115" i="84" s="1"/>
  <c r="Q546" i="84" s="1"/>
  <c r="Q253" i="84"/>
  <c r="Q258" i="84" s="1"/>
  <c r="Q94" i="84" s="1"/>
  <c r="Q92" i="84" s="1"/>
  <c r="Q361" i="83"/>
  <c r="Q355" i="83" s="1"/>
  <c r="P356" i="83"/>
  <c r="P390" i="83"/>
  <c r="Q395" i="83"/>
  <c r="Q389" i="83" s="1"/>
  <c r="P250" i="84"/>
  <c r="P104" i="84"/>
  <c r="P621" i="84"/>
  <c r="P624" i="84"/>
  <c r="P606" i="84"/>
  <c r="P590" i="84"/>
  <c r="P601" i="84" s="1"/>
  <c r="P589" i="84"/>
  <c r="P607" i="84"/>
  <c r="P407" i="83"/>
  <c r="Q412" i="83"/>
  <c r="Q406" i="83" s="1"/>
  <c r="P339" i="83"/>
  <c r="Q344" i="83"/>
  <c r="Q338" i="83" s="1"/>
  <c r="Q514" i="83"/>
  <c r="Q508" i="83" s="1"/>
  <c r="P509" i="83"/>
  <c r="Q327" i="83"/>
  <c r="Q321" i="83" s="1"/>
  <c r="P322" i="83"/>
  <c r="P559" i="83"/>
  <c r="P13" i="83"/>
  <c r="Q480" i="83"/>
  <c r="Q474" i="83" s="1"/>
  <c r="P475" i="83"/>
  <c r="Q372" i="84"/>
  <c r="Q117" i="84" s="1"/>
  <c r="Q548" i="84" s="1"/>
  <c r="Q262" i="84"/>
  <c r="P551" i="58"/>
  <c r="P624" i="58" s="1"/>
  <c r="Q117" i="58"/>
  <c r="P529" i="58"/>
  <c r="Q531" i="58" s="1"/>
  <c r="Q525" i="58" s="1"/>
  <c r="P108" i="58"/>
  <c r="Q262" i="58"/>
  <c r="P112" i="58"/>
  <c r="L70" i="90" s="1"/>
  <c r="P244" i="58"/>
  <c r="P249" i="58" s="1"/>
  <c r="Q116" i="87" l="1"/>
  <c r="Q547" i="87" s="1"/>
  <c r="Q541" i="87" s="1"/>
  <c r="Q33" i="87"/>
  <c r="Q572" i="87"/>
  <c r="Q52" i="87"/>
  <c r="Q543" i="88"/>
  <c r="Q604" i="89"/>
  <c r="Q596" i="89"/>
  <c r="Q593" i="89"/>
  <c r="Q590" i="89"/>
  <c r="Q603" i="89"/>
  <c r="Q602" i="89"/>
  <c r="Q101" i="89"/>
  <c r="Q89" i="89"/>
  <c r="Q91" i="88"/>
  <c r="Q116" i="88"/>
  <c r="Q547" i="88" s="1"/>
  <c r="Q541" i="88" s="1"/>
  <c r="Q33" i="88"/>
  <c r="Q543" i="87"/>
  <c r="Q30" i="89"/>
  <c r="Q566" i="89" s="1"/>
  <c r="Q569" i="89"/>
  <c r="Q53" i="89"/>
  <c r="Q594" i="89"/>
  <c r="Q591" i="89"/>
  <c r="Q647" i="89" s="1"/>
  <c r="Q572" i="88"/>
  <c r="Q52" i="88"/>
  <c r="Q91" i="87"/>
  <c r="P539" i="58"/>
  <c r="P586" i="58" s="1"/>
  <c r="L66" i="90"/>
  <c r="Q548" i="58"/>
  <c r="Q542" i="58" s="1"/>
  <c r="M75" i="90"/>
  <c r="P529" i="83"/>
  <c r="P269" i="83" s="1"/>
  <c r="Q530" i="83"/>
  <c r="Q524" i="83" s="1"/>
  <c r="Q115" i="83" s="1"/>
  <c r="Q546" i="83" s="1"/>
  <c r="P249" i="83"/>
  <c r="P104" i="83" s="1"/>
  <c r="P613" i="84"/>
  <c r="P611" i="84" s="1"/>
  <c r="P608" i="84"/>
  <c r="P587" i="84"/>
  <c r="P585" i="84" s="1"/>
  <c r="P584" i="84"/>
  <c r="P582" i="84" s="1"/>
  <c r="P605" i="84"/>
  <c r="P651" i="84" s="1"/>
  <c r="P619" i="84"/>
  <c r="P620" i="84"/>
  <c r="Q371" i="83"/>
  <c r="Q114" i="83" s="1"/>
  <c r="Q545" i="83" s="1"/>
  <c r="Q254" i="83"/>
  <c r="Q261" i="84"/>
  <c r="Q266" i="84" s="1"/>
  <c r="Q97" i="84" s="1"/>
  <c r="Q95" i="84" s="1"/>
  <c r="Q525" i="84"/>
  <c r="Q118" i="84" s="1"/>
  <c r="Q549" i="84" s="1"/>
  <c r="Q293" i="83"/>
  <c r="Q287" i="83" s="1"/>
  <c r="P288" i="83"/>
  <c r="P538" i="84"/>
  <c r="P122" i="84"/>
  <c r="P123" i="84" s="1"/>
  <c r="U286" i="83"/>
  <c r="Q113" i="84"/>
  <c r="Q544" i="84" s="1"/>
  <c r="Q38" i="84"/>
  <c r="P270" i="83"/>
  <c r="Q378" i="83"/>
  <c r="P373" i="83"/>
  <c r="P108" i="83" s="1"/>
  <c r="P539" i="83" s="1"/>
  <c r="P609" i="83" s="1"/>
  <c r="P551" i="83"/>
  <c r="P43" i="83"/>
  <c r="P588" i="84"/>
  <c r="P597" i="84"/>
  <c r="Q542" i="84"/>
  <c r="P619" i="58"/>
  <c r="P621" i="58"/>
  <c r="P590" i="58"/>
  <c r="P601" i="58" s="1"/>
  <c r="P606" i="58"/>
  <c r="P607" i="58"/>
  <c r="P589" i="58"/>
  <c r="P597" i="58" s="1"/>
  <c r="P121" i="58"/>
  <c r="L79" i="90" s="1"/>
  <c r="P526" i="58"/>
  <c r="P109" i="58" s="1"/>
  <c r="P250" i="58"/>
  <c r="P104" i="58"/>
  <c r="Q261" i="58"/>
  <c r="Q266" i="58" s="1"/>
  <c r="Q97" i="58" s="1"/>
  <c r="Q95" i="58" s="1"/>
  <c r="P269" i="58"/>
  <c r="P274" i="58" s="1"/>
  <c r="P107" i="58" s="1"/>
  <c r="L65" i="90" s="1"/>
  <c r="Q115" i="58"/>
  <c r="Q253" i="58"/>
  <c r="Q258" i="58" s="1"/>
  <c r="Q94" i="58" s="1"/>
  <c r="Q92" i="58" s="1"/>
  <c r="Q51" i="89" l="1"/>
  <c r="Q57" i="89" s="1"/>
  <c r="Q55" i="89" s="1"/>
  <c r="Q126" i="89"/>
  <c r="Q594" i="88"/>
  <c r="Q591" i="88"/>
  <c r="Q647" i="88" s="1"/>
  <c r="Q101" i="88"/>
  <c r="Q89" i="88"/>
  <c r="Q590" i="88"/>
  <c r="Q596" i="88"/>
  <c r="Q603" i="88"/>
  <c r="Q604" i="88"/>
  <c r="Q602" i="88"/>
  <c r="Q593" i="88"/>
  <c r="Q574" i="89"/>
  <c r="Q577" i="89" s="1"/>
  <c r="Q620" i="89" s="1"/>
  <c r="Q573" i="89"/>
  <c r="Q523" i="89"/>
  <c r="Q25" i="89"/>
  <c r="Q110" i="89"/>
  <c r="Q119" i="89" s="1"/>
  <c r="Q99" i="89"/>
  <c r="Q103" i="89" s="1"/>
  <c r="Q471" i="89"/>
  <c r="Q437" i="89"/>
  <c r="Q386" i="89"/>
  <c r="Q420" i="89"/>
  <c r="Q488" i="89"/>
  <c r="Q369" i="89"/>
  <c r="Q403" i="89"/>
  <c r="Q505" i="89"/>
  <c r="Q454" i="89"/>
  <c r="Q352" i="89"/>
  <c r="Q318" i="89"/>
  <c r="Q335" i="89"/>
  <c r="Q301" i="89"/>
  <c r="Q284" i="89"/>
  <c r="Q89" i="87"/>
  <c r="Q101" i="87"/>
  <c r="Q596" i="87"/>
  <c r="Q590" i="87"/>
  <c r="Q593" i="87"/>
  <c r="Q603" i="87"/>
  <c r="Q602" i="87"/>
  <c r="Q604" i="87"/>
  <c r="Q601" i="89"/>
  <c r="Q588" i="89"/>
  <c r="Q639" i="89" s="1"/>
  <c r="Q569" i="87"/>
  <c r="Q53" i="87"/>
  <c r="Q30" i="87"/>
  <c r="Q566" i="87" s="1"/>
  <c r="Q569" i="88"/>
  <c r="Q30" i="88"/>
  <c r="Q566" i="88" s="1"/>
  <c r="Q53" i="88"/>
  <c r="Q594" i="87"/>
  <c r="Q591" i="87"/>
  <c r="Q647" i="87" s="1"/>
  <c r="P609" i="58"/>
  <c r="Q531" i="83"/>
  <c r="Q525" i="83" s="1"/>
  <c r="Q118" i="83" s="1"/>
  <c r="Q549" i="83" s="1"/>
  <c r="P612" i="58"/>
  <c r="P526" i="83"/>
  <c r="P109" i="83" s="1"/>
  <c r="P540" i="83" s="1"/>
  <c r="P583" i="58"/>
  <c r="P540" i="58"/>
  <c r="L67" i="90"/>
  <c r="Q546" i="58"/>
  <c r="M73" i="90"/>
  <c r="P655" i="58"/>
  <c r="Q253" i="83"/>
  <c r="Q258" i="83" s="1"/>
  <c r="Q94" i="83" s="1"/>
  <c r="Q92" i="83" s="1"/>
  <c r="P655" i="84"/>
  <c r="Q595" i="84"/>
  <c r="Q600" i="84"/>
  <c r="Q595" i="58"/>
  <c r="Q600" i="58"/>
  <c r="Q598" i="84"/>
  <c r="Q592" i="84"/>
  <c r="Q598" i="58"/>
  <c r="Q592" i="58"/>
  <c r="Q543" i="84"/>
  <c r="Q604" i="84" s="1"/>
  <c r="Q91" i="84"/>
  <c r="Q101" i="84" s="1"/>
  <c r="Q116" i="58"/>
  <c r="P250" i="83"/>
  <c r="Q599" i="84"/>
  <c r="Q572" i="84"/>
  <c r="Q52" i="84"/>
  <c r="P274" i="83"/>
  <c r="P107" i="83" s="1"/>
  <c r="P631" i="84"/>
  <c r="Q116" i="84"/>
  <c r="Q547" i="84" s="1"/>
  <c r="Q541" i="84" s="1"/>
  <c r="Q591" i="84" s="1"/>
  <c r="Q33" i="84"/>
  <c r="P635" i="84"/>
  <c r="P612" i="83"/>
  <c r="P586" i="83"/>
  <c r="P583" i="83"/>
  <c r="P639" i="84"/>
  <c r="Q372" i="83"/>
  <c r="Q117" i="83" s="1"/>
  <c r="Q548" i="83" s="1"/>
  <c r="Q262" i="83"/>
  <c r="P621" i="83"/>
  <c r="P624" i="83"/>
  <c r="P607" i="83"/>
  <c r="P590" i="83"/>
  <c r="P601" i="83" s="1"/>
  <c r="P606" i="83"/>
  <c r="P589" i="83"/>
  <c r="P620" i="58"/>
  <c r="Q599" i="58"/>
  <c r="P605" i="58"/>
  <c r="P588" i="58"/>
  <c r="P122" i="58"/>
  <c r="P538" i="58"/>
  <c r="Q33" i="58"/>
  <c r="M29" i="90" s="1"/>
  <c r="Q113" i="58"/>
  <c r="Q38" i="58"/>
  <c r="Q91" i="58"/>
  <c r="Q49" i="89" l="1"/>
  <c r="Q575" i="89" s="1"/>
  <c r="Q618" i="89" s="1"/>
  <c r="Q51" i="87"/>
  <c r="Q49" i="87" s="1"/>
  <c r="Q126" i="87"/>
  <c r="Q51" i="88"/>
  <c r="Q49" i="88" s="1"/>
  <c r="Q126" i="88"/>
  <c r="Q261" i="83"/>
  <c r="Q266" i="83" s="1"/>
  <c r="Q97" i="83" s="1"/>
  <c r="Q95" i="83" s="1"/>
  <c r="Q573" i="87"/>
  <c r="Q574" i="87"/>
  <c r="Q577" i="87" s="1"/>
  <c r="Q620" i="87" s="1"/>
  <c r="Q21" i="89"/>
  <c r="Q563" i="89"/>
  <c r="Q522" i="89"/>
  <c r="Q528" i="89"/>
  <c r="Q112" i="89"/>
  <c r="Q121" i="89" s="1"/>
  <c r="Q576" i="89"/>
  <c r="Q619" i="89" s="1"/>
  <c r="Q622" i="89"/>
  <c r="Q601" i="87"/>
  <c r="Q588" i="87"/>
  <c r="Q639" i="87" s="1"/>
  <c r="Q601" i="88"/>
  <c r="Q588" i="88"/>
  <c r="Q639" i="88" s="1"/>
  <c r="Q110" i="87"/>
  <c r="Q119" i="87" s="1"/>
  <c r="Q99" i="87"/>
  <c r="Q103" i="87" s="1"/>
  <c r="Q25" i="87"/>
  <c r="Q523" i="87"/>
  <c r="Q488" i="87"/>
  <c r="Q386" i="87"/>
  <c r="Q403" i="87"/>
  <c r="Q437" i="87"/>
  <c r="Q454" i="87"/>
  <c r="Q369" i="87"/>
  <c r="Q471" i="87"/>
  <c r="Q505" i="87"/>
  <c r="Q420" i="87"/>
  <c r="Q284" i="87"/>
  <c r="Q301" i="87"/>
  <c r="Q318" i="87"/>
  <c r="Q335" i="87"/>
  <c r="Q352" i="87"/>
  <c r="Q574" i="88"/>
  <c r="Q577" i="88" s="1"/>
  <c r="Q620" i="88" s="1"/>
  <c r="Q573" i="88"/>
  <c r="Q99" i="88"/>
  <c r="Q103" i="88" s="1"/>
  <c r="Q25" i="88"/>
  <c r="Q110" i="88"/>
  <c r="Q119" i="88" s="1"/>
  <c r="Q523" i="88"/>
  <c r="Q437" i="88"/>
  <c r="Q403" i="88"/>
  <c r="Q488" i="88"/>
  <c r="Q386" i="88"/>
  <c r="Q471" i="88"/>
  <c r="Q454" i="88"/>
  <c r="Q420" i="88"/>
  <c r="Q369" i="88"/>
  <c r="Q505" i="88"/>
  <c r="Q301" i="88"/>
  <c r="Q284" i="88"/>
  <c r="Q352" i="88"/>
  <c r="Q318" i="88"/>
  <c r="Q335" i="88"/>
  <c r="P584" i="58"/>
  <c r="P582" i="58" s="1"/>
  <c r="P631" i="58" s="1"/>
  <c r="L89" i="90"/>
  <c r="P613" i="58"/>
  <c r="P611" i="58" s="1"/>
  <c r="P610" i="58"/>
  <c r="P608" i="58" s="1"/>
  <c r="P587" i="58"/>
  <c r="P585" i="58" s="1"/>
  <c r="P635" i="58" s="1"/>
  <c r="P123" i="58"/>
  <c r="Q547" i="58"/>
  <c r="M74" i="90"/>
  <c r="Q544" i="58"/>
  <c r="M71" i="90"/>
  <c r="Q572" i="58"/>
  <c r="M32" i="90"/>
  <c r="P639" i="58"/>
  <c r="P651" i="58"/>
  <c r="Q596" i="84"/>
  <c r="Q603" i="84"/>
  <c r="Q602" i="84"/>
  <c r="Q593" i="84"/>
  <c r="Q543" i="83"/>
  <c r="Q604" i="83" s="1"/>
  <c r="P584" i="83"/>
  <c r="P582" i="83" s="1"/>
  <c r="P610" i="83"/>
  <c r="P608" i="83" s="1"/>
  <c r="Q89" i="84"/>
  <c r="Q488" i="84"/>
  <c r="Q505" i="84"/>
  <c r="Q454" i="84"/>
  <c r="Q471" i="84"/>
  <c r="Q420" i="84"/>
  <c r="Q437" i="84"/>
  <c r="Q386" i="84"/>
  <c r="Q403" i="84"/>
  <c r="Q352" i="84"/>
  <c r="Q369" i="84"/>
  <c r="Q318" i="84"/>
  <c r="Q335" i="84"/>
  <c r="Q284" i="84"/>
  <c r="Q301" i="84"/>
  <c r="P587" i="83"/>
  <c r="P585" i="83" s="1"/>
  <c r="P613" i="83"/>
  <c r="P611" i="83" s="1"/>
  <c r="P605" i="83"/>
  <c r="P651" i="83" s="1"/>
  <c r="Q594" i="84"/>
  <c r="Q569" i="84"/>
  <c r="Q30" i="84"/>
  <c r="Q566" i="84" s="1"/>
  <c r="Q53" i="84"/>
  <c r="Q409" i="84"/>
  <c r="Q341" i="84"/>
  <c r="Q342" i="84" s="1"/>
  <c r="Q307" i="84"/>
  <c r="Q308" i="84" s="1"/>
  <c r="Q443" i="84"/>
  <c r="Q110" i="84"/>
  <c r="Q119" i="84" s="1"/>
  <c r="Q99" i="84"/>
  <c r="Q25" i="84"/>
  <c r="Q324" i="84"/>
  <c r="Q325" i="84" s="1"/>
  <c r="Q426" i="84"/>
  <c r="Q392" i="84"/>
  <c r="Q358" i="84"/>
  <c r="Q359" i="84" s="1"/>
  <c r="Q494" i="84"/>
  <c r="Q477" i="84"/>
  <c r="Q511" i="84"/>
  <c r="Q460" i="84"/>
  <c r="P597" i="83"/>
  <c r="P588" i="83"/>
  <c r="P619" i="83"/>
  <c r="P620" i="83"/>
  <c r="Q113" i="83"/>
  <c r="Q544" i="83" s="1"/>
  <c r="Q38" i="83"/>
  <c r="Q542" i="83"/>
  <c r="P538" i="83"/>
  <c r="P122" i="83"/>
  <c r="P123" i="83" s="1"/>
  <c r="Q53" i="58"/>
  <c r="Q569" i="58"/>
  <c r="Q52" i="58"/>
  <c r="M47" i="90" s="1"/>
  <c r="Q30" i="58"/>
  <c r="Q89" i="58"/>
  <c r="Q101" i="58"/>
  <c r="Q57" i="88" l="1"/>
  <c r="Q55" i="88" s="1"/>
  <c r="Q58" i="88" s="1"/>
  <c r="Q57" i="87"/>
  <c r="Q55" i="87" s="1"/>
  <c r="Q58" i="87" s="1"/>
  <c r="Q58" i="89"/>
  <c r="Q51" i="84"/>
  <c r="Q57" i="84" s="1"/>
  <c r="Q55" i="84" s="1"/>
  <c r="Q126" i="84"/>
  <c r="M48" i="90"/>
  <c r="Q126" i="58"/>
  <c r="Q522" i="87"/>
  <c r="Q528" i="87"/>
  <c r="Q112" i="87"/>
  <c r="Q121" i="87" s="1"/>
  <c r="Q575" i="88"/>
  <c r="Q618" i="88" s="1"/>
  <c r="Q528" i="88"/>
  <c r="Q522" i="88"/>
  <c r="Q112" i="88"/>
  <c r="Q121" i="88" s="1"/>
  <c r="Q21" i="87"/>
  <c r="Q563" i="87"/>
  <c r="Q575" i="87"/>
  <c r="Q618" i="87" s="1"/>
  <c r="Q21" i="88"/>
  <c r="Q563" i="88"/>
  <c r="Q13" i="89"/>
  <c r="Q559" i="89"/>
  <c r="Q576" i="88"/>
  <c r="Q619" i="88" s="1"/>
  <c r="Q622" i="88"/>
  <c r="R530" i="89"/>
  <c r="Q244" i="89"/>
  <c r="Q249" i="89" s="1"/>
  <c r="Q529" i="89"/>
  <c r="Q622" i="87"/>
  <c r="Q576" i="87"/>
  <c r="Q619" i="87" s="1"/>
  <c r="L88" i="90"/>
  <c r="L85" i="90"/>
  <c r="L84" i="90"/>
  <c r="L83" i="90"/>
  <c r="Q541" i="58"/>
  <c r="Q591" i="58" s="1"/>
  <c r="Q566" i="58"/>
  <c r="M26" i="90"/>
  <c r="Q574" i="84"/>
  <c r="Q577" i="84" s="1"/>
  <c r="Q573" i="84"/>
  <c r="P655" i="83"/>
  <c r="Q595" i="83"/>
  <c r="Q600" i="83"/>
  <c r="Q596" i="83"/>
  <c r="Q598" i="83"/>
  <c r="Q592" i="83"/>
  <c r="Q602" i="83"/>
  <c r="Q593" i="83"/>
  <c r="Q603" i="83"/>
  <c r="Q103" i="84"/>
  <c r="Q33" i="83"/>
  <c r="Q53" i="83" s="1"/>
  <c r="Q126" i="83" s="1"/>
  <c r="Q488" i="58"/>
  <c r="Q505" i="58"/>
  <c r="Q454" i="58"/>
  <c r="Q471" i="58"/>
  <c r="Q420" i="58"/>
  <c r="Q437" i="58"/>
  <c r="Q386" i="58"/>
  <c r="Q403" i="58"/>
  <c r="Q352" i="58"/>
  <c r="Q369" i="58"/>
  <c r="Q318" i="58"/>
  <c r="Q335" i="58"/>
  <c r="Q284" i="58"/>
  <c r="Q301" i="58"/>
  <c r="Q91" i="83"/>
  <c r="Q101" i="83" s="1"/>
  <c r="P631" i="83"/>
  <c r="Q523" i="84"/>
  <c r="Q528" i="84" s="1"/>
  <c r="Q116" i="83"/>
  <c r="Q547" i="83" s="1"/>
  <c r="Q541" i="83" s="1"/>
  <c r="Q591" i="83" s="1"/>
  <c r="R394" i="84"/>
  <c r="R388" i="84" s="1"/>
  <c r="Q393" i="84"/>
  <c r="R310" i="84"/>
  <c r="R304" i="84" s="1"/>
  <c r="Q305" i="84"/>
  <c r="R428" i="84"/>
  <c r="R422" i="84" s="1"/>
  <c r="Q427" i="84"/>
  <c r="R344" i="84"/>
  <c r="R338" i="84" s="1"/>
  <c r="Q339" i="84"/>
  <c r="R462" i="84"/>
  <c r="R456" i="84" s="1"/>
  <c r="Q461" i="84"/>
  <c r="R327" i="84"/>
  <c r="R321" i="84" s="1"/>
  <c r="Q322" i="84"/>
  <c r="R411" i="84"/>
  <c r="R405" i="84" s="1"/>
  <c r="Q410" i="84"/>
  <c r="R513" i="84"/>
  <c r="R507" i="84" s="1"/>
  <c r="Q512" i="84"/>
  <c r="Q563" i="84"/>
  <c r="Q21" i="84"/>
  <c r="Q647" i="84"/>
  <c r="Q599" i="83"/>
  <c r="R479" i="84"/>
  <c r="R473" i="84" s="1"/>
  <c r="Q478" i="84"/>
  <c r="P635" i="83"/>
  <c r="R496" i="84"/>
  <c r="R490" i="84" s="1"/>
  <c r="Q495" i="84"/>
  <c r="Q375" i="84"/>
  <c r="Q111" i="84"/>
  <c r="Q120" i="84" s="1"/>
  <c r="P639" i="83"/>
  <c r="Q356" i="84"/>
  <c r="R361" i="84"/>
  <c r="R355" i="84" s="1"/>
  <c r="Q572" i="83"/>
  <c r="Q52" i="83"/>
  <c r="Q290" i="84"/>
  <c r="Q291" i="84" s="1"/>
  <c r="R445" i="84"/>
  <c r="R439" i="84" s="1"/>
  <c r="Q444" i="84"/>
  <c r="Q51" i="58"/>
  <c r="Q494" i="58"/>
  <c r="Q495" i="58" s="1"/>
  <c r="Q511" i="58"/>
  <c r="Q460" i="58"/>
  <c r="Q461" i="58" s="1"/>
  <c r="Q477" i="58"/>
  <c r="Q426" i="58"/>
  <c r="R428" i="58" s="1"/>
  <c r="R422" i="58" s="1"/>
  <c r="Q443" i="58"/>
  <c r="Q392" i="58"/>
  <c r="R394" i="58" s="1"/>
  <c r="R388" i="58" s="1"/>
  <c r="Q409" i="58"/>
  <c r="Q358" i="58"/>
  <c r="Q359" i="58" s="1"/>
  <c r="R361" i="58" s="1"/>
  <c r="R355" i="58" s="1"/>
  <c r="Q375" i="58"/>
  <c r="Q324" i="58"/>
  <c r="Q325" i="58" s="1"/>
  <c r="R327" i="58" s="1"/>
  <c r="R321" i="58" s="1"/>
  <c r="Q341" i="58"/>
  <c r="Q342" i="58" s="1"/>
  <c r="Q290" i="58"/>
  <c r="Q118" i="58" s="1"/>
  <c r="Q307" i="58"/>
  <c r="Q308" i="58" s="1"/>
  <c r="Q110" i="58"/>
  <c r="M68" i="90" s="1"/>
  <c r="Q25" i="58"/>
  <c r="Q99" i="58"/>
  <c r="Q103" i="58" s="1"/>
  <c r="N10" i="3"/>
  <c r="J10" i="3"/>
  <c r="Q49" i="84" l="1"/>
  <c r="Q575" i="84" s="1"/>
  <c r="Q618" i="84" s="1"/>
  <c r="Q112" i="84"/>
  <c r="Q121" i="84" s="1"/>
  <c r="F3" i="90"/>
  <c r="F40" i="90" s="1"/>
  <c r="J536" i="89"/>
  <c r="J629" i="89" s="1"/>
  <c r="J536" i="88"/>
  <c r="J629" i="88" s="1"/>
  <c r="J2" i="89"/>
  <c r="J2" i="88"/>
  <c r="J2" i="87"/>
  <c r="J536" i="87"/>
  <c r="J629" i="87" s="1"/>
  <c r="Q551" i="89"/>
  <c r="Q43" i="89"/>
  <c r="J3" i="90"/>
  <c r="J40" i="90" s="1"/>
  <c r="N2" i="89"/>
  <c r="N536" i="89"/>
  <c r="N629" i="89" s="1"/>
  <c r="N536" i="88"/>
  <c r="N629" i="88" s="1"/>
  <c r="N2" i="88"/>
  <c r="N536" i="87"/>
  <c r="N629" i="87" s="1"/>
  <c r="N2" i="87"/>
  <c r="R530" i="88"/>
  <c r="Q244" i="88"/>
  <c r="Q249" i="88" s="1"/>
  <c r="Q529" i="88"/>
  <c r="Q526" i="89"/>
  <c r="Q109" i="89" s="1"/>
  <c r="Q540" i="89" s="1"/>
  <c r="R531" i="89"/>
  <c r="Q269" i="89"/>
  <c r="Q274" i="89" s="1"/>
  <c r="Q107" i="89" s="1"/>
  <c r="Q559" i="88"/>
  <c r="Q13" i="88"/>
  <c r="R524" i="89"/>
  <c r="R115" i="89" s="1"/>
  <c r="R546" i="89" s="1"/>
  <c r="R253" i="89"/>
  <c r="R258" i="89" s="1"/>
  <c r="R94" i="89" s="1"/>
  <c r="R92" i="89" s="1"/>
  <c r="Q250" i="89"/>
  <c r="Q104" i="89"/>
  <c r="R530" i="87"/>
  <c r="Q244" i="87"/>
  <c r="Q249" i="87" s="1"/>
  <c r="Q529" i="87"/>
  <c r="Q13" i="87"/>
  <c r="Q559" i="87"/>
  <c r="Q573" i="58"/>
  <c r="Q622" i="58" s="1"/>
  <c r="Q594" i="58"/>
  <c r="Q549" i="58"/>
  <c r="M76" i="90"/>
  <c r="Q57" i="58"/>
  <c r="M46" i="90"/>
  <c r="Q574" i="58"/>
  <c r="Q577" i="58" s="1"/>
  <c r="Q563" i="58"/>
  <c r="M24" i="90"/>
  <c r="Q647" i="58"/>
  <c r="Q622" i="84"/>
  <c r="Q576" i="84"/>
  <c r="Q569" i="83"/>
  <c r="Q30" i="83"/>
  <c r="Q566" i="83" s="1"/>
  <c r="Q488" i="83"/>
  <c r="Q505" i="83"/>
  <c r="Q454" i="83"/>
  <c r="Q471" i="83"/>
  <c r="Q420" i="83"/>
  <c r="Q437" i="83"/>
  <c r="Q386" i="83"/>
  <c r="Q403" i="83"/>
  <c r="Q352" i="83"/>
  <c r="Q369" i="83"/>
  <c r="Q318" i="83"/>
  <c r="Q335" i="83"/>
  <c r="Q284" i="83"/>
  <c r="Q301" i="83"/>
  <c r="Q89" i="83"/>
  <c r="Q522" i="84"/>
  <c r="Q51" i="83"/>
  <c r="Q57" i="83" s="1"/>
  <c r="Q55" i="83" s="1"/>
  <c r="Q492" i="84"/>
  <c r="R497" i="84"/>
  <c r="R491" i="84" s="1"/>
  <c r="R480" i="84"/>
  <c r="R474" i="84" s="1"/>
  <c r="Q475" i="84"/>
  <c r="N536" i="84"/>
  <c r="N629" i="84" s="1"/>
  <c r="N2" i="83"/>
  <c r="N2" i="84"/>
  <c r="N536" i="58"/>
  <c r="N629" i="58" s="1"/>
  <c r="N536" i="83"/>
  <c r="N629" i="83" s="1"/>
  <c r="R514" i="84"/>
  <c r="R508" i="84" s="1"/>
  <c r="Q509" i="84"/>
  <c r="Q441" i="84"/>
  <c r="R446" i="84"/>
  <c r="R440" i="84" s="1"/>
  <c r="R463" i="84"/>
  <c r="R457" i="84" s="1"/>
  <c r="Q458" i="84"/>
  <c r="Q244" i="84"/>
  <c r="R530" i="84"/>
  <c r="Q529" i="84"/>
  <c r="J536" i="58"/>
  <c r="J629" i="58" s="1"/>
  <c r="J2" i="58"/>
  <c r="J536" i="83"/>
  <c r="J629" i="83" s="1"/>
  <c r="J2" i="84"/>
  <c r="J536" i="84"/>
  <c r="J629" i="84" s="1"/>
  <c r="J2" i="83"/>
  <c r="Q594" i="83"/>
  <c r="R293" i="84"/>
  <c r="Q288" i="84"/>
  <c r="Q426" i="83"/>
  <c r="Q392" i="83"/>
  <c r="Q324" i="83"/>
  <c r="Q325" i="83" s="1"/>
  <c r="Q307" i="83"/>
  <c r="Q308" i="83" s="1"/>
  <c r="Q494" i="83"/>
  <c r="Q443" i="83"/>
  <c r="Q358" i="83"/>
  <c r="Q359" i="83" s="1"/>
  <c r="Q460" i="83"/>
  <c r="Q341" i="83"/>
  <c r="Q342" i="83" s="1"/>
  <c r="Q110" i="83"/>
  <c r="Q119" i="83" s="1"/>
  <c r="Q477" i="83"/>
  <c r="Q99" i="83"/>
  <c r="Q511" i="83"/>
  <c r="Q25" i="83"/>
  <c r="Q409" i="83"/>
  <c r="R412" i="84"/>
  <c r="R406" i="84" s="1"/>
  <c r="Q407" i="84"/>
  <c r="Q390" i="84"/>
  <c r="R395" i="84"/>
  <c r="R389" i="84" s="1"/>
  <c r="Q245" i="84"/>
  <c r="R377" i="84"/>
  <c r="Q376" i="84"/>
  <c r="Q559" i="84"/>
  <c r="Q13" i="84"/>
  <c r="R429" i="84"/>
  <c r="R423" i="84" s="1"/>
  <c r="Q424" i="84"/>
  <c r="Q119" i="58"/>
  <c r="M77" i="90" s="1"/>
  <c r="Q49" i="58"/>
  <c r="M44" i="90" s="1"/>
  <c r="Q21" i="58"/>
  <c r="M20" i="90" s="1"/>
  <c r="R496" i="58"/>
  <c r="R490" i="58" s="1"/>
  <c r="Q523" i="58"/>
  <c r="R462" i="58"/>
  <c r="R456" i="58" s="1"/>
  <c r="R513" i="58"/>
  <c r="R507" i="58" s="1"/>
  <c r="Q512" i="58"/>
  <c r="Q427" i="58"/>
  <c r="R429" i="58" s="1"/>
  <c r="R423" i="58" s="1"/>
  <c r="R497" i="58"/>
  <c r="R491" i="58" s="1"/>
  <c r="Q492" i="58"/>
  <c r="R479" i="58"/>
  <c r="R473" i="58" s="1"/>
  <c r="Q478" i="58"/>
  <c r="R463" i="58"/>
  <c r="R457" i="58" s="1"/>
  <c r="Q458" i="58"/>
  <c r="Q393" i="58"/>
  <c r="R395" i="58" s="1"/>
  <c r="R389" i="58" s="1"/>
  <c r="R445" i="58"/>
  <c r="R439" i="58" s="1"/>
  <c r="Q444" i="58"/>
  <c r="Q356" i="58"/>
  <c r="R411" i="58"/>
  <c r="R405" i="58" s="1"/>
  <c r="Q410" i="58"/>
  <c r="Q322" i="58"/>
  <c r="R377" i="58"/>
  <c r="R371" i="58" s="1"/>
  <c r="Q376" i="58"/>
  <c r="R344" i="58"/>
  <c r="R338" i="58" s="1"/>
  <c r="Q339" i="58"/>
  <c r="R310" i="58"/>
  <c r="R304" i="58" s="1"/>
  <c r="Q305" i="58"/>
  <c r="Q291" i="58"/>
  <c r="Q245" i="58"/>
  <c r="Q111" i="58"/>
  <c r="M69" i="90" s="1"/>
  <c r="N2" i="58"/>
  <c r="I10" i="3"/>
  <c r="O10" i="3"/>
  <c r="Q58" i="84" l="1"/>
  <c r="E3" i="90"/>
  <c r="E40" i="90" s="1"/>
  <c r="I2" i="89"/>
  <c r="I536" i="89"/>
  <c r="I629" i="89" s="1"/>
  <c r="I536" i="88"/>
  <c r="I629" i="88" s="1"/>
  <c r="I536" i="87"/>
  <c r="I629" i="87" s="1"/>
  <c r="I2" i="88"/>
  <c r="I2" i="87"/>
  <c r="R525" i="89"/>
  <c r="R118" i="89" s="1"/>
  <c r="R549" i="89" s="1"/>
  <c r="R607" i="89" s="1"/>
  <c r="R605" i="89" s="1"/>
  <c r="R651" i="89" s="1"/>
  <c r="R261" i="89"/>
  <c r="R266" i="89" s="1"/>
  <c r="R97" i="89" s="1"/>
  <c r="R95" i="89" s="1"/>
  <c r="R91" i="89" s="1"/>
  <c r="Q613" i="89"/>
  <c r="Q611" i="89" s="1"/>
  <c r="Q587" i="89"/>
  <c r="Q585" i="89" s="1"/>
  <c r="Q635" i="89" s="1"/>
  <c r="Q584" i="89"/>
  <c r="Q582" i="89" s="1"/>
  <c r="Q631" i="89" s="1"/>
  <c r="Q610" i="89"/>
  <c r="Q608" i="89" s="1"/>
  <c r="R113" i="89"/>
  <c r="R544" i="89" s="1"/>
  <c r="R38" i="89"/>
  <c r="Q526" i="88"/>
  <c r="Q109" i="88" s="1"/>
  <c r="Q540" i="88" s="1"/>
  <c r="R531" i="88"/>
  <c r="Q269" i="88"/>
  <c r="Q274" i="88" s="1"/>
  <c r="Q107" i="88" s="1"/>
  <c r="Q250" i="88"/>
  <c r="Q104" i="88"/>
  <c r="Q551" i="87"/>
  <c r="Q43" i="87"/>
  <c r="Q551" i="88"/>
  <c r="Q43" i="88"/>
  <c r="R524" i="88"/>
  <c r="R115" i="88" s="1"/>
  <c r="R546" i="88" s="1"/>
  <c r="R253" i="88"/>
  <c r="R258" i="88" s="1"/>
  <c r="R94" i="88" s="1"/>
  <c r="R92" i="88" s="1"/>
  <c r="Q526" i="87"/>
  <c r="Q109" i="87" s="1"/>
  <c r="Q540" i="87" s="1"/>
  <c r="R531" i="87"/>
  <c r="Q269" i="87"/>
  <c r="Q274" i="87" s="1"/>
  <c r="Q107" i="87" s="1"/>
  <c r="K3" i="90"/>
  <c r="K40" i="90" s="1"/>
  <c r="O536" i="89"/>
  <c r="O629" i="89" s="1"/>
  <c r="O536" i="88"/>
  <c r="O629" i="88" s="1"/>
  <c r="O2" i="88"/>
  <c r="O536" i="87"/>
  <c r="O629" i="87" s="1"/>
  <c r="O2" i="89"/>
  <c r="O2" i="87"/>
  <c r="Q250" i="87"/>
  <c r="Q104" i="87"/>
  <c r="Q538" i="89"/>
  <c r="Q122" i="89"/>
  <c r="Q123" i="89" s="1"/>
  <c r="R524" i="87"/>
  <c r="R115" i="87" s="1"/>
  <c r="R546" i="87" s="1"/>
  <c r="R253" i="87"/>
  <c r="R258" i="87" s="1"/>
  <c r="R94" i="87" s="1"/>
  <c r="R92" i="87" s="1"/>
  <c r="Q576" i="58"/>
  <c r="M87" i="90"/>
  <c r="Q543" i="58"/>
  <c r="Q604" i="58" s="1"/>
  <c r="Q55" i="58"/>
  <c r="M50" i="90" s="1"/>
  <c r="M52" i="90"/>
  <c r="Q574" i="83"/>
  <c r="Q577" i="83" s="1"/>
  <c r="Q573" i="83"/>
  <c r="Q103" i="83"/>
  <c r="Q49" i="83"/>
  <c r="Q58" i="83" s="1"/>
  <c r="Q523" i="83"/>
  <c r="Q528" i="83" s="1"/>
  <c r="Q551" i="84"/>
  <c r="Q43" i="84"/>
  <c r="R462" i="83"/>
  <c r="R456" i="83" s="1"/>
  <c r="Q461" i="83"/>
  <c r="R394" i="83"/>
  <c r="R388" i="83" s="1"/>
  <c r="Q393" i="83"/>
  <c r="Q269" i="84"/>
  <c r="R531" i="84"/>
  <c r="R525" i="84" s="1"/>
  <c r="Q526" i="84"/>
  <c r="Q109" i="84" s="1"/>
  <c r="Q540" i="84" s="1"/>
  <c r="Q610" i="84" s="1"/>
  <c r="O536" i="84"/>
  <c r="O629" i="84" s="1"/>
  <c r="O2" i="83"/>
  <c r="O2" i="84"/>
  <c r="O536" i="58"/>
  <c r="O629" i="58" s="1"/>
  <c r="O536" i="83"/>
  <c r="O629" i="83" s="1"/>
  <c r="R411" i="83"/>
  <c r="R405" i="83" s="1"/>
  <c r="Q410" i="83"/>
  <c r="Q356" i="83"/>
  <c r="R361" i="83"/>
  <c r="R355" i="83" s="1"/>
  <c r="R428" i="83"/>
  <c r="R422" i="83" s="1"/>
  <c r="Q427" i="83"/>
  <c r="R524" i="84"/>
  <c r="R115" i="84" s="1"/>
  <c r="R546" i="84" s="1"/>
  <c r="R253" i="84"/>
  <c r="I2" i="84"/>
  <c r="I536" i="83"/>
  <c r="I629" i="83" s="1"/>
  <c r="I2" i="58"/>
  <c r="I2" i="83"/>
  <c r="I536" i="84"/>
  <c r="I629" i="84" s="1"/>
  <c r="I536" i="58"/>
  <c r="I629" i="58" s="1"/>
  <c r="Q249" i="84"/>
  <c r="R378" i="84"/>
  <c r="Q373" i="84"/>
  <c r="Q108" i="84" s="1"/>
  <c r="Q539" i="84" s="1"/>
  <c r="Q609" i="84" s="1"/>
  <c r="Q270" i="84"/>
  <c r="Q21" i="83"/>
  <c r="Q563" i="83"/>
  <c r="Q290" i="83"/>
  <c r="R371" i="84"/>
  <c r="R114" i="84" s="1"/>
  <c r="R545" i="84" s="1"/>
  <c r="R254" i="84"/>
  <c r="R513" i="83"/>
  <c r="R507" i="83" s="1"/>
  <c r="Q512" i="83"/>
  <c r="R445" i="83"/>
  <c r="R439" i="83" s="1"/>
  <c r="Q444" i="83"/>
  <c r="R496" i="83"/>
  <c r="R490" i="83" s="1"/>
  <c r="Q495" i="83"/>
  <c r="R287" i="84"/>
  <c r="R479" i="83"/>
  <c r="R473" i="83" s="1"/>
  <c r="Q478" i="83"/>
  <c r="R310" i="83"/>
  <c r="R304" i="83" s="1"/>
  <c r="Q305" i="83"/>
  <c r="Q647" i="83"/>
  <c r="Q375" i="83"/>
  <c r="Q111" i="83"/>
  <c r="Q120" i="83" s="1"/>
  <c r="R344" i="83"/>
  <c r="R338" i="83" s="1"/>
  <c r="Q339" i="83"/>
  <c r="Q322" i="83"/>
  <c r="R327" i="83"/>
  <c r="R321" i="83" s="1"/>
  <c r="Q575" i="58"/>
  <c r="Q618" i="58" s="1"/>
  <c r="Q120" i="58"/>
  <c r="M78" i="90" s="1"/>
  <c r="Q13" i="58"/>
  <c r="Q559" i="58"/>
  <c r="Q528" i="58"/>
  <c r="Q529" i="58" s="1"/>
  <c r="Q522" i="58"/>
  <c r="Q390" i="58"/>
  <c r="Q424" i="58"/>
  <c r="R514" i="58"/>
  <c r="R508" i="58" s="1"/>
  <c r="Q509" i="58"/>
  <c r="R480" i="58"/>
  <c r="R474" i="58" s="1"/>
  <c r="Q475" i="58"/>
  <c r="R446" i="58"/>
  <c r="R440" i="58" s="1"/>
  <c r="Q441" i="58"/>
  <c r="R412" i="58"/>
  <c r="R406" i="58" s="1"/>
  <c r="Q407" i="58"/>
  <c r="R378" i="58"/>
  <c r="R372" i="58" s="1"/>
  <c r="Q373" i="58"/>
  <c r="Q270" i="58"/>
  <c r="R293" i="58"/>
  <c r="R287" i="58" s="1"/>
  <c r="Q288" i="58"/>
  <c r="R254" i="58"/>
  <c r="R114" i="58"/>
  <c r="O2" i="58"/>
  <c r="P10" i="3"/>
  <c r="H10" i="3"/>
  <c r="Q168" i="3" l="1"/>
  <c r="M61" i="90"/>
  <c r="D3" i="90"/>
  <c r="D40" i="90" s="1"/>
  <c r="H2" i="89"/>
  <c r="H536" i="89"/>
  <c r="H629" i="89" s="1"/>
  <c r="H2" i="88"/>
  <c r="H536" i="87"/>
  <c r="H629" i="87" s="1"/>
  <c r="H536" i="88"/>
  <c r="H629" i="88" s="1"/>
  <c r="H2" i="87"/>
  <c r="R525" i="87"/>
  <c r="R118" i="87" s="1"/>
  <c r="R549" i="87" s="1"/>
  <c r="R607" i="87" s="1"/>
  <c r="R605" i="87" s="1"/>
  <c r="R651" i="87" s="1"/>
  <c r="R261" i="87"/>
  <c r="R266" i="87" s="1"/>
  <c r="R97" i="87" s="1"/>
  <c r="R95" i="87" s="1"/>
  <c r="R91" i="87" s="1"/>
  <c r="R52" i="89"/>
  <c r="R572" i="89"/>
  <c r="Q584" i="87"/>
  <c r="Q582" i="87" s="1"/>
  <c r="Q631" i="87" s="1"/>
  <c r="Q613" i="87"/>
  <c r="Q611" i="87" s="1"/>
  <c r="Q587" i="87"/>
  <c r="Q585" i="87" s="1"/>
  <c r="Q635" i="87" s="1"/>
  <c r="Q610" i="87"/>
  <c r="Q608" i="87" s="1"/>
  <c r="R113" i="88"/>
  <c r="R544" i="88" s="1"/>
  <c r="R38" i="88"/>
  <c r="R543" i="89"/>
  <c r="L3" i="90"/>
  <c r="L40" i="90" s="1"/>
  <c r="P2" i="89"/>
  <c r="P536" i="89"/>
  <c r="P629" i="89" s="1"/>
  <c r="P2" i="88"/>
  <c r="P2" i="87"/>
  <c r="P536" i="87"/>
  <c r="P629" i="87" s="1"/>
  <c r="P536" i="88"/>
  <c r="P629" i="88" s="1"/>
  <c r="Q538" i="88"/>
  <c r="Q122" i="88"/>
  <c r="Q123" i="88" s="1"/>
  <c r="R525" i="88"/>
  <c r="R118" i="88" s="1"/>
  <c r="R549" i="88" s="1"/>
  <c r="R607" i="88" s="1"/>
  <c r="R605" i="88" s="1"/>
  <c r="R651" i="88" s="1"/>
  <c r="R261" i="88"/>
  <c r="R266" i="88" s="1"/>
  <c r="R97" i="88" s="1"/>
  <c r="R95" i="88" s="1"/>
  <c r="R91" i="88" s="1"/>
  <c r="R38" i="87"/>
  <c r="R113" i="87"/>
  <c r="R544" i="87" s="1"/>
  <c r="Q538" i="87"/>
  <c r="Q122" i="87"/>
  <c r="Q123" i="87" s="1"/>
  <c r="Q613" i="88"/>
  <c r="Q611" i="88" s="1"/>
  <c r="Q587" i="88"/>
  <c r="Q585" i="88" s="1"/>
  <c r="Q635" i="88" s="1"/>
  <c r="Q610" i="88"/>
  <c r="Q608" i="88" s="1"/>
  <c r="Q584" i="88"/>
  <c r="Q582" i="88" s="1"/>
  <c r="Q631" i="88" s="1"/>
  <c r="R116" i="89"/>
  <c r="R547" i="89" s="1"/>
  <c r="R541" i="89" s="1"/>
  <c r="R33" i="89"/>
  <c r="R101" i="89"/>
  <c r="R89" i="89"/>
  <c r="Q603" i="58"/>
  <c r="Q593" i="58"/>
  <c r="Q596" i="58"/>
  <c r="Q602" i="58"/>
  <c r="Q58" i="58"/>
  <c r="R545" i="58"/>
  <c r="N72" i="90"/>
  <c r="Q43" i="58"/>
  <c r="M34" i="90" s="1"/>
  <c r="M12" i="90"/>
  <c r="R261" i="84"/>
  <c r="Q622" i="83"/>
  <c r="Q576" i="83"/>
  <c r="R118" i="84"/>
  <c r="R549" i="84" s="1"/>
  <c r="R543" i="84" s="1"/>
  <c r="R604" i="84" s="1"/>
  <c r="Q575" i="83"/>
  <c r="Q618" i="83" s="1"/>
  <c r="Q112" i="83"/>
  <c r="Q121" i="83" s="1"/>
  <c r="Q522" i="83"/>
  <c r="Q390" i="83"/>
  <c r="R395" i="83"/>
  <c r="R389" i="83" s="1"/>
  <c r="P2" i="84"/>
  <c r="P536" i="58"/>
  <c r="P629" i="58" s="1"/>
  <c r="P2" i="83"/>
  <c r="P536" i="83"/>
  <c r="P629" i="83" s="1"/>
  <c r="P536" i="84"/>
  <c r="P629" i="84" s="1"/>
  <c r="Q492" i="83"/>
  <c r="R497" i="83"/>
  <c r="R491" i="83" s="1"/>
  <c r="Q250" i="84"/>
  <c r="Q104" i="84"/>
  <c r="Q244" i="83"/>
  <c r="Q291" i="83"/>
  <c r="R480" i="83"/>
  <c r="R474" i="83" s="1"/>
  <c r="Q475" i="83"/>
  <c r="Q441" i="83"/>
  <c r="R446" i="83"/>
  <c r="R440" i="83" s="1"/>
  <c r="R429" i="83"/>
  <c r="R423" i="83" s="1"/>
  <c r="Q424" i="83"/>
  <c r="H2" i="84"/>
  <c r="H536" i="84"/>
  <c r="H629" i="84" s="1"/>
  <c r="H2" i="58"/>
  <c r="H536" i="83"/>
  <c r="H629" i="83" s="1"/>
  <c r="H2" i="83"/>
  <c r="H536" i="58"/>
  <c r="H629" i="58" s="1"/>
  <c r="Q13" i="83"/>
  <c r="Q559" i="83"/>
  <c r="R463" i="83"/>
  <c r="R457" i="83" s="1"/>
  <c r="Q458" i="83"/>
  <c r="R514" i="83"/>
  <c r="R508" i="83" s="1"/>
  <c r="Q509" i="83"/>
  <c r="Q245" i="83"/>
  <c r="R377" i="83"/>
  <c r="Q376" i="83"/>
  <c r="Q583" i="84"/>
  <c r="Q612" i="84"/>
  <c r="Q586" i="84"/>
  <c r="Q407" i="83"/>
  <c r="R412" i="83"/>
  <c r="R406" i="83" s="1"/>
  <c r="Q613" i="84"/>
  <c r="Q587" i="84"/>
  <c r="Q584" i="84"/>
  <c r="Q621" i="84"/>
  <c r="Q624" i="84"/>
  <c r="Q606" i="84"/>
  <c r="Q590" i="84"/>
  <c r="Q601" i="84" s="1"/>
  <c r="Q589" i="84"/>
  <c r="Q607" i="84"/>
  <c r="R372" i="84"/>
  <c r="R117" i="84" s="1"/>
  <c r="R548" i="84" s="1"/>
  <c r="R262" i="84"/>
  <c r="R258" i="84"/>
  <c r="R94" i="84" s="1"/>
  <c r="R92" i="84" s="1"/>
  <c r="Q274" i="84"/>
  <c r="Q107" i="84" s="1"/>
  <c r="R530" i="83"/>
  <c r="Q529" i="83"/>
  <c r="Q551" i="58"/>
  <c r="Q624" i="58" s="1"/>
  <c r="R117" i="58"/>
  <c r="R530" i="58"/>
  <c r="R524" i="58" s="1"/>
  <c r="R531" i="58"/>
  <c r="R525" i="58" s="1"/>
  <c r="Q526" i="58"/>
  <c r="Q112" i="58"/>
  <c r="M70" i="90" s="1"/>
  <c r="Q244" i="58"/>
  <c r="Q249" i="58" s="1"/>
  <c r="R262" i="58"/>
  <c r="Q108" i="58"/>
  <c r="P2" i="58"/>
  <c r="G10" i="3"/>
  <c r="Q10" i="3"/>
  <c r="R543" i="87" l="1"/>
  <c r="R602" i="87" s="1"/>
  <c r="R101" i="87"/>
  <c r="R89" i="87"/>
  <c r="R569" i="89"/>
  <c r="R30" i="89"/>
  <c r="R566" i="89" s="1"/>
  <c r="R53" i="89"/>
  <c r="R543" i="88"/>
  <c r="M3" i="90"/>
  <c r="M40" i="90" s="1"/>
  <c r="Q2" i="89"/>
  <c r="Q536" i="89"/>
  <c r="Q629" i="89" s="1"/>
  <c r="Q536" i="88"/>
  <c r="Q629" i="88" s="1"/>
  <c r="Q536" i="87"/>
  <c r="Q629" i="87" s="1"/>
  <c r="Q2" i="88"/>
  <c r="Q2" i="87"/>
  <c r="R594" i="89"/>
  <c r="R591" i="89"/>
  <c r="R647" i="89" s="1"/>
  <c r="R572" i="87"/>
  <c r="R52" i="87"/>
  <c r="R116" i="88"/>
  <c r="R547" i="88" s="1"/>
  <c r="R541" i="88" s="1"/>
  <c r="R33" i="88"/>
  <c r="R596" i="89"/>
  <c r="R590" i="89"/>
  <c r="R604" i="89"/>
  <c r="R593" i="89"/>
  <c r="R603" i="89"/>
  <c r="R602" i="89"/>
  <c r="R89" i="88"/>
  <c r="R101" i="88"/>
  <c r="C3" i="90"/>
  <c r="C40" i="90" s="1"/>
  <c r="G536" i="89"/>
  <c r="G536" i="88"/>
  <c r="G2" i="88"/>
  <c r="G536" i="87"/>
  <c r="G2" i="89"/>
  <c r="G2" i="87"/>
  <c r="R25" i="89"/>
  <c r="R523" i="89"/>
  <c r="R110" i="89"/>
  <c r="R119" i="89" s="1"/>
  <c r="R99" i="89"/>
  <c r="R103" i="89" s="1"/>
  <c r="R471" i="89"/>
  <c r="R454" i="89"/>
  <c r="R386" i="89"/>
  <c r="R437" i="89"/>
  <c r="R505" i="89"/>
  <c r="R369" i="89"/>
  <c r="R403" i="89"/>
  <c r="R488" i="89"/>
  <c r="R420" i="89"/>
  <c r="R352" i="89"/>
  <c r="R301" i="89"/>
  <c r="R284" i="89"/>
  <c r="R335" i="89"/>
  <c r="R318" i="89"/>
  <c r="R52" i="88"/>
  <c r="R572" i="88"/>
  <c r="R116" i="87"/>
  <c r="R547" i="87" s="1"/>
  <c r="R541" i="87" s="1"/>
  <c r="R33" i="87"/>
  <c r="Q539" i="58"/>
  <c r="M66" i="90"/>
  <c r="R548" i="58"/>
  <c r="N75" i="90"/>
  <c r="R266" i="84"/>
  <c r="R97" i="84" s="1"/>
  <c r="R95" i="84" s="1"/>
  <c r="R596" i="84"/>
  <c r="R602" i="84"/>
  <c r="R593" i="84"/>
  <c r="Q582" i="84"/>
  <c r="Q611" i="84"/>
  <c r="R254" i="83"/>
  <c r="R371" i="83"/>
  <c r="R114" i="83" s="1"/>
  <c r="R545" i="83" s="1"/>
  <c r="Q249" i="83"/>
  <c r="R542" i="84"/>
  <c r="Q269" i="83"/>
  <c r="Q526" i="83"/>
  <c r="R531" i="83"/>
  <c r="R525" i="83" s="1"/>
  <c r="Q536" i="84"/>
  <c r="Q629" i="84" s="1"/>
  <c r="Q536" i="83"/>
  <c r="Q629" i="83" s="1"/>
  <c r="Q2" i="83"/>
  <c r="Q2" i="84"/>
  <c r="Q536" i="58"/>
  <c r="Q629" i="58" s="1"/>
  <c r="R524" i="83"/>
  <c r="R115" i="83" s="1"/>
  <c r="R546" i="83" s="1"/>
  <c r="R253" i="83"/>
  <c r="Q538" i="84"/>
  <c r="Q122" i="84"/>
  <c r="Q123" i="84" s="1"/>
  <c r="Q597" i="84"/>
  <c r="Q588" i="84"/>
  <c r="R113" i="84"/>
  <c r="R544" i="84" s="1"/>
  <c r="R38" i="84"/>
  <c r="Q585" i="84"/>
  <c r="G536" i="84"/>
  <c r="G2" i="83"/>
  <c r="G2" i="84"/>
  <c r="G536" i="83"/>
  <c r="G2" i="58"/>
  <c r="G536" i="58"/>
  <c r="Q605" i="84"/>
  <c r="Q651" i="84" s="1"/>
  <c r="Q608" i="84"/>
  <c r="Q620" i="84"/>
  <c r="Q619" i="84"/>
  <c r="R378" i="83"/>
  <c r="Q373" i="83"/>
  <c r="Q108" i="83" s="1"/>
  <c r="Q539" i="83" s="1"/>
  <c r="Q609" i="83" s="1"/>
  <c r="Q270" i="83"/>
  <c r="Q551" i="83"/>
  <c r="Q43" i="83"/>
  <c r="Q288" i="83"/>
  <c r="R293" i="83"/>
  <c r="R603" i="84"/>
  <c r="Q619" i="58"/>
  <c r="Q621" i="58"/>
  <c r="Q590" i="58"/>
  <c r="Q601" i="58" s="1"/>
  <c r="Q606" i="58"/>
  <c r="Q607" i="58"/>
  <c r="Q589" i="58"/>
  <c r="Q597" i="58" s="1"/>
  <c r="Q121" i="58"/>
  <c r="M79" i="90" s="1"/>
  <c r="Q250" i="58"/>
  <c r="Q104" i="58"/>
  <c r="R261" i="58"/>
  <c r="R266" i="58" s="1"/>
  <c r="R97" i="58" s="1"/>
  <c r="R95" i="58" s="1"/>
  <c r="Q109" i="58"/>
  <c r="Q269" i="58"/>
  <c r="Q274" i="58" s="1"/>
  <c r="Q107" i="58" s="1"/>
  <c r="M65" i="90" s="1"/>
  <c r="R115" i="58"/>
  <c r="R253" i="58"/>
  <c r="R258" i="58" s="1"/>
  <c r="R94" i="58" s="1"/>
  <c r="R92" i="58" s="1"/>
  <c r="Q2" i="58"/>
  <c r="R10" i="3"/>
  <c r="R590" i="87" l="1"/>
  <c r="R601" i="87" s="1"/>
  <c r="R51" i="89"/>
  <c r="R49" i="89" s="1"/>
  <c r="R126" i="89"/>
  <c r="R596" i="87"/>
  <c r="R593" i="87"/>
  <c r="R604" i="87"/>
  <c r="R603" i="87"/>
  <c r="N3" i="90"/>
  <c r="N40" i="90" s="1"/>
  <c r="R536" i="89"/>
  <c r="R536" i="88"/>
  <c r="R2" i="89"/>
  <c r="R2" i="88"/>
  <c r="R2" i="87"/>
  <c r="R536" i="87"/>
  <c r="G629" i="87"/>
  <c r="R591" i="88"/>
  <c r="R647" i="88" s="1"/>
  <c r="R594" i="88"/>
  <c r="G629" i="84"/>
  <c r="G629" i="88"/>
  <c r="R30" i="87"/>
  <c r="R566" i="87" s="1"/>
  <c r="R569" i="87"/>
  <c r="R53" i="87"/>
  <c r="G629" i="89"/>
  <c r="G629" i="58"/>
  <c r="R594" i="87"/>
  <c r="R591" i="87"/>
  <c r="R647" i="87" s="1"/>
  <c r="R522" i="89"/>
  <c r="R528" i="89"/>
  <c r="R112" i="89"/>
  <c r="R121" i="89" s="1"/>
  <c r="R601" i="89"/>
  <c r="R588" i="89"/>
  <c r="R639" i="89" s="1"/>
  <c r="R21" i="89"/>
  <c r="R563" i="89"/>
  <c r="R604" i="88"/>
  <c r="R590" i="88"/>
  <c r="R593" i="88"/>
  <c r="R603" i="88"/>
  <c r="R596" i="88"/>
  <c r="R602" i="88"/>
  <c r="G629" i="83"/>
  <c r="R523" i="88"/>
  <c r="R25" i="88"/>
  <c r="R110" i="88"/>
  <c r="R119" i="88" s="1"/>
  <c r="R99" i="88"/>
  <c r="R103" i="88" s="1"/>
  <c r="R471" i="88"/>
  <c r="R403" i="88"/>
  <c r="R369" i="88"/>
  <c r="R488" i="88"/>
  <c r="R420" i="88"/>
  <c r="R437" i="88"/>
  <c r="R505" i="88"/>
  <c r="R386" i="88"/>
  <c r="R454" i="88"/>
  <c r="R301" i="88"/>
  <c r="R318" i="88"/>
  <c r="R335" i="88"/>
  <c r="R352" i="88"/>
  <c r="R284" i="88"/>
  <c r="R569" i="88"/>
  <c r="R30" i="88"/>
  <c r="R566" i="88" s="1"/>
  <c r="R53" i="88"/>
  <c r="R573" i="89"/>
  <c r="R574" i="89"/>
  <c r="R577" i="89" s="1"/>
  <c r="R620" i="89" s="1"/>
  <c r="R25" i="87"/>
  <c r="R523" i="87"/>
  <c r="R110" i="87"/>
  <c r="R119" i="87" s="1"/>
  <c r="R99" i="87"/>
  <c r="R103" i="87" s="1"/>
  <c r="R505" i="87"/>
  <c r="R420" i="87"/>
  <c r="R403" i="87"/>
  <c r="R437" i="87"/>
  <c r="R471" i="87"/>
  <c r="R454" i="87"/>
  <c r="R386" i="87"/>
  <c r="R369" i="87"/>
  <c r="R488" i="87"/>
  <c r="R318" i="87"/>
  <c r="R335" i="87"/>
  <c r="R284" i="87"/>
  <c r="R352" i="87"/>
  <c r="R301" i="87"/>
  <c r="R542" i="58"/>
  <c r="R599" i="58" s="1"/>
  <c r="Q583" i="58"/>
  <c r="Q612" i="58"/>
  <c r="Q586" i="58"/>
  <c r="R546" i="58"/>
  <c r="N73" i="90"/>
  <c r="Q540" i="58"/>
  <c r="M67" i="90"/>
  <c r="Q609" i="58"/>
  <c r="R33" i="84"/>
  <c r="R53" i="84" s="1"/>
  <c r="R126" i="84" s="1"/>
  <c r="R91" i="84"/>
  <c r="R89" i="84" s="1"/>
  <c r="R116" i="84"/>
  <c r="R547" i="84" s="1"/>
  <c r="R541" i="84" s="1"/>
  <c r="R591" i="84" s="1"/>
  <c r="Q109" i="83"/>
  <c r="Q540" i="83" s="1"/>
  <c r="Q610" i="83" s="1"/>
  <c r="Q631" i="84"/>
  <c r="Q655" i="58"/>
  <c r="Q655" i="84"/>
  <c r="R595" i="84"/>
  <c r="R600" i="84"/>
  <c r="R598" i="84"/>
  <c r="R592" i="84"/>
  <c r="R116" i="58"/>
  <c r="R258" i="83"/>
  <c r="R94" i="83" s="1"/>
  <c r="R92" i="83" s="1"/>
  <c r="R113" i="83" s="1"/>
  <c r="R544" i="83" s="1"/>
  <c r="R287" i="83"/>
  <c r="R118" i="83" s="1"/>
  <c r="R549" i="83" s="1"/>
  <c r="R261" i="83"/>
  <c r="Q639" i="84"/>
  <c r="Q250" i="83"/>
  <c r="Q104" i="83"/>
  <c r="R536" i="58"/>
  <c r="R536" i="83"/>
  <c r="R2" i="84"/>
  <c r="R2" i="83"/>
  <c r="R536" i="84"/>
  <c r="Q621" i="83"/>
  <c r="Q624" i="83"/>
  <c r="Q607" i="83"/>
  <c r="Q590" i="83"/>
  <c r="Q601" i="83" s="1"/>
  <c r="Q606" i="83"/>
  <c r="Q589" i="83"/>
  <c r="Q635" i="84"/>
  <c r="R572" i="84"/>
  <c r="R52" i="84"/>
  <c r="Q274" i="83"/>
  <c r="Q107" i="83" s="1"/>
  <c r="Q612" i="83"/>
  <c r="Q586" i="83"/>
  <c r="Q583" i="83"/>
  <c r="R372" i="83"/>
  <c r="R117" i="83" s="1"/>
  <c r="R548" i="83" s="1"/>
  <c r="R262" i="83"/>
  <c r="R599" i="84"/>
  <c r="Q620" i="58"/>
  <c r="Q605" i="58"/>
  <c r="Q588" i="58"/>
  <c r="Q122" i="58"/>
  <c r="Q538" i="58"/>
  <c r="R33" i="58"/>
  <c r="N29" i="90" s="1"/>
  <c r="R113" i="58"/>
  <c r="R38" i="58"/>
  <c r="R91" i="58"/>
  <c r="R2" i="58"/>
  <c r="S10" i="3"/>
  <c r="R588" i="87" l="1"/>
  <c r="R639" i="87" s="1"/>
  <c r="R57" i="89"/>
  <c r="R55" i="89" s="1"/>
  <c r="R58" i="89" s="1"/>
  <c r="R51" i="88"/>
  <c r="R57" i="88" s="1"/>
  <c r="R55" i="88" s="1"/>
  <c r="R126" i="88"/>
  <c r="R51" i="87"/>
  <c r="R57" i="87" s="1"/>
  <c r="R55" i="87" s="1"/>
  <c r="R126" i="87"/>
  <c r="R522" i="88"/>
  <c r="R528" i="88"/>
  <c r="R112" i="88"/>
  <c r="R121" i="88" s="1"/>
  <c r="R629" i="87"/>
  <c r="R574" i="88"/>
  <c r="R577" i="88" s="1"/>
  <c r="R620" i="88" s="1"/>
  <c r="R573" i="88"/>
  <c r="R559" i="89"/>
  <c r="R13" i="89"/>
  <c r="R629" i="83"/>
  <c r="R575" i="89"/>
  <c r="R618" i="89" s="1"/>
  <c r="R629" i="88"/>
  <c r="R629" i="84"/>
  <c r="R576" i="89"/>
  <c r="R619" i="89" s="1"/>
  <c r="R622" i="89"/>
  <c r="R21" i="88"/>
  <c r="R563" i="88"/>
  <c r="R629" i="58"/>
  <c r="R528" i="87"/>
  <c r="R522" i="87"/>
  <c r="R112" i="87"/>
  <c r="R121" i="87" s="1"/>
  <c r="R21" i="87"/>
  <c r="R563" i="87"/>
  <c r="S530" i="89"/>
  <c r="R244" i="89"/>
  <c r="R249" i="89" s="1"/>
  <c r="R529" i="89"/>
  <c r="R573" i="87"/>
  <c r="R574" i="87"/>
  <c r="R577" i="87" s="1"/>
  <c r="R620" i="87" s="1"/>
  <c r="R629" i="89"/>
  <c r="O3" i="90"/>
  <c r="O40" i="90" s="1"/>
  <c r="S2" i="89"/>
  <c r="S536" i="89"/>
  <c r="S536" i="88"/>
  <c r="S2" i="88"/>
  <c r="S536" i="87"/>
  <c r="S2" i="87"/>
  <c r="R601" i="88"/>
  <c r="R588" i="88"/>
  <c r="R639" i="88" s="1"/>
  <c r="R592" i="58"/>
  <c r="R600" i="58"/>
  <c r="R595" i="58"/>
  <c r="R598" i="58"/>
  <c r="Q610" i="58"/>
  <c r="Q608" i="58" s="1"/>
  <c r="M89" i="90"/>
  <c r="Q587" i="58"/>
  <c r="Q585" i="58" s="1"/>
  <c r="Q635" i="58" s="1"/>
  <c r="Q584" i="58"/>
  <c r="Q582" i="58" s="1"/>
  <c r="Q631" i="58" s="1"/>
  <c r="Q613" i="58"/>
  <c r="Q611" i="58" s="1"/>
  <c r="Q123" i="58"/>
  <c r="R544" i="58"/>
  <c r="N71" i="90"/>
  <c r="R547" i="58"/>
  <c r="N74" i="90"/>
  <c r="R572" i="58"/>
  <c r="N32" i="90"/>
  <c r="R30" i="84"/>
  <c r="R566" i="84" s="1"/>
  <c r="R573" i="84" s="1"/>
  <c r="R569" i="84"/>
  <c r="R101" i="84"/>
  <c r="R471" i="84" s="1"/>
  <c r="Q613" i="83"/>
  <c r="Q611" i="83" s="1"/>
  <c r="Q584" i="83"/>
  <c r="Q582" i="83" s="1"/>
  <c r="Q587" i="83"/>
  <c r="Q585" i="83" s="1"/>
  <c r="Q651" i="58"/>
  <c r="Q639" i="58"/>
  <c r="R543" i="83"/>
  <c r="R604" i="83" s="1"/>
  <c r="Q608" i="83"/>
  <c r="R38" i="83"/>
  <c r="R572" i="83" s="1"/>
  <c r="R51" i="84"/>
  <c r="R49" i="84" s="1"/>
  <c r="R575" i="84" s="1"/>
  <c r="R618" i="84" s="1"/>
  <c r="Q538" i="83"/>
  <c r="Q122" i="83"/>
  <c r="Q123" i="83" s="1"/>
  <c r="R594" i="84"/>
  <c r="R426" i="84"/>
  <c r="R392" i="84"/>
  <c r="R460" i="84"/>
  <c r="R341" i="84"/>
  <c r="R342" i="84" s="1"/>
  <c r="R409" i="84"/>
  <c r="R443" i="84"/>
  <c r="R494" i="84"/>
  <c r="R307" i="84"/>
  <c r="R308" i="84" s="1"/>
  <c r="R477" i="84"/>
  <c r="R511" i="84"/>
  <c r="R358" i="84"/>
  <c r="R359" i="84" s="1"/>
  <c r="R324" i="84"/>
  <c r="R325" i="84" s="1"/>
  <c r="R542" i="83"/>
  <c r="R266" i="83"/>
  <c r="R97" i="83" s="1"/>
  <c r="R95" i="83" s="1"/>
  <c r="Q597" i="83"/>
  <c r="Q588" i="83"/>
  <c r="Q619" i="83"/>
  <c r="Q620" i="83"/>
  <c r="S536" i="83"/>
  <c r="S536" i="58"/>
  <c r="S536" i="84"/>
  <c r="S2" i="83"/>
  <c r="S2" i="84"/>
  <c r="Q605" i="83"/>
  <c r="Q651" i="83" s="1"/>
  <c r="R53" i="58"/>
  <c r="R569" i="58"/>
  <c r="R52" i="58"/>
  <c r="N47" i="90" s="1"/>
  <c r="R101" i="58"/>
  <c r="R89" i="58"/>
  <c r="R30" i="58"/>
  <c r="S2" i="58"/>
  <c r="T10" i="3"/>
  <c r="R49" i="87" l="1"/>
  <c r="R58" i="87" s="1"/>
  <c r="R49" i="88"/>
  <c r="R58" i="88" s="1"/>
  <c r="N48" i="90"/>
  <c r="R126" i="58"/>
  <c r="S629" i="87"/>
  <c r="R576" i="88"/>
  <c r="R619" i="88" s="1"/>
  <c r="R622" i="88"/>
  <c r="S629" i="83"/>
  <c r="R622" i="87"/>
  <c r="R576" i="87"/>
  <c r="R619" i="87" s="1"/>
  <c r="S530" i="87"/>
  <c r="R244" i="87"/>
  <c r="R249" i="87" s="1"/>
  <c r="R529" i="87"/>
  <c r="S629" i="88"/>
  <c r="S531" i="89"/>
  <c r="R526" i="89"/>
  <c r="R109" i="89" s="1"/>
  <c r="R540" i="89" s="1"/>
  <c r="R269" i="89"/>
  <c r="R274" i="89" s="1"/>
  <c r="R107" i="89" s="1"/>
  <c r="S629" i="89"/>
  <c r="R250" i="89"/>
  <c r="R104" i="89"/>
  <c r="P3" i="90"/>
  <c r="P40" i="90" s="1"/>
  <c r="T536" i="89"/>
  <c r="T536" i="88"/>
  <c r="T2" i="89"/>
  <c r="T2" i="88"/>
  <c r="T536" i="87"/>
  <c r="T2" i="87"/>
  <c r="S524" i="89"/>
  <c r="S115" i="89" s="1"/>
  <c r="S546" i="89" s="1"/>
  <c r="S253" i="89"/>
  <c r="S258" i="89" s="1"/>
  <c r="S94" i="89" s="1"/>
  <c r="S92" i="89" s="1"/>
  <c r="R13" i="88"/>
  <c r="R559" i="88"/>
  <c r="S530" i="88"/>
  <c r="R244" i="88"/>
  <c r="R249" i="88" s="1"/>
  <c r="R529" i="88"/>
  <c r="R13" i="87"/>
  <c r="R559" i="87"/>
  <c r="R551" i="89"/>
  <c r="R43" i="89"/>
  <c r="S629" i="84"/>
  <c r="S629" i="58"/>
  <c r="M85" i="90"/>
  <c r="M84" i="90"/>
  <c r="M88" i="90"/>
  <c r="M83" i="90"/>
  <c r="R541" i="58"/>
  <c r="R594" i="58" s="1"/>
  <c r="R566" i="58"/>
  <c r="N26" i="90"/>
  <c r="R574" i="84"/>
  <c r="R577" i="84" s="1"/>
  <c r="R318" i="84"/>
  <c r="R454" i="84"/>
  <c r="R110" i="84"/>
  <c r="R119" i="84" s="1"/>
  <c r="R369" i="84"/>
  <c r="R505" i="84"/>
  <c r="R352" i="84"/>
  <c r="R488" i="84"/>
  <c r="R403" i="84"/>
  <c r="R386" i="84"/>
  <c r="R301" i="84"/>
  <c r="R437" i="84"/>
  <c r="R25" i="84"/>
  <c r="R563" i="84" s="1"/>
  <c r="R284" i="84"/>
  <c r="R420" i="84"/>
  <c r="R99" i="84"/>
  <c r="R103" i="84" s="1"/>
  <c r="R335" i="84"/>
  <c r="Q631" i="83"/>
  <c r="R622" i="84"/>
  <c r="R576" i="84"/>
  <c r="Q655" i="83"/>
  <c r="R603" i="83"/>
  <c r="R595" i="83"/>
  <c r="R600" i="83"/>
  <c r="R596" i="83"/>
  <c r="R598" i="83"/>
  <c r="R592" i="83"/>
  <c r="R602" i="83"/>
  <c r="R593" i="83"/>
  <c r="R488" i="58"/>
  <c r="R505" i="58"/>
  <c r="R454" i="58"/>
  <c r="R471" i="58"/>
  <c r="R420" i="58"/>
  <c r="R437" i="58"/>
  <c r="R386" i="58"/>
  <c r="R403" i="58"/>
  <c r="R352" i="58"/>
  <c r="R369" i="58"/>
  <c r="R318" i="58"/>
  <c r="R335" i="58"/>
  <c r="R284" i="58"/>
  <c r="R301" i="58"/>
  <c r="R57" i="84"/>
  <c r="R55" i="84" s="1"/>
  <c r="R58" i="84" s="1"/>
  <c r="R523" i="84"/>
  <c r="R522" i="84" s="1"/>
  <c r="R52" i="83"/>
  <c r="S445" i="84"/>
  <c r="S439" i="84" s="1"/>
  <c r="R444" i="84"/>
  <c r="S428" i="84"/>
  <c r="S422" i="84" s="1"/>
  <c r="R427" i="84"/>
  <c r="R322" i="84"/>
  <c r="S327" i="84"/>
  <c r="S321" i="84" s="1"/>
  <c r="Q639" i="83"/>
  <c r="S361" i="84"/>
  <c r="S355" i="84" s="1"/>
  <c r="R356" i="84"/>
  <c r="R290" i="84"/>
  <c r="R647" i="84"/>
  <c r="S513" i="84"/>
  <c r="S507" i="84" s="1"/>
  <c r="R512" i="84"/>
  <c r="S411" i="84"/>
  <c r="S405" i="84" s="1"/>
  <c r="R410" i="84"/>
  <c r="S479" i="84"/>
  <c r="S473" i="84" s="1"/>
  <c r="R478" i="84"/>
  <c r="S344" i="84"/>
  <c r="S338" i="84" s="1"/>
  <c r="R339" i="84"/>
  <c r="Q635" i="83"/>
  <c r="R116" i="83"/>
  <c r="R547" i="83" s="1"/>
  <c r="R541" i="83" s="1"/>
  <c r="R591" i="83" s="1"/>
  <c r="R33" i="83"/>
  <c r="R91" i="83"/>
  <c r="S310" i="84"/>
  <c r="S304" i="84" s="1"/>
  <c r="R305" i="84"/>
  <c r="S462" i="84"/>
  <c r="S456" i="84" s="1"/>
  <c r="R461" i="84"/>
  <c r="R599" i="83"/>
  <c r="S394" i="84"/>
  <c r="S388" i="84" s="1"/>
  <c r="R393" i="84"/>
  <c r="T536" i="58"/>
  <c r="T536" i="84"/>
  <c r="T2" i="83"/>
  <c r="T2" i="84"/>
  <c r="T536" i="83"/>
  <c r="S496" i="84"/>
  <c r="S490" i="84" s="1"/>
  <c r="R495" i="84"/>
  <c r="R375" i="84"/>
  <c r="R111" i="84"/>
  <c r="R120" i="84" s="1"/>
  <c r="R51" i="58"/>
  <c r="R494" i="58"/>
  <c r="S496" i="58" s="1"/>
  <c r="S490" i="58" s="1"/>
  <c r="R511" i="58"/>
  <c r="R460" i="58"/>
  <c r="R461" i="58" s="1"/>
  <c r="R477" i="58"/>
  <c r="R426" i="58"/>
  <c r="S428" i="58" s="1"/>
  <c r="S422" i="58" s="1"/>
  <c r="R443" i="58"/>
  <c r="R392" i="58"/>
  <c r="S394" i="58" s="1"/>
  <c r="S388" i="58" s="1"/>
  <c r="R409" i="58"/>
  <c r="R358" i="58"/>
  <c r="R359" i="58" s="1"/>
  <c r="S361" i="58" s="1"/>
  <c r="S355" i="58" s="1"/>
  <c r="R375" i="58"/>
  <c r="R324" i="58"/>
  <c r="R325" i="58" s="1"/>
  <c r="R322" i="58" s="1"/>
  <c r="R341" i="58"/>
  <c r="R342" i="58" s="1"/>
  <c r="R290" i="58"/>
  <c r="R118" i="58" s="1"/>
  <c r="R307" i="58"/>
  <c r="R308" i="58" s="1"/>
  <c r="R99" i="58"/>
  <c r="R103" i="58" s="1"/>
  <c r="R110" i="58"/>
  <c r="N68" i="90" s="1"/>
  <c r="R25" i="58"/>
  <c r="T2" i="58"/>
  <c r="U10" i="3"/>
  <c r="R112" i="84" l="1"/>
  <c r="R121" i="84" s="1"/>
  <c r="R575" i="88"/>
  <c r="R618" i="88" s="1"/>
  <c r="R575" i="87"/>
  <c r="R618" i="87" s="1"/>
  <c r="T629" i="84"/>
  <c r="T629" i="58"/>
  <c r="R551" i="88"/>
  <c r="R43" i="88"/>
  <c r="T629" i="88"/>
  <c r="S524" i="87"/>
  <c r="S115" i="87" s="1"/>
  <c r="S546" i="87" s="1"/>
  <c r="S253" i="87"/>
  <c r="S258" i="87" s="1"/>
  <c r="S94" i="87" s="1"/>
  <c r="S92" i="87" s="1"/>
  <c r="S38" i="89"/>
  <c r="S113" i="89"/>
  <c r="S544" i="89" s="1"/>
  <c r="T629" i="89"/>
  <c r="R122" i="89"/>
  <c r="R123" i="89" s="1"/>
  <c r="R538" i="89"/>
  <c r="R43" i="87"/>
  <c r="R551" i="87"/>
  <c r="R610" i="89"/>
  <c r="R608" i="89" s="1"/>
  <c r="R587" i="89"/>
  <c r="R585" i="89" s="1"/>
  <c r="R635" i="89" s="1"/>
  <c r="R613" i="89"/>
  <c r="R611" i="89" s="1"/>
  <c r="R584" i="89"/>
  <c r="R582" i="89" s="1"/>
  <c r="R631" i="89" s="1"/>
  <c r="Q3" i="90"/>
  <c r="Q40" i="90" s="1"/>
  <c r="U2" i="89"/>
  <c r="U536" i="89"/>
  <c r="U536" i="88"/>
  <c r="U2" i="88"/>
  <c r="U536" i="87"/>
  <c r="U2" i="87"/>
  <c r="T629" i="83"/>
  <c r="R526" i="88"/>
  <c r="R109" i="88" s="1"/>
  <c r="R540" i="88" s="1"/>
  <c r="S531" i="88"/>
  <c r="R269" i="88"/>
  <c r="R274" i="88" s="1"/>
  <c r="R107" i="88" s="1"/>
  <c r="S525" i="89"/>
  <c r="S118" i="89" s="1"/>
  <c r="S549" i="89" s="1"/>
  <c r="S607" i="89" s="1"/>
  <c r="S605" i="89" s="1"/>
  <c r="S651" i="89" s="1"/>
  <c r="S261" i="89"/>
  <c r="S266" i="89" s="1"/>
  <c r="S97" i="89" s="1"/>
  <c r="S95" i="89" s="1"/>
  <c r="R250" i="88"/>
  <c r="R104" i="88"/>
  <c r="T629" i="87"/>
  <c r="S524" i="88"/>
  <c r="S115" i="88" s="1"/>
  <c r="S546" i="88" s="1"/>
  <c r="S253" i="88"/>
  <c r="S258" i="88" s="1"/>
  <c r="S94" i="88" s="1"/>
  <c r="S92" i="88" s="1"/>
  <c r="S531" i="87"/>
  <c r="R526" i="87"/>
  <c r="R109" i="87" s="1"/>
  <c r="R540" i="87" s="1"/>
  <c r="R269" i="87"/>
  <c r="R274" i="87" s="1"/>
  <c r="R107" i="87" s="1"/>
  <c r="R250" i="87"/>
  <c r="R104" i="87"/>
  <c r="R573" i="58"/>
  <c r="R622" i="58" s="1"/>
  <c r="R591" i="58"/>
  <c r="R647" i="58" s="1"/>
  <c r="R549" i="58"/>
  <c r="N76" i="90"/>
  <c r="R57" i="58"/>
  <c r="N46" i="90"/>
  <c r="R574" i="58"/>
  <c r="R577" i="58" s="1"/>
  <c r="R563" i="58"/>
  <c r="N24" i="90"/>
  <c r="R21" i="84"/>
  <c r="R559" i="84" s="1"/>
  <c r="R528" i="84"/>
  <c r="R529" i="84" s="1"/>
  <c r="R30" i="83"/>
  <c r="R566" i="83" s="1"/>
  <c r="R569" i="83"/>
  <c r="R53" i="83"/>
  <c r="R594" i="83"/>
  <c r="R291" i="84"/>
  <c r="S463" i="84"/>
  <c r="S457" i="84" s="1"/>
  <c r="R458" i="84"/>
  <c r="R407" i="84"/>
  <c r="S412" i="84"/>
  <c r="S406" i="84" s="1"/>
  <c r="R424" i="84"/>
  <c r="S429" i="84"/>
  <c r="S423" i="84" s="1"/>
  <c r="U536" i="58"/>
  <c r="U536" i="83"/>
  <c r="U536" i="84"/>
  <c r="U2" i="83"/>
  <c r="U2" i="84"/>
  <c r="R245" i="84"/>
  <c r="S377" i="84"/>
  <c r="R376" i="84"/>
  <c r="R509" i="84"/>
  <c r="S514" i="84"/>
  <c r="S508" i="84" s="1"/>
  <c r="R441" i="84"/>
  <c r="S446" i="84"/>
  <c r="S440" i="84" s="1"/>
  <c r="S497" i="84"/>
  <c r="S491" i="84" s="1"/>
  <c r="R492" i="84"/>
  <c r="R390" i="84"/>
  <c r="S395" i="84"/>
  <c r="S389" i="84" s="1"/>
  <c r="R89" i="83"/>
  <c r="R101" i="83"/>
  <c r="R475" i="84"/>
  <c r="S480" i="84"/>
  <c r="S474" i="84" s="1"/>
  <c r="R119" i="58"/>
  <c r="N77" i="90" s="1"/>
  <c r="R49" i="58"/>
  <c r="N44" i="90" s="1"/>
  <c r="R21" i="58"/>
  <c r="N20" i="90" s="1"/>
  <c r="R495" i="58"/>
  <c r="S497" i="58" s="1"/>
  <c r="S491" i="58" s="1"/>
  <c r="R523" i="58"/>
  <c r="R427" i="58"/>
  <c r="R424" i="58" s="1"/>
  <c r="S462" i="58"/>
  <c r="S456" i="58" s="1"/>
  <c r="S513" i="58"/>
  <c r="S507" i="58" s="1"/>
  <c r="R512" i="58"/>
  <c r="S327" i="58"/>
  <c r="S321" i="58" s="1"/>
  <c r="S479" i="58"/>
  <c r="S473" i="58" s="1"/>
  <c r="R478" i="58"/>
  <c r="R393" i="58"/>
  <c r="S395" i="58" s="1"/>
  <c r="S389" i="58" s="1"/>
  <c r="S463" i="58"/>
  <c r="S457" i="58" s="1"/>
  <c r="R458" i="58"/>
  <c r="S445" i="58"/>
  <c r="S439" i="58" s="1"/>
  <c r="R444" i="58"/>
  <c r="R356" i="58"/>
  <c r="S411" i="58"/>
  <c r="S405" i="58" s="1"/>
  <c r="R410" i="58"/>
  <c r="S377" i="58"/>
  <c r="S371" i="58" s="1"/>
  <c r="R376" i="58"/>
  <c r="S344" i="58"/>
  <c r="S338" i="58" s="1"/>
  <c r="R339" i="58"/>
  <c r="S310" i="58"/>
  <c r="S304" i="58" s="1"/>
  <c r="R305" i="58"/>
  <c r="R111" i="58"/>
  <c r="N69" i="90" s="1"/>
  <c r="R245" i="58"/>
  <c r="R291" i="58"/>
  <c r="U2" i="58"/>
  <c r="R51" i="83" l="1"/>
  <c r="R57" i="83" s="1"/>
  <c r="R55" i="83" s="1"/>
  <c r="R126" i="83"/>
  <c r="S543" i="89"/>
  <c r="S590" i="89" s="1"/>
  <c r="S38" i="87"/>
  <c r="S113" i="87"/>
  <c r="S544" i="87" s="1"/>
  <c r="U629" i="84"/>
  <c r="R122" i="87"/>
  <c r="R123" i="87" s="1"/>
  <c r="R538" i="87"/>
  <c r="U629" i="83"/>
  <c r="S33" i="89"/>
  <c r="S116" i="89"/>
  <c r="S547" i="89" s="1"/>
  <c r="S541" i="89" s="1"/>
  <c r="U629" i="87"/>
  <c r="U629" i="58"/>
  <c r="R610" i="87"/>
  <c r="R608" i="87" s="1"/>
  <c r="R613" i="87"/>
  <c r="R611" i="87" s="1"/>
  <c r="R587" i="87"/>
  <c r="R585" i="87" s="1"/>
  <c r="R635" i="87" s="1"/>
  <c r="R584" i="87"/>
  <c r="R582" i="87" s="1"/>
  <c r="R631" i="87" s="1"/>
  <c r="S525" i="87"/>
  <c r="S118" i="87" s="1"/>
  <c r="S549" i="87" s="1"/>
  <c r="S607" i="87" s="1"/>
  <c r="S605" i="87" s="1"/>
  <c r="S651" i="87" s="1"/>
  <c r="S261" i="87"/>
  <c r="S266" i="87" s="1"/>
  <c r="S97" i="87" s="1"/>
  <c r="S95" i="87" s="1"/>
  <c r="S91" i="87" s="1"/>
  <c r="R538" i="88"/>
  <c r="R122" i="88"/>
  <c r="R123" i="88" s="1"/>
  <c r="U629" i="88"/>
  <c r="S38" i="88"/>
  <c r="S113" i="88"/>
  <c r="S544" i="88" s="1"/>
  <c r="U629" i="89"/>
  <c r="S91" i="89"/>
  <c r="S525" i="88"/>
  <c r="S118" i="88" s="1"/>
  <c r="S549" i="88" s="1"/>
  <c r="S607" i="88" s="1"/>
  <c r="S605" i="88" s="1"/>
  <c r="S651" i="88" s="1"/>
  <c r="S261" i="88"/>
  <c r="S266" i="88" s="1"/>
  <c r="S97" i="88" s="1"/>
  <c r="S95" i="88" s="1"/>
  <c r="R613" i="88"/>
  <c r="R611" i="88" s="1"/>
  <c r="R610" i="88"/>
  <c r="R608" i="88" s="1"/>
  <c r="R584" i="88"/>
  <c r="R582" i="88" s="1"/>
  <c r="R631" i="88" s="1"/>
  <c r="R587" i="88"/>
  <c r="R585" i="88" s="1"/>
  <c r="R635" i="88" s="1"/>
  <c r="S52" i="89"/>
  <c r="S572" i="89"/>
  <c r="R576" i="58"/>
  <c r="N87" i="90"/>
  <c r="R543" i="58"/>
  <c r="R604" i="58" s="1"/>
  <c r="R55" i="58"/>
  <c r="N50" i="90" s="1"/>
  <c r="N52" i="90"/>
  <c r="R13" i="84"/>
  <c r="R551" i="84" s="1"/>
  <c r="R574" i="83"/>
  <c r="R577" i="83" s="1"/>
  <c r="R573" i="83"/>
  <c r="R488" i="83"/>
  <c r="R505" i="83"/>
  <c r="R454" i="83"/>
  <c r="R471" i="83"/>
  <c r="R420" i="83"/>
  <c r="R437" i="83"/>
  <c r="R386" i="83"/>
  <c r="R403" i="83"/>
  <c r="R352" i="83"/>
  <c r="R369" i="83"/>
  <c r="R318" i="83"/>
  <c r="R335" i="83"/>
  <c r="R284" i="83"/>
  <c r="R301" i="83"/>
  <c r="R244" i="84"/>
  <c r="R249" i="84" s="1"/>
  <c r="S530" i="84"/>
  <c r="S524" i="84" s="1"/>
  <c r="S115" i="84" s="1"/>
  <c r="S546" i="84" s="1"/>
  <c r="S371" i="84"/>
  <c r="S114" i="84" s="1"/>
  <c r="S545" i="84" s="1"/>
  <c r="S254" i="84"/>
  <c r="S293" i="84"/>
  <c r="R269" i="84"/>
  <c r="R288" i="84"/>
  <c r="R358" i="83"/>
  <c r="R359" i="83" s="1"/>
  <c r="R494" i="83"/>
  <c r="R110" i="83"/>
  <c r="R119" i="83" s="1"/>
  <c r="R392" i="83"/>
  <c r="R290" i="83"/>
  <c r="R511" i="83"/>
  <c r="R477" i="83"/>
  <c r="R341" i="83"/>
  <c r="R342" i="83" s="1"/>
  <c r="R307" i="83"/>
  <c r="R308" i="83" s="1"/>
  <c r="R443" i="83"/>
  <c r="R25" i="83"/>
  <c r="R460" i="83"/>
  <c r="R426" i="83"/>
  <c r="R409" i="83"/>
  <c r="R324" i="83"/>
  <c r="R325" i="83" s="1"/>
  <c r="R99" i="83"/>
  <c r="R103" i="83" s="1"/>
  <c r="S531" i="84"/>
  <c r="S525" i="84" s="1"/>
  <c r="R526" i="84"/>
  <c r="R647" i="83"/>
  <c r="R373" i="84"/>
  <c r="R108" i="84" s="1"/>
  <c r="R539" i="84" s="1"/>
  <c r="R609" i="84" s="1"/>
  <c r="R270" i="84"/>
  <c r="S378" i="84"/>
  <c r="R575" i="58"/>
  <c r="R618" i="58" s="1"/>
  <c r="R120" i="58"/>
  <c r="N78" i="90" s="1"/>
  <c r="R13" i="58"/>
  <c r="R559" i="58"/>
  <c r="S429" i="58"/>
  <c r="S423" i="58" s="1"/>
  <c r="R492" i="58"/>
  <c r="R528" i="58"/>
  <c r="S530" i="58" s="1"/>
  <c r="S524" i="58" s="1"/>
  <c r="R522" i="58"/>
  <c r="S514" i="58"/>
  <c r="S508" i="58" s="1"/>
  <c r="R509" i="58"/>
  <c r="R390" i="58"/>
  <c r="S480" i="58"/>
  <c r="S474" i="58" s="1"/>
  <c r="R475" i="58"/>
  <c r="S446" i="58"/>
  <c r="S440" i="58" s="1"/>
  <c r="R441" i="58"/>
  <c r="S412" i="58"/>
  <c r="S406" i="58" s="1"/>
  <c r="R407" i="58"/>
  <c r="S378" i="58"/>
  <c r="S372" i="58" s="1"/>
  <c r="R373" i="58"/>
  <c r="S293" i="58"/>
  <c r="S287" i="58" s="1"/>
  <c r="R288" i="58"/>
  <c r="S114" i="58"/>
  <c r="S254" i="58"/>
  <c r="R270" i="58"/>
  <c r="R49" i="83" l="1"/>
  <c r="R58" i="83" s="1"/>
  <c r="R168" i="3"/>
  <c r="N61" i="90"/>
  <c r="S596" i="89"/>
  <c r="S603" i="89"/>
  <c r="S602" i="89"/>
  <c r="S604" i="89"/>
  <c r="S593" i="89"/>
  <c r="S543" i="87"/>
  <c r="S604" i="87" s="1"/>
  <c r="S89" i="87"/>
  <c r="S101" i="87"/>
  <c r="S33" i="88"/>
  <c r="S116" i="88"/>
  <c r="S547" i="88" s="1"/>
  <c r="S541" i="88" s="1"/>
  <c r="S601" i="89"/>
  <c r="S588" i="89"/>
  <c r="S639" i="89" s="1"/>
  <c r="S543" i="88"/>
  <c r="S116" i="87"/>
  <c r="S547" i="87" s="1"/>
  <c r="S541" i="87" s="1"/>
  <c r="S33" i="87"/>
  <c r="S572" i="87"/>
  <c r="S52" i="87"/>
  <c r="S591" i="89"/>
  <c r="S647" i="89" s="1"/>
  <c r="S594" i="89"/>
  <c r="S91" i="88"/>
  <c r="S53" i="89"/>
  <c r="S569" i="89"/>
  <c r="S30" i="89"/>
  <c r="S566" i="89" s="1"/>
  <c r="S101" i="89"/>
  <c r="S89" i="89"/>
  <c r="S52" i="88"/>
  <c r="S572" i="88"/>
  <c r="R603" i="58"/>
  <c r="R58" i="58"/>
  <c r="R593" i="58"/>
  <c r="R602" i="58"/>
  <c r="R596" i="58"/>
  <c r="R43" i="84"/>
  <c r="S545" i="58"/>
  <c r="O72" i="90"/>
  <c r="R43" i="58"/>
  <c r="N34" i="90" s="1"/>
  <c r="N12" i="90"/>
  <c r="R622" i="83"/>
  <c r="R576" i="83"/>
  <c r="S253" i="84"/>
  <c r="S258" i="84" s="1"/>
  <c r="S94" i="84" s="1"/>
  <c r="S92" i="84" s="1"/>
  <c r="S38" i="84" s="1"/>
  <c r="R109" i="84"/>
  <c r="R540" i="84" s="1"/>
  <c r="R523" i="83"/>
  <c r="R528" i="83" s="1"/>
  <c r="R244" i="83" s="1"/>
  <c r="R612" i="84"/>
  <c r="R586" i="84"/>
  <c r="R583" i="84"/>
  <c r="R375" i="83"/>
  <c r="R111" i="83"/>
  <c r="R120" i="83" s="1"/>
  <c r="R305" i="83"/>
  <c r="S310" i="83"/>
  <c r="S304" i="83" s="1"/>
  <c r="R356" i="83"/>
  <c r="S361" i="83"/>
  <c r="S355" i="83" s="1"/>
  <c r="S344" i="83"/>
  <c r="S338" i="83" s="1"/>
  <c r="R339" i="83"/>
  <c r="R250" i="84"/>
  <c r="R104" i="84"/>
  <c r="S327" i="83"/>
  <c r="S321" i="83" s="1"/>
  <c r="R322" i="83"/>
  <c r="S479" i="83"/>
  <c r="S473" i="83" s="1"/>
  <c r="R478" i="83"/>
  <c r="S411" i="83"/>
  <c r="S405" i="83" s="1"/>
  <c r="R410" i="83"/>
  <c r="R512" i="83"/>
  <c r="S513" i="83"/>
  <c r="S507" i="83" s="1"/>
  <c r="S428" i="83"/>
  <c r="S422" i="83" s="1"/>
  <c r="R427" i="83"/>
  <c r="R291" i="83"/>
  <c r="R274" i="84"/>
  <c r="R107" i="84" s="1"/>
  <c r="R461" i="83"/>
  <c r="S462" i="83"/>
  <c r="S456" i="83" s="1"/>
  <c r="S394" i="83"/>
  <c r="S388" i="83" s="1"/>
  <c r="R393" i="83"/>
  <c r="S287" i="84"/>
  <c r="S118" i="84" s="1"/>
  <c r="S549" i="84" s="1"/>
  <c r="S261" i="84"/>
  <c r="S372" i="84"/>
  <c r="S117" i="84" s="1"/>
  <c r="S548" i="84" s="1"/>
  <c r="S262" i="84"/>
  <c r="R624" i="84"/>
  <c r="R621" i="84"/>
  <c r="R607" i="84"/>
  <c r="R590" i="84"/>
  <c r="R601" i="84" s="1"/>
  <c r="R606" i="84"/>
  <c r="R589" i="84"/>
  <c r="R563" i="83"/>
  <c r="R21" i="83"/>
  <c r="R444" i="83"/>
  <c r="S445" i="83"/>
  <c r="S439" i="83" s="1"/>
  <c r="S496" i="83"/>
  <c r="S490" i="83" s="1"/>
  <c r="R495" i="83"/>
  <c r="R551" i="58"/>
  <c r="R624" i="58" s="1"/>
  <c r="S117" i="58"/>
  <c r="R108" i="58"/>
  <c r="R529" i="58"/>
  <c r="S531" i="58" s="1"/>
  <c r="S525" i="58" s="1"/>
  <c r="R112" i="58"/>
  <c r="N70" i="90" s="1"/>
  <c r="R244" i="58"/>
  <c r="R249" i="58" s="1"/>
  <c r="S262" i="58"/>
  <c r="R575" i="83" l="1"/>
  <c r="R618" i="83" s="1"/>
  <c r="S51" i="89"/>
  <c r="S49" i="89" s="1"/>
  <c r="S126" i="89"/>
  <c r="S596" i="87"/>
  <c r="S602" i="87"/>
  <c r="S590" i="87"/>
  <c r="S601" i="87" s="1"/>
  <c r="S603" i="87"/>
  <c r="S593" i="87"/>
  <c r="S573" i="89"/>
  <c r="S574" i="89"/>
  <c r="S577" i="89" s="1"/>
  <c r="S620" i="89" s="1"/>
  <c r="S593" i="88"/>
  <c r="S603" i="88"/>
  <c r="S590" i="88"/>
  <c r="S602" i="88"/>
  <c r="S604" i="88"/>
  <c r="S596" i="88"/>
  <c r="S89" i="88"/>
  <c r="S101" i="88"/>
  <c r="S591" i="88"/>
  <c r="S647" i="88" s="1"/>
  <c r="S594" i="88"/>
  <c r="S99" i="89"/>
  <c r="S103" i="89" s="1"/>
  <c r="S110" i="89"/>
  <c r="S119" i="89" s="1"/>
  <c r="S523" i="89"/>
  <c r="S25" i="89"/>
  <c r="S488" i="89"/>
  <c r="S386" i="89"/>
  <c r="S505" i="89"/>
  <c r="S454" i="89"/>
  <c r="S420" i="89"/>
  <c r="S369" i="89"/>
  <c r="S437" i="89"/>
  <c r="S471" i="89"/>
  <c r="S403" i="89"/>
  <c r="S284" i="89"/>
  <c r="S335" i="89"/>
  <c r="S352" i="89"/>
  <c r="S301" i="89"/>
  <c r="S318" i="89"/>
  <c r="S569" i="88"/>
  <c r="S53" i="88"/>
  <c r="S30" i="88"/>
  <c r="S566" i="88" s="1"/>
  <c r="S30" i="87"/>
  <c r="S566" i="87" s="1"/>
  <c r="S569" i="87"/>
  <c r="S53" i="87"/>
  <c r="S99" i="87"/>
  <c r="S103" i="87" s="1"/>
  <c r="S523" i="87"/>
  <c r="S110" i="87"/>
  <c r="S119" i="87" s="1"/>
  <c r="S25" i="87"/>
  <c r="S471" i="87"/>
  <c r="S420" i="87"/>
  <c r="S369" i="87"/>
  <c r="S386" i="87"/>
  <c r="S454" i="87"/>
  <c r="S403" i="87"/>
  <c r="S505" i="87"/>
  <c r="S437" i="87"/>
  <c r="S488" i="87"/>
  <c r="S284" i="87"/>
  <c r="S318" i="87"/>
  <c r="S301" i="87"/>
  <c r="S352" i="87"/>
  <c r="S335" i="87"/>
  <c r="S594" i="87"/>
  <c r="S591" i="87"/>
  <c r="S647" i="87" s="1"/>
  <c r="S548" i="58"/>
  <c r="O75" i="90"/>
  <c r="R539" i="58"/>
  <c r="N66" i="90"/>
  <c r="S542" i="84"/>
  <c r="R613" i="84"/>
  <c r="R611" i="84" s="1"/>
  <c r="R610" i="84"/>
  <c r="R608" i="84" s="1"/>
  <c r="S113" i="84"/>
  <c r="S544" i="84" s="1"/>
  <c r="R587" i="84"/>
  <c r="R585" i="84" s="1"/>
  <c r="R584" i="84"/>
  <c r="R582" i="84" s="1"/>
  <c r="R112" i="83"/>
  <c r="R121" i="83" s="1"/>
  <c r="R522" i="83"/>
  <c r="R605" i="84"/>
  <c r="R651" i="84" s="1"/>
  <c r="S446" i="83"/>
  <c r="S440" i="83" s="1"/>
  <c r="R441" i="83"/>
  <c r="S395" i="83"/>
  <c r="S389" i="83" s="1"/>
  <c r="R390" i="83"/>
  <c r="R588" i="84"/>
  <c r="R597" i="84"/>
  <c r="S463" i="83"/>
  <c r="S457" i="83" s="1"/>
  <c r="R458" i="83"/>
  <c r="S572" i="84"/>
  <c r="S52" i="84"/>
  <c r="R122" i="84"/>
  <c r="R123" i="84" s="1"/>
  <c r="R538" i="84"/>
  <c r="R475" i="83"/>
  <c r="S480" i="83"/>
  <c r="S474" i="83" s="1"/>
  <c r="S266" i="84"/>
  <c r="S97" i="84" s="1"/>
  <c r="S95" i="84" s="1"/>
  <c r="R288" i="83"/>
  <c r="S293" i="83"/>
  <c r="S287" i="83" s="1"/>
  <c r="R245" i="83"/>
  <c r="R249" i="83" s="1"/>
  <c r="S377" i="83"/>
  <c r="R376" i="83"/>
  <c r="S543" i="84"/>
  <c r="S604" i="84" s="1"/>
  <c r="S429" i="83"/>
  <c r="S423" i="83" s="1"/>
  <c r="R424" i="83"/>
  <c r="R529" i="83"/>
  <c r="S530" i="83"/>
  <c r="R559" i="83"/>
  <c r="R13" i="83"/>
  <c r="R620" i="84"/>
  <c r="R619" i="84"/>
  <c r="S514" i="83"/>
  <c r="S508" i="83" s="1"/>
  <c r="R509" i="83"/>
  <c r="S497" i="83"/>
  <c r="S491" i="83" s="1"/>
  <c r="R492" i="83"/>
  <c r="S412" i="83"/>
  <c r="S406" i="83" s="1"/>
  <c r="R407" i="83"/>
  <c r="R619" i="58"/>
  <c r="R621" i="58"/>
  <c r="R612" i="58"/>
  <c r="R590" i="58"/>
  <c r="R601" i="58" s="1"/>
  <c r="R606" i="58"/>
  <c r="R607" i="58"/>
  <c r="R589" i="58"/>
  <c r="R597" i="58" s="1"/>
  <c r="R121" i="58"/>
  <c r="N79" i="90" s="1"/>
  <c r="R526" i="58"/>
  <c r="R109" i="58" s="1"/>
  <c r="R250" i="58"/>
  <c r="R104" i="58"/>
  <c r="S261" i="58"/>
  <c r="S266" i="58" s="1"/>
  <c r="S97" i="58" s="1"/>
  <c r="S95" i="58" s="1"/>
  <c r="R269" i="58"/>
  <c r="R274" i="58" s="1"/>
  <c r="R107" i="58" s="1"/>
  <c r="N65" i="90" s="1"/>
  <c r="S115" i="58"/>
  <c r="S253" i="58"/>
  <c r="S258" i="58" s="1"/>
  <c r="S94" i="58" s="1"/>
  <c r="S92" i="58" s="1"/>
  <c r="S57" i="89" l="1"/>
  <c r="S55" i="89" s="1"/>
  <c r="S58" i="89" s="1"/>
  <c r="S51" i="87"/>
  <c r="S49" i="87" s="1"/>
  <c r="S126" i="87"/>
  <c r="S51" i="88"/>
  <c r="S49" i="88" s="1"/>
  <c r="S126" i="88"/>
  <c r="S588" i="87"/>
  <c r="S639" i="87" s="1"/>
  <c r="S21" i="87"/>
  <c r="S563" i="87"/>
  <c r="S575" i="89"/>
  <c r="S618" i="89" s="1"/>
  <c r="S622" i="89"/>
  <c r="S576" i="89"/>
  <c r="S619" i="89" s="1"/>
  <c r="S573" i="88"/>
  <c r="S574" i="88"/>
  <c r="S577" i="88" s="1"/>
  <c r="S620" i="88" s="1"/>
  <c r="S522" i="87"/>
  <c r="S528" i="87"/>
  <c r="S112" i="87"/>
  <c r="S121" i="87" s="1"/>
  <c r="S523" i="88"/>
  <c r="S110" i="88"/>
  <c r="S119" i="88" s="1"/>
  <c r="S25" i="88"/>
  <c r="S99" i="88"/>
  <c r="S103" i="88" s="1"/>
  <c r="S403" i="88"/>
  <c r="S454" i="88"/>
  <c r="S437" i="88"/>
  <c r="S420" i="88"/>
  <c r="S386" i="88"/>
  <c r="S471" i="88"/>
  <c r="S488" i="88"/>
  <c r="S505" i="88"/>
  <c r="S369" i="88"/>
  <c r="S318" i="88"/>
  <c r="S352" i="88"/>
  <c r="S335" i="88"/>
  <c r="S301" i="88"/>
  <c r="S284" i="88"/>
  <c r="S563" i="89"/>
  <c r="S21" i="89"/>
  <c r="S601" i="88"/>
  <c r="S588" i="88"/>
  <c r="S639" i="88" s="1"/>
  <c r="S528" i="89"/>
  <c r="S522" i="89"/>
  <c r="S112" i="89"/>
  <c r="S121" i="89" s="1"/>
  <c r="S574" i="87"/>
  <c r="S577" i="87" s="1"/>
  <c r="S620" i="87" s="1"/>
  <c r="S573" i="87"/>
  <c r="R583" i="58"/>
  <c r="S542" i="58"/>
  <c r="S600" i="58" s="1"/>
  <c r="R586" i="58"/>
  <c r="S546" i="58"/>
  <c r="O73" i="90"/>
  <c r="R540" i="58"/>
  <c r="R613" i="58" s="1"/>
  <c r="R611" i="58" s="1"/>
  <c r="N67" i="90"/>
  <c r="R609" i="58"/>
  <c r="R635" i="84"/>
  <c r="R655" i="58"/>
  <c r="R655" i="84"/>
  <c r="S595" i="84"/>
  <c r="S600" i="84"/>
  <c r="S596" i="84"/>
  <c r="S602" i="84"/>
  <c r="S593" i="84"/>
  <c r="S598" i="84"/>
  <c r="S592" i="84"/>
  <c r="S599" i="84"/>
  <c r="S116" i="58"/>
  <c r="R631" i="84"/>
  <c r="R250" i="83"/>
  <c r="R104" i="83"/>
  <c r="S524" i="83"/>
  <c r="S115" i="83" s="1"/>
  <c r="S546" i="83" s="1"/>
  <c r="S253" i="83"/>
  <c r="S371" i="83"/>
  <c r="S114" i="83" s="1"/>
  <c r="S545" i="83" s="1"/>
  <c r="S254" i="83"/>
  <c r="R269" i="83"/>
  <c r="R526" i="83"/>
  <c r="R109" i="83" s="1"/>
  <c r="R540" i="83" s="1"/>
  <c r="R610" i="83" s="1"/>
  <c r="S531" i="83"/>
  <c r="R551" i="83"/>
  <c r="R43" i="83"/>
  <c r="S603" i="84"/>
  <c r="R639" i="84"/>
  <c r="S378" i="83"/>
  <c r="R373" i="83"/>
  <c r="R108" i="83" s="1"/>
  <c r="R539" i="83" s="1"/>
  <c r="R609" i="83" s="1"/>
  <c r="R270" i="83"/>
  <c r="S116" i="84"/>
  <c r="S547" i="84" s="1"/>
  <c r="S541" i="84" s="1"/>
  <c r="S591" i="84" s="1"/>
  <c r="S33" i="84"/>
  <c r="S91" i="84"/>
  <c r="R620" i="58"/>
  <c r="R605" i="58"/>
  <c r="R588" i="58"/>
  <c r="R122" i="58"/>
  <c r="R538" i="58"/>
  <c r="S33" i="58"/>
  <c r="O29" i="90" s="1"/>
  <c r="S38" i="58"/>
  <c r="S113" i="58"/>
  <c r="S91" i="58"/>
  <c r="S592" i="58" l="1"/>
  <c r="S57" i="87"/>
  <c r="S55" i="87" s="1"/>
  <c r="S58" i="87" s="1"/>
  <c r="S57" i="88"/>
  <c r="S55" i="88" s="1"/>
  <c r="S58" i="88" s="1"/>
  <c r="R584" i="58"/>
  <c r="R582" i="58" s="1"/>
  <c r="R631" i="58" s="1"/>
  <c r="S575" i="87"/>
  <c r="S618" i="87" s="1"/>
  <c r="S559" i="87"/>
  <c r="S13" i="87"/>
  <c r="S21" i="88"/>
  <c r="S563" i="88"/>
  <c r="T530" i="89"/>
  <c r="S244" i="89"/>
  <c r="S249" i="89" s="1"/>
  <c r="S529" i="89"/>
  <c r="S622" i="88"/>
  <c r="S576" i="88"/>
  <c r="S619" i="88" s="1"/>
  <c r="S575" i="88"/>
  <c r="S618" i="88" s="1"/>
  <c r="S522" i="88"/>
  <c r="S528" i="88"/>
  <c r="S112" i="88"/>
  <c r="S121" i="88" s="1"/>
  <c r="S559" i="89"/>
  <c r="S13" i="89"/>
  <c r="S576" i="87"/>
  <c r="S619" i="87" s="1"/>
  <c r="S622" i="87"/>
  <c r="T530" i="87"/>
  <c r="S244" i="87"/>
  <c r="S249" i="87" s="1"/>
  <c r="S529" i="87"/>
  <c r="S598" i="58"/>
  <c r="S599" i="58"/>
  <c r="S595" i="58"/>
  <c r="N89" i="90"/>
  <c r="R587" i="58"/>
  <c r="R585" i="58" s="1"/>
  <c r="R635" i="58" s="1"/>
  <c r="R610" i="58"/>
  <c r="R608" i="58" s="1"/>
  <c r="S547" i="58"/>
  <c r="O74" i="90"/>
  <c r="S544" i="58"/>
  <c r="O71" i="90"/>
  <c r="R123" i="58"/>
  <c r="S572" i="58"/>
  <c r="O32" i="90"/>
  <c r="R639" i="58"/>
  <c r="R651" i="58"/>
  <c r="S258" i="83"/>
  <c r="S94" i="83" s="1"/>
  <c r="S92" i="83" s="1"/>
  <c r="S113" i="83" s="1"/>
  <c r="S544" i="83" s="1"/>
  <c r="R613" i="83"/>
  <c r="R587" i="83"/>
  <c r="R584" i="83"/>
  <c r="S569" i="84"/>
  <c r="S30" i="84"/>
  <c r="S566" i="84" s="1"/>
  <c r="S53" i="84"/>
  <c r="R274" i="83"/>
  <c r="R107" i="83" s="1"/>
  <c r="S594" i="84"/>
  <c r="R624" i="83"/>
  <c r="R621" i="83"/>
  <c r="R606" i="83"/>
  <c r="R590" i="83"/>
  <c r="R601" i="83" s="1"/>
  <c r="R607" i="83"/>
  <c r="R589" i="83"/>
  <c r="S372" i="83"/>
  <c r="S117" i="83" s="1"/>
  <c r="S548" i="83" s="1"/>
  <c r="S262" i="83"/>
  <c r="R612" i="83"/>
  <c r="R583" i="83"/>
  <c r="R586" i="83"/>
  <c r="S101" i="84"/>
  <c r="S89" i="84"/>
  <c r="S261" i="83"/>
  <c r="S525" i="83"/>
  <c r="S118" i="83" s="1"/>
  <c r="S549" i="83" s="1"/>
  <c r="S53" i="58"/>
  <c r="S569" i="58"/>
  <c r="S52" i="58"/>
  <c r="O47" i="90" s="1"/>
  <c r="S30" i="58"/>
  <c r="S89" i="58"/>
  <c r="S101" i="58"/>
  <c r="S51" i="84" l="1"/>
  <c r="S49" i="84" s="1"/>
  <c r="S126" i="84"/>
  <c r="O48" i="90"/>
  <c r="S126" i="58"/>
  <c r="S250" i="89"/>
  <c r="S104" i="89"/>
  <c r="S250" i="87"/>
  <c r="S104" i="87"/>
  <c r="T530" i="88"/>
  <c r="S244" i="88"/>
  <c r="S249" i="88" s="1"/>
  <c r="S529" i="88"/>
  <c r="T524" i="87"/>
  <c r="T115" i="87" s="1"/>
  <c r="T546" i="87" s="1"/>
  <c r="T253" i="87"/>
  <c r="T258" i="87" s="1"/>
  <c r="T94" i="87" s="1"/>
  <c r="T92" i="87" s="1"/>
  <c r="T524" i="89"/>
  <c r="T115" i="89" s="1"/>
  <c r="T546" i="89" s="1"/>
  <c r="T253" i="89"/>
  <c r="T258" i="89" s="1"/>
  <c r="T94" i="89" s="1"/>
  <c r="T92" i="89" s="1"/>
  <c r="S559" i="88"/>
  <c r="S13" i="88"/>
  <c r="S551" i="87"/>
  <c r="S43" i="87"/>
  <c r="S43" i="89"/>
  <c r="S551" i="89"/>
  <c r="S526" i="87"/>
  <c r="S109" i="87" s="1"/>
  <c r="S540" i="87" s="1"/>
  <c r="T531" i="87"/>
  <c r="S269" i="87"/>
  <c r="S274" i="87" s="1"/>
  <c r="S107" i="87" s="1"/>
  <c r="T531" i="89"/>
  <c r="S526" i="89"/>
  <c r="S109" i="89" s="1"/>
  <c r="S540" i="89" s="1"/>
  <c r="S269" i="89"/>
  <c r="S274" i="89" s="1"/>
  <c r="S107" i="89" s="1"/>
  <c r="N83" i="90"/>
  <c r="N84" i="90"/>
  <c r="N88" i="90"/>
  <c r="N85" i="90"/>
  <c r="S541" i="58"/>
  <c r="S591" i="58" s="1"/>
  <c r="S647" i="58" s="1"/>
  <c r="S566" i="58"/>
  <c r="O26" i="90"/>
  <c r="S574" i="84"/>
  <c r="S577" i="84" s="1"/>
  <c r="S573" i="84"/>
  <c r="S543" i="83"/>
  <c r="S604" i="83" s="1"/>
  <c r="S542" i="83"/>
  <c r="S599" i="83" s="1"/>
  <c r="S488" i="58"/>
  <c r="S505" i="58"/>
  <c r="S488" i="84"/>
  <c r="S505" i="84"/>
  <c r="S454" i="58"/>
  <c r="S471" i="58"/>
  <c r="S454" i="84"/>
  <c r="S471" i="84"/>
  <c r="S420" i="58"/>
  <c r="S437" i="58"/>
  <c r="S420" i="84"/>
  <c r="S437" i="84"/>
  <c r="S386" i="58"/>
  <c r="S403" i="58"/>
  <c r="S386" i="84"/>
  <c r="S403" i="84"/>
  <c r="S352" i="58"/>
  <c r="S369" i="58"/>
  <c r="S352" i="84"/>
  <c r="S369" i="84"/>
  <c r="S318" i="58"/>
  <c r="S335" i="58"/>
  <c r="S318" i="84"/>
  <c r="S335" i="84"/>
  <c r="S284" i="58"/>
  <c r="S301" i="58"/>
  <c r="S284" i="84"/>
  <c r="S301" i="84"/>
  <c r="R608" i="83"/>
  <c r="S38" i="83"/>
  <c r="S52" i="83" s="1"/>
  <c r="R585" i="83"/>
  <c r="S266" i="83"/>
  <c r="S97" i="83" s="1"/>
  <c r="S95" i="83" s="1"/>
  <c r="R582" i="83"/>
  <c r="S477" i="84"/>
  <c r="S409" i="84"/>
  <c r="S426" i="84"/>
  <c r="S307" i="84"/>
  <c r="S308" i="84" s="1"/>
  <c r="S460" i="84"/>
  <c r="S511" i="84"/>
  <c r="S324" i="84"/>
  <c r="S325" i="84" s="1"/>
  <c r="S290" i="84"/>
  <c r="S291" i="84" s="1"/>
  <c r="S443" i="84"/>
  <c r="S494" i="84"/>
  <c r="S110" i="84"/>
  <c r="S119" i="84" s="1"/>
  <c r="S341" i="84"/>
  <c r="S342" i="84" s="1"/>
  <c r="S99" i="84"/>
  <c r="S103" i="84" s="1"/>
  <c r="S25" i="84"/>
  <c r="S392" i="84"/>
  <c r="S358" i="84"/>
  <c r="S359" i="84" s="1"/>
  <c r="R605" i="83"/>
  <c r="R651" i="83" s="1"/>
  <c r="S647" i="84"/>
  <c r="R619" i="83"/>
  <c r="R620" i="83"/>
  <c r="R611" i="83"/>
  <c r="R597" i="83"/>
  <c r="R588" i="83"/>
  <c r="R538" i="83"/>
  <c r="R122" i="83"/>
  <c r="R123" i="83" s="1"/>
  <c r="S51" i="58"/>
  <c r="S494" i="58"/>
  <c r="T496" i="58" s="1"/>
  <c r="T490" i="58" s="1"/>
  <c r="S511" i="58"/>
  <c r="S460" i="58"/>
  <c r="T462" i="58" s="1"/>
  <c r="T456" i="58" s="1"/>
  <c r="S477" i="58"/>
  <c r="S426" i="58"/>
  <c r="T428" i="58" s="1"/>
  <c r="T422" i="58" s="1"/>
  <c r="S443" i="58"/>
  <c r="S392" i="58"/>
  <c r="T394" i="58" s="1"/>
  <c r="T388" i="58" s="1"/>
  <c r="S409" i="58"/>
  <c r="S358" i="58"/>
  <c r="S359" i="58" s="1"/>
  <c r="T361" i="58" s="1"/>
  <c r="T355" i="58" s="1"/>
  <c r="S375" i="58"/>
  <c r="S324" i="58"/>
  <c r="S325" i="58" s="1"/>
  <c r="T327" i="58" s="1"/>
  <c r="T321" i="58" s="1"/>
  <c r="S341" i="58"/>
  <c r="S342" i="58" s="1"/>
  <c r="S290" i="58"/>
  <c r="S118" i="58" s="1"/>
  <c r="S307" i="58"/>
  <c r="S308" i="58" s="1"/>
  <c r="S110" i="58"/>
  <c r="O68" i="90" s="1"/>
  <c r="S25" i="58"/>
  <c r="S99" i="58"/>
  <c r="S103" i="58" s="1"/>
  <c r="S57" i="84" l="1"/>
  <c r="S55" i="84" s="1"/>
  <c r="S58" i="84" s="1"/>
  <c r="S584" i="87"/>
  <c r="S582" i="87" s="1"/>
  <c r="S631" i="87" s="1"/>
  <c r="S587" i="87"/>
  <c r="S585" i="87" s="1"/>
  <c r="S635" i="87" s="1"/>
  <c r="S610" i="87"/>
  <c r="S608" i="87" s="1"/>
  <c r="S613" i="87"/>
  <c r="S611" i="87" s="1"/>
  <c r="T525" i="89"/>
  <c r="T118" i="89" s="1"/>
  <c r="T549" i="89" s="1"/>
  <c r="T607" i="89" s="1"/>
  <c r="T605" i="89" s="1"/>
  <c r="T651" i="89" s="1"/>
  <c r="T261" i="89"/>
  <c r="T266" i="89" s="1"/>
  <c r="T97" i="89" s="1"/>
  <c r="T95" i="89" s="1"/>
  <c r="S526" i="88"/>
  <c r="S109" i="88" s="1"/>
  <c r="S540" i="88" s="1"/>
  <c r="T531" i="88"/>
  <c r="S269" i="88"/>
  <c r="S274" i="88" s="1"/>
  <c r="S107" i="88" s="1"/>
  <c r="S538" i="89"/>
  <c r="S122" i="89"/>
  <c r="S123" i="89" s="1"/>
  <c r="S250" i="88"/>
  <c r="S104" i="88"/>
  <c r="S43" i="88"/>
  <c r="S551" i="88"/>
  <c r="T524" i="88"/>
  <c r="T115" i="88" s="1"/>
  <c r="T546" i="88" s="1"/>
  <c r="T253" i="88"/>
  <c r="T258" i="88" s="1"/>
  <c r="T94" i="88" s="1"/>
  <c r="T92" i="88" s="1"/>
  <c r="T525" i="87"/>
  <c r="T118" i="87" s="1"/>
  <c r="T549" i="87" s="1"/>
  <c r="T607" i="87" s="1"/>
  <c r="T605" i="87" s="1"/>
  <c r="T651" i="87" s="1"/>
  <c r="T261" i="87"/>
  <c r="T266" i="87" s="1"/>
  <c r="T97" i="87" s="1"/>
  <c r="T95" i="87" s="1"/>
  <c r="S122" i="87"/>
  <c r="S123" i="87" s="1"/>
  <c r="S538" i="87"/>
  <c r="T113" i="89"/>
  <c r="T544" i="89" s="1"/>
  <c r="T38" i="89"/>
  <c r="S610" i="89"/>
  <c r="S608" i="89" s="1"/>
  <c r="S584" i="89"/>
  <c r="S582" i="89" s="1"/>
  <c r="S631" i="89" s="1"/>
  <c r="S613" i="89"/>
  <c r="S611" i="89" s="1"/>
  <c r="S587" i="89"/>
  <c r="S585" i="89" s="1"/>
  <c r="S635" i="89" s="1"/>
  <c r="T38" i="87"/>
  <c r="T113" i="87"/>
  <c r="T544" i="87" s="1"/>
  <c r="S573" i="58"/>
  <c r="S576" i="58" s="1"/>
  <c r="O87" i="90"/>
  <c r="S594" i="58"/>
  <c r="S549" i="58"/>
  <c r="O76" i="90"/>
  <c r="S574" i="58"/>
  <c r="S577" i="58" s="1"/>
  <c r="S49" i="58"/>
  <c r="O46" i="90"/>
  <c r="S563" i="58"/>
  <c r="O24" i="90"/>
  <c r="R631" i="83"/>
  <c r="S622" i="84"/>
  <c r="S576" i="84"/>
  <c r="R655" i="83"/>
  <c r="S595" i="83"/>
  <c r="S600" i="83"/>
  <c r="S596" i="83"/>
  <c r="S598" i="83"/>
  <c r="S592" i="83"/>
  <c r="S602" i="83"/>
  <c r="S593" i="83"/>
  <c r="S603" i="83"/>
  <c r="S91" i="83"/>
  <c r="S89" i="83" s="1"/>
  <c r="R635" i="83"/>
  <c r="S572" i="83"/>
  <c r="S116" i="83"/>
  <c r="S547" i="83" s="1"/>
  <c r="S541" i="83" s="1"/>
  <c r="S591" i="83" s="1"/>
  <c r="S33" i="83"/>
  <c r="S569" i="83" s="1"/>
  <c r="T394" i="84"/>
  <c r="T388" i="84" s="1"/>
  <c r="S393" i="84"/>
  <c r="S288" i="84"/>
  <c r="T293" i="84"/>
  <c r="T287" i="84" s="1"/>
  <c r="S375" i="84"/>
  <c r="S111" i="84"/>
  <c r="S120" i="84" s="1"/>
  <c r="T327" i="84"/>
  <c r="T321" i="84" s="1"/>
  <c r="S322" i="84"/>
  <c r="S563" i="84"/>
  <c r="S21" i="84"/>
  <c r="T513" i="84"/>
  <c r="T507" i="84" s="1"/>
  <c r="S512" i="84"/>
  <c r="T462" i="84"/>
  <c r="T456" i="84" s="1"/>
  <c r="S461" i="84"/>
  <c r="T344" i="84"/>
  <c r="T338" i="84" s="1"/>
  <c r="S339" i="84"/>
  <c r="S305" i="84"/>
  <c r="T310" i="84"/>
  <c r="T304" i="84" s="1"/>
  <c r="S575" i="84"/>
  <c r="S618" i="84" s="1"/>
  <c r="T428" i="84"/>
  <c r="T422" i="84" s="1"/>
  <c r="S427" i="84"/>
  <c r="R639" i="83"/>
  <c r="S523" i="84"/>
  <c r="T496" i="84"/>
  <c r="T490" i="84" s="1"/>
  <c r="S495" i="84"/>
  <c r="T411" i="84"/>
  <c r="T405" i="84" s="1"/>
  <c r="S410" i="84"/>
  <c r="T361" i="84"/>
  <c r="T355" i="84" s="1"/>
  <c r="S356" i="84"/>
  <c r="T445" i="84"/>
  <c r="T439" i="84" s="1"/>
  <c r="S444" i="84"/>
  <c r="T479" i="84"/>
  <c r="T473" i="84" s="1"/>
  <c r="S478" i="84"/>
  <c r="S119" i="58"/>
  <c r="O77" i="90" s="1"/>
  <c r="S57" i="58"/>
  <c r="S21" i="58"/>
  <c r="O20" i="90" s="1"/>
  <c r="S523" i="58"/>
  <c r="S495" i="58"/>
  <c r="T497" i="58" s="1"/>
  <c r="T491" i="58" s="1"/>
  <c r="S461" i="58"/>
  <c r="T463" i="58" s="1"/>
  <c r="T457" i="58" s="1"/>
  <c r="T513" i="58"/>
  <c r="T507" i="58" s="1"/>
  <c r="S512" i="58"/>
  <c r="S427" i="58"/>
  <c r="S424" i="58" s="1"/>
  <c r="T479" i="58"/>
  <c r="T473" i="58" s="1"/>
  <c r="S478" i="58"/>
  <c r="S393" i="58"/>
  <c r="T395" i="58" s="1"/>
  <c r="T389" i="58" s="1"/>
  <c r="T445" i="58"/>
  <c r="T439" i="58" s="1"/>
  <c r="S444" i="58"/>
  <c r="S356" i="58"/>
  <c r="T411" i="58"/>
  <c r="T405" i="58" s="1"/>
  <c r="S410" i="58"/>
  <c r="T377" i="58"/>
  <c r="T371" i="58" s="1"/>
  <c r="S376" i="58"/>
  <c r="S322" i="58"/>
  <c r="T344" i="58"/>
  <c r="T338" i="58" s="1"/>
  <c r="S339" i="58"/>
  <c r="T310" i="58"/>
  <c r="T304" i="58" s="1"/>
  <c r="S305" i="58"/>
  <c r="S291" i="58"/>
  <c r="S111" i="58"/>
  <c r="O69" i="90" s="1"/>
  <c r="S245" i="58"/>
  <c r="T543" i="89" l="1"/>
  <c r="T590" i="89" s="1"/>
  <c r="T33" i="87"/>
  <c r="T116" i="87"/>
  <c r="T547" i="87" s="1"/>
  <c r="T541" i="87" s="1"/>
  <c r="S613" i="88"/>
  <c r="S611" i="88" s="1"/>
  <c r="S584" i="88"/>
  <c r="S582" i="88" s="1"/>
  <c r="S631" i="88" s="1"/>
  <c r="S610" i="88"/>
  <c r="S608" i="88" s="1"/>
  <c r="S587" i="88"/>
  <c r="S585" i="88" s="1"/>
  <c r="S635" i="88" s="1"/>
  <c r="T33" i="89"/>
  <c r="T116" i="89"/>
  <c r="T547" i="89" s="1"/>
  <c r="T541" i="89" s="1"/>
  <c r="T113" i="88"/>
  <c r="T544" i="88" s="1"/>
  <c r="T38" i="88"/>
  <c r="T543" i="87"/>
  <c r="T52" i="89"/>
  <c r="T572" i="89"/>
  <c r="S538" i="88"/>
  <c r="S122" i="88"/>
  <c r="S123" i="88" s="1"/>
  <c r="T91" i="87"/>
  <c r="T91" i="89"/>
  <c r="T572" i="87"/>
  <c r="T52" i="87"/>
  <c r="T525" i="88"/>
  <c r="T118" i="88" s="1"/>
  <c r="T549" i="88" s="1"/>
  <c r="T607" i="88" s="1"/>
  <c r="T605" i="88" s="1"/>
  <c r="T651" i="88" s="1"/>
  <c r="T261" i="88"/>
  <c r="T266" i="88" s="1"/>
  <c r="T97" i="88" s="1"/>
  <c r="T95" i="88" s="1"/>
  <c r="S622" i="58"/>
  <c r="S543" i="58"/>
  <c r="S604" i="58" s="1"/>
  <c r="S55" i="58"/>
  <c r="O52" i="90"/>
  <c r="S575" i="58"/>
  <c r="S618" i="58" s="1"/>
  <c r="O44" i="90"/>
  <c r="S101" i="83"/>
  <c r="S505" i="83" s="1"/>
  <c r="S594" i="83"/>
  <c r="S409" i="83"/>
  <c r="T411" i="83" s="1"/>
  <c r="T405" i="83" s="1"/>
  <c r="S341" i="83"/>
  <c r="S342" i="83" s="1"/>
  <c r="S339" i="83" s="1"/>
  <c r="S494" i="83"/>
  <c r="T496" i="83" s="1"/>
  <c r="T490" i="83" s="1"/>
  <c r="S426" i="83"/>
  <c r="T428" i="83" s="1"/>
  <c r="T422" i="83" s="1"/>
  <c r="S477" i="83"/>
  <c r="S478" i="83" s="1"/>
  <c r="S511" i="83"/>
  <c r="S512" i="83" s="1"/>
  <c r="S358" i="83"/>
  <c r="S359" i="83" s="1"/>
  <c r="S356" i="83" s="1"/>
  <c r="S392" i="83"/>
  <c r="S393" i="83" s="1"/>
  <c r="S460" i="83"/>
  <c r="T462" i="83" s="1"/>
  <c r="T456" i="83" s="1"/>
  <c r="S443" i="83"/>
  <c r="T445" i="83" s="1"/>
  <c r="T439" i="83" s="1"/>
  <c r="S307" i="83"/>
  <c r="S308" i="83" s="1"/>
  <c r="T310" i="83" s="1"/>
  <c r="T304" i="83" s="1"/>
  <c r="S375" i="83"/>
  <c r="S53" i="83"/>
  <c r="S290" i="83"/>
  <c r="S324" i="83"/>
  <c r="S325" i="83" s="1"/>
  <c r="S322" i="83" s="1"/>
  <c r="S30" i="83"/>
  <c r="S566" i="83" s="1"/>
  <c r="S574" i="83" s="1"/>
  <c r="S577" i="83" s="1"/>
  <c r="S407" i="84"/>
  <c r="T412" i="84"/>
  <c r="T406" i="84" s="1"/>
  <c r="S647" i="83"/>
  <c r="S475" i="84"/>
  <c r="T480" i="84"/>
  <c r="T474" i="84" s="1"/>
  <c r="T497" i="84"/>
  <c r="T491" i="84" s="1"/>
  <c r="S492" i="84"/>
  <c r="T514" i="84"/>
  <c r="T508" i="84" s="1"/>
  <c r="S509" i="84"/>
  <c r="S441" i="84"/>
  <c r="T446" i="84"/>
  <c r="T440" i="84" s="1"/>
  <c r="S112" i="84"/>
  <c r="S121" i="84" s="1"/>
  <c r="S528" i="84"/>
  <c r="S522" i="84"/>
  <c r="S559" i="84"/>
  <c r="S13" i="84"/>
  <c r="S245" i="84"/>
  <c r="T377" i="84"/>
  <c r="S376" i="84"/>
  <c r="T395" i="84"/>
  <c r="T389" i="84" s="1"/>
  <c r="S390" i="84"/>
  <c r="T429" i="84"/>
  <c r="T423" i="84" s="1"/>
  <c r="S424" i="84"/>
  <c r="T463" i="84"/>
  <c r="T457" i="84" s="1"/>
  <c r="S458" i="84"/>
  <c r="S120" i="58"/>
  <c r="O78" i="90" s="1"/>
  <c r="S13" i="58"/>
  <c r="S559" i="58"/>
  <c r="S528" i="58"/>
  <c r="T530" i="58" s="1"/>
  <c r="T524" i="58" s="1"/>
  <c r="S522" i="58"/>
  <c r="S458" i="58"/>
  <c r="S492" i="58"/>
  <c r="T429" i="58"/>
  <c r="T423" i="58" s="1"/>
  <c r="T514" i="58"/>
  <c r="T508" i="58" s="1"/>
  <c r="S509" i="58"/>
  <c r="S390" i="58"/>
  <c r="T480" i="58"/>
  <c r="T474" i="58" s="1"/>
  <c r="S475" i="58"/>
  <c r="T446" i="58"/>
  <c r="T440" i="58" s="1"/>
  <c r="S441" i="58"/>
  <c r="T412" i="58"/>
  <c r="T406" i="58" s="1"/>
  <c r="S407" i="58"/>
  <c r="T378" i="58"/>
  <c r="T372" i="58" s="1"/>
  <c r="S373" i="58"/>
  <c r="S270" i="58"/>
  <c r="T114" i="58"/>
  <c r="T254" i="58"/>
  <c r="T293" i="58"/>
  <c r="T287" i="58" s="1"/>
  <c r="S288" i="58"/>
  <c r="S168" i="3" l="1"/>
  <c r="O61" i="90"/>
  <c r="T593" i="89"/>
  <c r="S51" i="83"/>
  <c r="S57" i="83" s="1"/>
  <c r="S55" i="83" s="1"/>
  <c r="S126" i="83"/>
  <c r="T604" i="89"/>
  <c r="T596" i="89"/>
  <c r="T603" i="89"/>
  <c r="T602" i="89"/>
  <c r="T603" i="87"/>
  <c r="T604" i="87"/>
  <c r="T590" i="87"/>
  <c r="T593" i="87"/>
  <c r="T602" i="87"/>
  <c r="T596" i="87"/>
  <c r="T594" i="87"/>
  <c r="T591" i="87"/>
  <c r="T647" i="87" s="1"/>
  <c r="T543" i="88"/>
  <c r="T91" i="88"/>
  <c r="T116" i="88"/>
  <c r="T547" i="88" s="1"/>
  <c r="T541" i="88" s="1"/>
  <c r="T33" i="88"/>
  <c r="T572" i="88"/>
  <c r="T52" i="88"/>
  <c r="T89" i="89"/>
  <c r="T101" i="89"/>
  <c r="T601" i="89"/>
  <c r="T588" i="89"/>
  <c r="T639" i="89" s="1"/>
  <c r="T89" i="87"/>
  <c r="T101" i="87"/>
  <c r="T594" i="89"/>
  <c r="T591" i="89"/>
  <c r="T647" i="89" s="1"/>
  <c r="T53" i="89"/>
  <c r="T30" i="89"/>
  <c r="T566" i="89" s="1"/>
  <c r="T569" i="89"/>
  <c r="T569" i="87"/>
  <c r="T53" i="87"/>
  <c r="T30" i="87"/>
  <c r="T566" i="87" s="1"/>
  <c r="S602" i="58"/>
  <c r="S603" i="58"/>
  <c r="S593" i="58"/>
  <c r="S596" i="58"/>
  <c r="T545" i="58"/>
  <c r="P72" i="90"/>
  <c r="S58" i="58"/>
  <c r="O50" i="90"/>
  <c r="S551" i="58"/>
  <c r="S624" i="58" s="1"/>
  <c r="O12" i="90"/>
  <c r="S573" i="83"/>
  <c r="S99" i="83"/>
  <c r="S103" i="83" s="1"/>
  <c r="S420" i="83"/>
  <c r="S25" i="83"/>
  <c r="S563" i="83" s="1"/>
  <c r="S284" i="83"/>
  <c r="S335" i="83"/>
  <c r="S369" i="83"/>
  <c r="S403" i="83"/>
  <c r="S318" i="83"/>
  <c r="S454" i="83"/>
  <c r="S110" i="83"/>
  <c r="S119" i="83" s="1"/>
  <c r="S301" i="83"/>
  <c r="S437" i="83"/>
  <c r="S352" i="83"/>
  <c r="S488" i="83"/>
  <c r="S471" i="83"/>
  <c r="S386" i="83"/>
  <c r="S410" i="83"/>
  <c r="T412" i="83" s="1"/>
  <c r="T406" i="83" s="1"/>
  <c r="T344" i="83"/>
  <c r="T338" i="83" s="1"/>
  <c r="S427" i="83"/>
  <c r="S424" i="83" s="1"/>
  <c r="S495" i="83"/>
  <c r="T497" i="83" s="1"/>
  <c r="T491" i="83" s="1"/>
  <c r="T479" i="83"/>
  <c r="T473" i="83" s="1"/>
  <c r="T513" i="83"/>
  <c r="T507" i="83" s="1"/>
  <c r="T327" i="83"/>
  <c r="T321" i="83" s="1"/>
  <c r="T361" i="83"/>
  <c r="T355" i="83" s="1"/>
  <c r="S461" i="83"/>
  <c r="T463" i="83" s="1"/>
  <c r="T457" i="83" s="1"/>
  <c r="S111" i="83"/>
  <c r="S120" i="83" s="1"/>
  <c r="T394" i="83"/>
  <c r="T388" i="83" s="1"/>
  <c r="S305" i="83"/>
  <c r="S444" i="83"/>
  <c r="S441" i="83" s="1"/>
  <c r="S523" i="83"/>
  <c r="S112" i="83" s="1"/>
  <c r="S121" i="83" s="1"/>
  <c r="S291" i="83"/>
  <c r="S509" i="83"/>
  <c r="T514" i="83"/>
  <c r="T508" i="83" s="1"/>
  <c r="S245" i="83"/>
  <c r="T377" i="83"/>
  <c r="S376" i="83"/>
  <c r="T395" i="83"/>
  <c r="T389" i="83" s="1"/>
  <c r="S390" i="83"/>
  <c r="S551" i="84"/>
  <c r="S43" i="84"/>
  <c r="S244" i="84"/>
  <c r="S249" i="84" s="1"/>
  <c r="T530" i="84"/>
  <c r="S529" i="84"/>
  <c r="T378" i="84"/>
  <c r="S373" i="84"/>
  <c r="S108" i="84" s="1"/>
  <c r="S539" i="84" s="1"/>
  <c r="S609" i="84" s="1"/>
  <c r="S270" i="84"/>
  <c r="S475" i="83"/>
  <c r="T480" i="83"/>
  <c r="T474" i="83" s="1"/>
  <c r="T371" i="84"/>
  <c r="T114" i="84" s="1"/>
  <c r="T545" i="84" s="1"/>
  <c r="T254" i="84"/>
  <c r="S619" i="58"/>
  <c r="S621" i="58"/>
  <c r="S590" i="58"/>
  <c r="S601" i="58" s="1"/>
  <c r="S606" i="58"/>
  <c r="S607" i="58"/>
  <c r="S589" i="58"/>
  <c r="S597" i="58" s="1"/>
  <c r="S43" i="58"/>
  <c r="O34" i="90" s="1"/>
  <c r="T117" i="58"/>
  <c r="S244" i="58"/>
  <c r="S249" i="58" s="1"/>
  <c r="S250" i="58" s="1"/>
  <c r="S529" i="58"/>
  <c r="T531" i="58" s="1"/>
  <c r="T525" i="58" s="1"/>
  <c r="S108" i="58"/>
  <c r="T262" i="58"/>
  <c r="S112" i="58"/>
  <c r="O70" i="90" s="1"/>
  <c r="S49" i="83" l="1"/>
  <c r="S575" i="83" s="1"/>
  <c r="S618" i="83" s="1"/>
  <c r="T51" i="89"/>
  <c r="T57" i="89" s="1"/>
  <c r="T55" i="89" s="1"/>
  <c r="T126" i="89"/>
  <c r="T51" i="87"/>
  <c r="T57" i="87" s="1"/>
  <c r="T55" i="87" s="1"/>
  <c r="T126" i="87"/>
  <c r="T25" i="87"/>
  <c r="T99" i="87"/>
  <c r="T103" i="87" s="1"/>
  <c r="T110" i="87"/>
  <c r="T119" i="87" s="1"/>
  <c r="T523" i="87"/>
  <c r="T471" i="87"/>
  <c r="T403" i="87"/>
  <c r="T454" i="87"/>
  <c r="T488" i="87"/>
  <c r="T369" i="87"/>
  <c r="T420" i="87"/>
  <c r="T386" i="87"/>
  <c r="T505" i="87"/>
  <c r="T437" i="87"/>
  <c r="T318" i="87"/>
  <c r="T335" i="87"/>
  <c r="T352" i="87"/>
  <c r="T284" i="87"/>
  <c r="T301" i="87"/>
  <c r="T30" i="88"/>
  <c r="T566" i="88" s="1"/>
  <c r="T53" i="88"/>
  <c r="T569" i="88"/>
  <c r="T574" i="89"/>
  <c r="T577" i="89" s="1"/>
  <c r="T620" i="89" s="1"/>
  <c r="T573" i="89"/>
  <c r="T591" i="88"/>
  <c r="T647" i="88" s="1"/>
  <c r="T594" i="88"/>
  <c r="T89" i="88"/>
  <c r="T101" i="88"/>
  <c r="T110" i="89"/>
  <c r="T119" i="89" s="1"/>
  <c r="T25" i="89"/>
  <c r="T99" i="89"/>
  <c r="T103" i="89" s="1"/>
  <c r="T523" i="89"/>
  <c r="T454" i="89"/>
  <c r="T437" i="89"/>
  <c r="T369" i="89"/>
  <c r="T403" i="89"/>
  <c r="T488" i="89"/>
  <c r="T420" i="89"/>
  <c r="T471" i="89"/>
  <c r="T386" i="89"/>
  <c r="T505" i="89"/>
  <c r="T318" i="89"/>
  <c r="T335" i="89"/>
  <c r="T284" i="89"/>
  <c r="T301" i="89"/>
  <c r="T352" i="89"/>
  <c r="T604" i="88"/>
  <c r="T596" i="88"/>
  <c r="T602" i="88"/>
  <c r="T590" i="88"/>
  <c r="T603" i="88"/>
  <c r="T593" i="88"/>
  <c r="T601" i="87"/>
  <c r="T588" i="87"/>
  <c r="T639" i="87" s="1"/>
  <c r="T574" i="87"/>
  <c r="T577" i="87" s="1"/>
  <c r="T620" i="87" s="1"/>
  <c r="T573" i="87"/>
  <c r="T548" i="58"/>
  <c r="T542" i="58" s="1"/>
  <c r="P75" i="90"/>
  <c r="S539" i="58"/>
  <c r="S612" i="58" s="1"/>
  <c r="O66" i="90"/>
  <c r="S655" i="58"/>
  <c r="S622" i="83"/>
  <c r="S576" i="83"/>
  <c r="S21" i="83"/>
  <c r="S559" i="83" s="1"/>
  <c r="S407" i="83"/>
  <c r="S492" i="83"/>
  <c r="T429" i="83"/>
  <c r="T423" i="83" s="1"/>
  <c r="S458" i="83"/>
  <c r="T446" i="83"/>
  <c r="T440" i="83" s="1"/>
  <c r="S528" i="83"/>
  <c r="S244" i="83" s="1"/>
  <c r="S249" i="83" s="1"/>
  <c r="S522" i="83"/>
  <c r="S269" i="84"/>
  <c r="S274" i="84" s="1"/>
  <c r="S107" i="84" s="1"/>
  <c r="T531" i="84"/>
  <c r="S526" i="84"/>
  <c r="S109" i="84" s="1"/>
  <c r="S540" i="84" s="1"/>
  <c r="S610" i="84" s="1"/>
  <c r="T524" i="84"/>
  <c r="T115" i="84" s="1"/>
  <c r="T546" i="84" s="1"/>
  <c r="T253" i="84"/>
  <c r="T258" i="84" s="1"/>
  <c r="T94" i="84" s="1"/>
  <c r="T92" i="84" s="1"/>
  <c r="S104" i="84"/>
  <c r="S250" i="84"/>
  <c r="S270" i="83"/>
  <c r="T378" i="83"/>
  <c r="S373" i="83"/>
  <c r="T371" i="83"/>
  <c r="T114" i="83" s="1"/>
  <c r="T545" i="83" s="1"/>
  <c r="T254" i="83"/>
  <c r="S586" i="84"/>
  <c r="S583" i="84"/>
  <c r="S612" i="84"/>
  <c r="S624" i="84"/>
  <c r="S621" i="84"/>
  <c r="S606" i="84"/>
  <c r="S589" i="84"/>
  <c r="S607" i="84"/>
  <c r="S590" i="84"/>
  <c r="S601" i="84" s="1"/>
  <c r="T372" i="84"/>
  <c r="T117" i="84" s="1"/>
  <c r="T548" i="84" s="1"/>
  <c r="T262" i="84"/>
  <c r="S288" i="83"/>
  <c r="T293" i="83"/>
  <c r="S620" i="58"/>
  <c r="S605" i="58"/>
  <c r="S588" i="58"/>
  <c r="S121" i="58"/>
  <c r="O79" i="90" s="1"/>
  <c r="S269" i="58"/>
  <c r="S274" i="58" s="1"/>
  <c r="S107" i="58" s="1"/>
  <c r="O65" i="90" s="1"/>
  <c r="S526" i="58"/>
  <c r="S109" i="58" s="1"/>
  <c r="S104" i="58"/>
  <c r="T261" i="58"/>
  <c r="T266" i="58" s="1"/>
  <c r="T97" i="58" s="1"/>
  <c r="T95" i="58" s="1"/>
  <c r="T115" i="58"/>
  <c r="T253" i="58"/>
  <c r="T258" i="58" s="1"/>
  <c r="T94" i="58" s="1"/>
  <c r="T92" i="58" s="1"/>
  <c r="T49" i="87" l="1"/>
  <c r="T575" i="87" s="1"/>
  <c r="T618" i="87" s="1"/>
  <c r="T49" i="89"/>
  <c r="T58" i="89" s="1"/>
  <c r="S58" i="83"/>
  <c r="T51" i="88"/>
  <c r="T49" i="88" s="1"/>
  <c r="T126" i="88"/>
  <c r="T576" i="87"/>
  <c r="T619" i="87" s="1"/>
  <c r="T622" i="87"/>
  <c r="T601" i="88"/>
  <c r="T588" i="88"/>
  <c r="T639" i="88" s="1"/>
  <c r="T574" i="88"/>
  <c r="T577" i="88" s="1"/>
  <c r="T620" i="88" s="1"/>
  <c r="T573" i="88"/>
  <c r="T522" i="87"/>
  <c r="T528" i="87"/>
  <c r="T112" i="87"/>
  <c r="T121" i="87" s="1"/>
  <c r="T522" i="89"/>
  <c r="T528" i="89"/>
  <c r="T112" i="89"/>
  <c r="T121" i="89" s="1"/>
  <c r="T21" i="89"/>
  <c r="T563" i="89"/>
  <c r="T622" i="89"/>
  <c r="T576" i="89"/>
  <c r="T619" i="89" s="1"/>
  <c r="T21" i="87"/>
  <c r="T563" i="87"/>
  <c r="T110" i="88"/>
  <c r="T119" i="88" s="1"/>
  <c r="T25" i="88"/>
  <c r="T523" i="88"/>
  <c r="T99" i="88"/>
  <c r="T103" i="88" s="1"/>
  <c r="T488" i="88"/>
  <c r="T369" i="88"/>
  <c r="T403" i="88"/>
  <c r="T386" i="88"/>
  <c r="T454" i="88"/>
  <c r="T420" i="88"/>
  <c r="T437" i="88"/>
  <c r="T505" i="88"/>
  <c r="T471" i="88"/>
  <c r="T301" i="88"/>
  <c r="T352" i="88"/>
  <c r="T318" i="88"/>
  <c r="T335" i="88"/>
  <c r="T284" i="88"/>
  <c r="O89" i="90"/>
  <c r="S583" i="58"/>
  <c r="S586" i="58"/>
  <c r="S540" i="58"/>
  <c r="S587" i="58" s="1"/>
  <c r="O67" i="90"/>
  <c r="T546" i="58"/>
  <c r="P73" i="90"/>
  <c r="S609" i="58"/>
  <c r="S639" i="58"/>
  <c r="S651" i="58"/>
  <c r="S13" i="83"/>
  <c r="S43" i="83" s="1"/>
  <c r="T595" i="58"/>
  <c r="T600" i="58"/>
  <c r="T598" i="58"/>
  <c r="T592" i="58"/>
  <c r="T116" i="58"/>
  <c r="S108" i="83"/>
  <c r="S539" i="83" s="1"/>
  <c r="S609" i="83" s="1"/>
  <c r="S529" i="83"/>
  <c r="S526" i="83" s="1"/>
  <c r="S109" i="83" s="1"/>
  <c r="S540" i="83" s="1"/>
  <c r="S610" i="83" s="1"/>
  <c r="T530" i="83"/>
  <c r="T253" i="83" s="1"/>
  <c r="T258" i="83" s="1"/>
  <c r="T94" i="83" s="1"/>
  <c r="T92" i="83" s="1"/>
  <c r="S250" i="83"/>
  <c r="S104" i="83"/>
  <c r="T113" i="84"/>
  <c r="T544" i="84" s="1"/>
  <c r="T38" i="84"/>
  <c r="S620" i="84"/>
  <c r="S619" i="84"/>
  <c r="T542" i="84"/>
  <c r="T287" i="83"/>
  <c r="T372" i="83"/>
  <c r="T117" i="83" s="1"/>
  <c r="T548" i="83" s="1"/>
  <c r="T262" i="83"/>
  <c r="S613" i="84"/>
  <c r="S611" i="84" s="1"/>
  <c r="S587" i="84"/>
  <c r="S585" i="84" s="1"/>
  <c r="S584" i="84"/>
  <c r="S582" i="84" s="1"/>
  <c r="S608" i="84"/>
  <c r="S588" i="84"/>
  <c r="S597" i="84"/>
  <c r="T261" i="84"/>
  <c r="T266" i="84" s="1"/>
  <c r="T97" i="84" s="1"/>
  <c r="T95" i="84" s="1"/>
  <c r="T525" i="84"/>
  <c r="T118" i="84" s="1"/>
  <c r="T549" i="84" s="1"/>
  <c r="S605" i="84"/>
  <c r="S651" i="84" s="1"/>
  <c r="S538" i="84"/>
  <c r="S122" i="84"/>
  <c r="S123" i="84" s="1"/>
  <c r="T599" i="58"/>
  <c r="S122" i="58"/>
  <c r="S538" i="58"/>
  <c r="T33" i="58"/>
  <c r="P29" i="90" s="1"/>
  <c r="T91" i="58"/>
  <c r="T113" i="58"/>
  <c r="T38" i="58"/>
  <c r="T575" i="89" l="1"/>
  <c r="T618" i="89" s="1"/>
  <c r="T58" i="87"/>
  <c r="T57" i="88"/>
  <c r="T55" i="88" s="1"/>
  <c r="T58" i="88" s="1"/>
  <c r="U530" i="89"/>
  <c r="T244" i="89"/>
  <c r="T249" i="89" s="1"/>
  <c r="T529" i="89"/>
  <c r="T559" i="87"/>
  <c r="T13" i="87"/>
  <c r="U530" i="87"/>
  <c r="T244" i="87"/>
  <c r="T249" i="87" s="1"/>
  <c r="T529" i="87"/>
  <c r="T575" i="88"/>
  <c r="T618" i="88" s="1"/>
  <c r="T522" i="88"/>
  <c r="T528" i="88"/>
  <c r="T112" i="88"/>
  <c r="T121" i="88" s="1"/>
  <c r="T563" i="88"/>
  <c r="T21" i="88"/>
  <c r="T559" i="89"/>
  <c r="T13" i="89"/>
  <c r="T576" i="88"/>
  <c r="T619" i="88" s="1"/>
  <c r="T622" i="88"/>
  <c r="S585" i="58"/>
  <c r="S635" i="58" s="1"/>
  <c r="O88" i="90"/>
  <c r="S610" i="58"/>
  <c r="S608" i="58" s="1"/>
  <c r="O85" i="90"/>
  <c r="S584" i="58"/>
  <c r="S582" i="58" s="1"/>
  <c r="S631" i="58" s="1"/>
  <c r="S613" i="58"/>
  <c r="S611" i="58" s="1"/>
  <c r="T547" i="58"/>
  <c r="P74" i="90"/>
  <c r="S123" i="58"/>
  <c r="T544" i="58"/>
  <c r="P71" i="90"/>
  <c r="T572" i="58"/>
  <c r="P32" i="90"/>
  <c r="S551" i="83"/>
  <c r="S655" i="84"/>
  <c r="T595" i="84"/>
  <c r="T600" i="84"/>
  <c r="T598" i="84"/>
  <c r="T592" i="84"/>
  <c r="S589" i="83"/>
  <c r="S597" i="83" s="1"/>
  <c r="S606" i="83"/>
  <c r="S621" i="83"/>
  <c r="S590" i="83"/>
  <c r="S601" i="83" s="1"/>
  <c r="S607" i="83"/>
  <c r="S624" i="83"/>
  <c r="S619" i="83"/>
  <c r="S269" i="83"/>
  <c r="S274" i="83" s="1"/>
  <c r="S107" i="83" s="1"/>
  <c r="S122" i="83" s="1"/>
  <c r="S123" i="83" s="1"/>
  <c r="S583" i="83"/>
  <c r="S612" i="83"/>
  <c r="S586" i="83"/>
  <c r="T524" i="83"/>
  <c r="T115" i="83" s="1"/>
  <c r="T546" i="83" s="1"/>
  <c r="T531" i="83"/>
  <c r="S613" i="83"/>
  <c r="S584" i="83"/>
  <c r="S587" i="83"/>
  <c r="S608" i="83"/>
  <c r="T116" i="84"/>
  <c r="T547" i="84" s="1"/>
  <c r="T541" i="84" s="1"/>
  <c r="T591" i="84" s="1"/>
  <c r="T33" i="84"/>
  <c r="T599" i="84"/>
  <c r="T91" i="84"/>
  <c r="S639" i="84"/>
  <c r="T38" i="83"/>
  <c r="T113" i="83"/>
  <c r="T544" i="83" s="1"/>
  <c r="T572" i="84"/>
  <c r="T52" i="84"/>
  <c r="S631" i="84"/>
  <c r="S635" i="84"/>
  <c r="T543" i="84"/>
  <c r="T604" i="84" s="1"/>
  <c r="T542" i="83"/>
  <c r="T53" i="58"/>
  <c r="T569" i="58"/>
  <c r="T52" i="58"/>
  <c r="P47" i="90" s="1"/>
  <c r="T30" i="58"/>
  <c r="T101" i="58"/>
  <c r="T89" i="58"/>
  <c r="P48" i="90" l="1"/>
  <c r="T126" i="58"/>
  <c r="T551" i="89"/>
  <c r="T43" i="89"/>
  <c r="T526" i="89"/>
  <c r="T109" i="89" s="1"/>
  <c r="T540" i="89" s="1"/>
  <c r="U531" i="89"/>
  <c r="T269" i="89"/>
  <c r="T274" i="89" s="1"/>
  <c r="T107" i="89" s="1"/>
  <c r="U531" i="87"/>
  <c r="T526" i="87"/>
  <c r="T109" i="87" s="1"/>
  <c r="T540" i="87" s="1"/>
  <c r="T269" i="87"/>
  <c r="T274" i="87" s="1"/>
  <c r="T107" i="87" s="1"/>
  <c r="T250" i="87"/>
  <c r="T104" i="87"/>
  <c r="U524" i="87"/>
  <c r="U115" i="87" s="1"/>
  <c r="U546" i="87" s="1"/>
  <c r="U253" i="87"/>
  <c r="U258" i="87" s="1"/>
  <c r="U94" i="87" s="1"/>
  <c r="U92" i="87" s="1"/>
  <c r="T43" i="87"/>
  <c r="T551" i="87"/>
  <c r="U530" i="88"/>
  <c r="T244" i="88"/>
  <c r="T249" i="88" s="1"/>
  <c r="T529" i="88"/>
  <c r="T250" i="89"/>
  <c r="T104" i="89"/>
  <c r="T13" i="88"/>
  <c r="T559" i="88"/>
  <c r="U524" i="89"/>
  <c r="U115" i="89" s="1"/>
  <c r="U546" i="89" s="1"/>
  <c r="U253" i="89"/>
  <c r="U258" i="89" s="1"/>
  <c r="U94" i="89" s="1"/>
  <c r="U92" i="89" s="1"/>
  <c r="O83" i="90"/>
  <c r="O84" i="90"/>
  <c r="T541" i="58"/>
  <c r="T591" i="58" s="1"/>
  <c r="T566" i="58"/>
  <c r="P26" i="90"/>
  <c r="S655" i="83"/>
  <c r="T595" i="83"/>
  <c r="T600" i="83"/>
  <c r="T596" i="84"/>
  <c r="T598" i="83"/>
  <c r="T592" i="83"/>
  <c r="T602" i="84"/>
  <c r="T593" i="84"/>
  <c r="T488" i="58"/>
  <c r="T505" i="58"/>
  <c r="T454" i="58"/>
  <c r="T471" i="58"/>
  <c r="T420" i="58"/>
  <c r="T437" i="58"/>
  <c r="T386" i="58"/>
  <c r="T403" i="58"/>
  <c r="T352" i="58"/>
  <c r="T369" i="58"/>
  <c r="T318" i="58"/>
  <c r="T335" i="58"/>
  <c r="T284" i="58"/>
  <c r="T301" i="58"/>
  <c r="S605" i="83"/>
  <c r="S651" i="83" s="1"/>
  <c r="S588" i="83"/>
  <c r="S620" i="83"/>
  <c r="S538" i="83"/>
  <c r="S582" i="83"/>
  <c r="S611" i="83"/>
  <c r="S585" i="83"/>
  <c r="T525" i="83"/>
  <c r="T118" i="83" s="1"/>
  <c r="T549" i="83" s="1"/>
  <c r="T261" i="83"/>
  <c r="T266" i="83" s="1"/>
  <c r="T97" i="83" s="1"/>
  <c r="T95" i="83" s="1"/>
  <c r="T101" i="84"/>
  <c r="T89" i="84"/>
  <c r="T569" i="84"/>
  <c r="T30" i="84"/>
  <c r="T566" i="84" s="1"/>
  <c r="T53" i="84"/>
  <c r="T599" i="83"/>
  <c r="T594" i="84"/>
  <c r="T572" i="83"/>
  <c r="T52" i="83"/>
  <c r="T603" i="84"/>
  <c r="T51" i="58"/>
  <c r="T494" i="58"/>
  <c r="T495" i="58" s="1"/>
  <c r="T511" i="58"/>
  <c r="T460" i="58"/>
  <c r="U462" i="58" s="1"/>
  <c r="U456" i="58" s="1"/>
  <c r="T477" i="58"/>
  <c r="T426" i="58"/>
  <c r="U428" i="58" s="1"/>
  <c r="U422" i="58" s="1"/>
  <c r="T443" i="58"/>
  <c r="T392" i="58"/>
  <c r="U394" i="58" s="1"/>
  <c r="U388" i="58" s="1"/>
  <c r="T409" i="58"/>
  <c r="T358" i="58"/>
  <c r="T359" i="58" s="1"/>
  <c r="U361" i="58" s="1"/>
  <c r="U355" i="58" s="1"/>
  <c r="T375" i="58"/>
  <c r="T324" i="58"/>
  <c r="T325" i="58" s="1"/>
  <c r="U327" i="58" s="1"/>
  <c r="U321" i="58" s="1"/>
  <c r="T341" i="58"/>
  <c r="T342" i="58" s="1"/>
  <c r="T290" i="58"/>
  <c r="T118" i="58" s="1"/>
  <c r="T307" i="58"/>
  <c r="T308" i="58" s="1"/>
  <c r="T25" i="58"/>
  <c r="T110" i="58"/>
  <c r="P68" i="90" s="1"/>
  <c r="T99" i="58"/>
  <c r="T103" i="58" s="1"/>
  <c r="T51" i="84" l="1"/>
  <c r="T49" i="84" s="1"/>
  <c r="T126" i="84"/>
  <c r="T551" i="88"/>
  <c r="T43" i="88"/>
  <c r="T584" i="87"/>
  <c r="T582" i="87" s="1"/>
  <c r="T631" i="87" s="1"/>
  <c r="T587" i="87"/>
  <c r="T585" i="87" s="1"/>
  <c r="T635" i="87" s="1"/>
  <c r="T610" i="87"/>
  <c r="T608" i="87" s="1"/>
  <c r="T613" i="87"/>
  <c r="T611" i="87" s="1"/>
  <c r="U38" i="89"/>
  <c r="U113" i="89"/>
  <c r="U544" i="89" s="1"/>
  <c r="U524" i="88"/>
  <c r="U115" i="88" s="1"/>
  <c r="U546" i="88" s="1"/>
  <c r="U253" i="88"/>
  <c r="U258" i="88" s="1"/>
  <c r="U94" i="88" s="1"/>
  <c r="U92" i="88" s="1"/>
  <c r="U525" i="87"/>
  <c r="U118" i="87" s="1"/>
  <c r="U549" i="87" s="1"/>
  <c r="U607" i="87" s="1"/>
  <c r="U605" i="87" s="1"/>
  <c r="U651" i="87" s="1"/>
  <c r="U261" i="87"/>
  <c r="U266" i="87" s="1"/>
  <c r="U97" i="87" s="1"/>
  <c r="U95" i="87" s="1"/>
  <c r="T538" i="89"/>
  <c r="T122" i="89"/>
  <c r="T123" i="89" s="1"/>
  <c r="T526" i="88"/>
  <c r="T109" i="88" s="1"/>
  <c r="T540" i="88" s="1"/>
  <c r="U531" i="88"/>
  <c r="T269" i="88"/>
  <c r="T274" i="88" s="1"/>
  <c r="T107" i="88" s="1"/>
  <c r="T250" i="88"/>
  <c r="T104" i="88"/>
  <c r="U525" i="89"/>
  <c r="U118" i="89" s="1"/>
  <c r="U549" i="89" s="1"/>
  <c r="U607" i="89" s="1"/>
  <c r="U605" i="89" s="1"/>
  <c r="U651" i="89" s="1"/>
  <c r="U261" i="89"/>
  <c r="U266" i="89" s="1"/>
  <c r="U97" i="89" s="1"/>
  <c r="U95" i="89" s="1"/>
  <c r="U91" i="89" s="1"/>
  <c r="T587" i="89"/>
  <c r="T585" i="89" s="1"/>
  <c r="T635" i="89" s="1"/>
  <c r="T584" i="89"/>
  <c r="T582" i="89" s="1"/>
  <c r="T631" i="89" s="1"/>
  <c r="T613" i="89"/>
  <c r="T611" i="89" s="1"/>
  <c r="T610" i="89"/>
  <c r="T608" i="89" s="1"/>
  <c r="T122" i="87"/>
  <c r="T123" i="87" s="1"/>
  <c r="T538" i="87"/>
  <c r="U38" i="87"/>
  <c r="U113" i="87"/>
  <c r="U544" i="87" s="1"/>
  <c r="T573" i="58"/>
  <c r="T576" i="58" s="1"/>
  <c r="T594" i="58"/>
  <c r="T574" i="58"/>
  <c r="T577" i="58" s="1"/>
  <c r="T549" i="58"/>
  <c r="P76" i="90"/>
  <c r="T49" i="58"/>
  <c r="P46" i="90"/>
  <c r="T563" i="58"/>
  <c r="P24" i="90"/>
  <c r="S635" i="83"/>
  <c r="T647" i="58"/>
  <c r="T574" i="84"/>
  <c r="T577" i="84" s="1"/>
  <c r="T573" i="84"/>
  <c r="T543" i="83"/>
  <c r="T604" i="83" s="1"/>
  <c r="T33" i="83"/>
  <c r="T569" i="83" s="1"/>
  <c r="T488" i="84"/>
  <c r="T505" i="84"/>
  <c r="T454" i="84"/>
  <c r="T471" i="84"/>
  <c r="T420" i="84"/>
  <c r="T437" i="84"/>
  <c r="T386" i="84"/>
  <c r="T403" i="84"/>
  <c r="T352" i="84"/>
  <c r="T369" i="84"/>
  <c r="T318" i="84"/>
  <c r="T335" i="84"/>
  <c r="T284" i="84"/>
  <c r="T301" i="84"/>
  <c r="S639" i="83"/>
  <c r="S631" i="83"/>
  <c r="T91" i="83"/>
  <c r="T101" i="83" s="1"/>
  <c r="T116" i="83"/>
  <c r="T547" i="83" s="1"/>
  <c r="T541" i="83" s="1"/>
  <c r="T307" i="84"/>
  <c r="T308" i="84" s="1"/>
  <c r="T290" i="84"/>
  <c r="T291" i="84" s="1"/>
  <c r="T511" i="84"/>
  <c r="T460" i="84"/>
  <c r="T409" i="84"/>
  <c r="T392" i="84"/>
  <c r="T324" i="84"/>
  <c r="T325" i="84" s="1"/>
  <c r="T494" i="84"/>
  <c r="T110" i="84"/>
  <c r="T119" i="84" s="1"/>
  <c r="T443" i="84"/>
  <c r="T99" i="84"/>
  <c r="T103" i="84" s="1"/>
  <c r="T341" i="84"/>
  <c r="T342" i="84" s="1"/>
  <c r="T25" i="84"/>
  <c r="T358" i="84"/>
  <c r="T359" i="84" s="1"/>
  <c r="T426" i="84"/>
  <c r="T477" i="84"/>
  <c r="T647" i="84"/>
  <c r="T119" i="58"/>
  <c r="P77" i="90" s="1"/>
  <c r="T57" i="58"/>
  <c r="T21" i="58"/>
  <c r="P20" i="90" s="1"/>
  <c r="U496" i="58"/>
  <c r="U490" i="58" s="1"/>
  <c r="T523" i="58"/>
  <c r="T427" i="58"/>
  <c r="T424" i="58" s="1"/>
  <c r="U513" i="58"/>
  <c r="U507" i="58" s="1"/>
  <c r="T512" i="58"/>
  <c r="U497" i="58"/>
  <c r="U491" i="58" s="1"/>
  <c r="T492" i="58"/>
  <c r="T461" i="58"/>
  <c r="U463" i="58" s="1"/>
  <c r="U457" i="58" s="1"/>
  <c r="U479" i="58"/>
  <c r="U473" i="58" s="1"/>
  <c r="T478" i="58"/>
  <c r="T393" i="58"/>
  <c r="U395" i="58" s="1"/>
  <c r="U389" i="58" s="1"/>
  <c r="U445" i="58"/>
  <c r="U439" i="58" s="1"/>
  <c r="T444" i="58"/>
  <c r="T356" i="58"/>
  <c r="U411" i="58"/>
  <c r="U405" i="58" s="1"/>
  <c r="T410" i="58"/>
  <c r="U377" i="58"/>
  <c r="T376" i="58"/>
  <c r="T322" i="58"/>
  <c r="U344" i="58"/>
  <c r="U338" i="58" s="1"/>
  <c r="T339" i="58"/>
  <c r="U310" i="58"/>
  <c r="U304" i="58" s="1"/>
  <c r="T305" i="58"/>
  <c r="T245" i="58"/>
  <c r="T111" i="58"/>
  <c r="P69" i="90" s="1"/>
  <c r="T291" i="58"/>
  <c r="T57" i="84" l="1"/>
  <c r="T55" i="84" s="1"/>
  <c r="T58" i="84" s="1"/>
  <c r="U89" i="89"/>
  <c r="U101" i="89"/>
  <c r="T613" i="88"/>
  <c r="T611" i="88" s="1"/>
  <c r="T610" i="88"/>
  <c r="T608" i="88" s="1"/>
  <c r="T584" i="88"/>
  <c r="T582" i="88" s="1"/>
  <c r="T631" i="88" s="1"/>
  <c r="T587" i="88"/>
  <c r="T585" i="88" s="1"/>
  <c r="T635" i="88" s="1"/>
  <c r="U572" i="87"/>
  <c r="U52" i="87"/>
  <c r="U91" i="87"/>
  <c r="U116" i="87"/>
  <c r="U547" i="87" s="1"/>
  <c r="U541" i="87" s="1"/>
  <c r="U33" i="87"/>
  <c r="U543" i="87"/>
  <c r="U113" i="88"/>
  <c r="U544" i="88" s="1"/>
  <c r="U38" i="88"/>
  <c r="T122" i="88"/>
  <c r="T123" i="88" s="1"/>
  <c r="T538" i="88"/>
  <c r="U525" i="88"/>
  <c r="U118" i="88" s="1"/>
  <c r="U549" i="88" s="1"/>
  <c r="U607" i="88" s="1"/>
  <c r="U605" i="88" s="1"/>
  <c r="U651" i="88" s="1"/>
  <c r="U261" i="88"/>
  <c r="U266" i="88" s="1"/>
  <c r="U97" i="88" s="1"/>
  <c r="U95" i="88" s="1"/>
  <c r="U91" i="88" s="1"/>
  <c r="U572" i="89"/>
  <c r="U52" i="89"/>
  <c r="U33" i="89"/>
  <c r="U116" i="89"/>
  <c r="U547" i="89" s="1"/>
  <c r="U541" i="89" s="1"/>
  <c r="U543" i="89"/>
  <c r="T622" i="58"/>
  <c r="P87" i="90"/>
  <c r="T543" i="58"/>
  <c r="T604" i="58" s="1"/>
  <c r="T55" i="58"/>
  <c r="P52" i="90"/>
  <c r="T575" i="58"/>
  <c r="T618" i="58" s="1"/>
  <c r="P44" i="90"/>
  <c r="T622" i="84"/>
  <c r="T576" i="84"/>
  <c r="T596" i="83"/>
  <c r="T602" i="83"/>
  <c r="T593" i="83"/>
  <c r="T603" i="83"/>
  <c r="T594" i="83"/>
  <c r="T591" i="83"/>
  <c r="T30" i="83"/>
  <c r="T566" i="83" s="1"/>
  <c r="T574" i="83" s="1"/>
  <c r="T577" i="83" s="1"/>
  <c r="T53" i="83"/>
  <c r="T488" i="83"/>
  <c r="T505" i="83"/>
  <c r="T454" i="83"/>
  <c r="T471" i="83"/>
  <c r="T420" i="83"/>
  <c r="T437" i="83"/>
  <c r="T386" i="83"/>
  <c r="T403" i="83"/>
  <c r="T352" i="83"/>
  <c r="T369" i="83"/>
  <c r="T318" i="83"/>
  <c r="T335" i="83"/>
  <c r="T284" i="83"/>
  <c r="T301" i="83"/>
  <c r="T89" i="83"/>
  <c r="T575" i="84"/>
  <c r="T618" i="84" s="1"/>
  <c r="U462" i="84"/>
  <c r="U456" i="84" s="1"/>
  <c r="T461" i="84"/>
  <c r="U445" i="84"/>
  <c r="U439" i="84" s="1"/>
  <c r="T444" i="84"/>
  <c r="U513" i="84"/>
  <c r="U507" i="84" s="1"/>
  <c r="T512" i="84"/>
  <c r="T523" i="84"/>
  <c r="T288" i="84"/>
  <c r="U293" i="84"/>
  <c r="U479" i="84"/>
  <c r="U473" i="84" s="1"/>
  <c r="T478" i="84"/>
  <c r="T375" i="84"/>
  <c r="T111" i="84"/>
  <c r="T120" i="84" s="1"/>
  <c r="U310" i="84"/>
  <c r="U304" i="84" s="1"/>
  <c r="T305" i="84"/>
  <c r="U428" i="84"/>
  <c r="U422" i="84" s="1"/>
  <c r="T427" i="84"/>
  <c r="U496" i="84"/>
  <c r="U490" i="84" s="1"/>
  <c r="T495" i="84"/>
  <c r="U361" i="84"/>
  <c r="U355" i="84" s="1"/>
  <c r="T356" i="84"/>
  <c r="T322" i="84"/>
  <c r="U327" i="84"/>
  <c r="U321" i="84" s="1"/>
  <c r="T25" i="83"/>
  <c r="T511" i="83"/>
  <c r="T99" i="83"/>
  <c r="T110" i="83"/>
  <c r="T119" i="83" s="1"/>
  <c r="T392" i="83"/>
  <c r="T409" i="83"/>
  <c r="T477" i="83"/>
  <c r="T443" i="83"/>
  <c r="T358" i="83"/>
  <c r="T359" i="83" s="1"/>
  <c r="T307" i="83"/>
  <c r="T308" i="83" s="1"/>
  <c r="T494" i="83"/>
  <c r="T341" i="83"/>
  <c r="T342" i="83" s="1"/>
  <c r="T324" i="83"/>
  <c r="T325" i="83" s="1"/>
  <c r="T426" i="83"/>
  <c r="T460" i="83"/>
  <c r="T563" i="84"/>
  <c r="T21" i="84"/>
  <c r="U394" i="84"/>
  <c r="U388" i="84" s="1"/>
  <c r="T393" i="84"/>
  <c r="T339" i="84"/>
  <c r="U344" i="84"/>
  <c r="U338" i="84" s="1"/>
  <c r="U411" i="84"/>
  <c r="U405" i="84" s="1"/>
  <c r="T410" i="84"/>
  <c r="T120" i="58"/>
  <c r="P78" i="90" s="1"/>
  <c r="T13" i="58"/>
  <c r="T559" i="58"/>
  <c r="U429" i="58"/>
  <c r="U423" i="58" s="1"/>
  <c r="T528" i="58"/>
  <c r="T529" i="58" s="1"/>
  <c r="T522" i="58"/>
  <c r="T458" i="58"/>
  <c r="U514" i="58"/>
  <c r="U508" i="58" s="1"/>
  <c r="T509" i="58"/>
  <c r="T390" i="58"/>
  <c r="U480" i="58"/>
  <c r="U474" i="58" s="1"/>
  <c r="T475" i="58"/>
  <c r="U446" i="58"/>
  <c r="U440" i="58" s="1"/>
  <c r="T441" i="58"/>
  <c r="U412" i="58"/>
  <c r="U406" i="58" s="1"/>
  <c r="T407" i="58"/>
  <c r="U378" i="58"/>
  <c r="U372" i="58" s="1"/>
  <c r="T373" i="58"/>
  <c r="U371" i="58"/>
  <c r="U254" i="58"/>
  <c r="T270" i="58"/>
  <c r="T288" i="58"/>
  <c r="U293" i="58"/>
  <c r="U287" i="58" s="1"/>
  <c r="T168" i="3" l="1"/>
  <c r="P61" i="90"/>
  <c r="T51" i="83"/>
  <c r="T57" i="83" s="1"/>
  <c r="T55" i="83" s="1"/>
  <c r="T126" i="83"/>
  <c r="U89" i="88"/>
  <c r="U101" i="88"/>
  <c r="U523" i="89"/>
  <c r="U110" i="89"/>
  <c r="U119" i="89" s="1"/>
  <c r="U99" i="89"/>
  <c r="U103" i="89" s="1"/>
  <c r="U25" i="89"/>
  <c r="U454" i="89"/>
  <c r="U386" i="89"/>
  <c r="U505" i="89"/>
  <c r="U369" i="89"/>
  <c r="U488" i="89"/>
  <c r="U471" i="89"/>
  <c r="U403" i="89"/>
  <c r="U437" i="89"/>
  <c r="U420" i="89"/>
  <c r="U318" i="89"/>
  <c r="U335" i="89"/>
  <c r="U284" i="89"/>
  <c r="U352" i="89"/>
  <c r="U301" i="89"/>
  <c r="U591" i="89"/>
  <c r="U647" i="89" s="1"/>
  <c r="U594" i="89"/>
  <c r="U543" i="88"/>
  <c r="U101" i="87"/>
  <c r="U89" i="87"/>
  <c r="U53" i="89"/>
  <c r="U30" i="89"/>
  <c r="U566" i="89" s="1"/>
  <c r="U569" i="89"/>
  <c r="U591" i="87"/>
  <c r="U647" i="87" s="1"/>
  <c r="U594" i="87"/>
  <c r="U572" i="88"/>
  <c r="U52" i="88"/>
  <c r="U33" i="88"/>
  <c r="U116" i="88"/>
  <c r="U547" i="88" s="1"/>
  <c r="U541" i="88" s="1"/>
  <c r="U593" i="87"/>
  <c r="U602" i="87"/>
  <c r="U596" i="87"/>
  <c r="U603" i="87"/>
  <c r="U604" i="87"/>
  <c r="U590" i="87"/>
  <c r="U604" i="89"/>
  <c r="U590" i="89"/>
  <c r="U603" i="89"/>
  <c r="U593" i="89"/>
  <c r="U602" i="89"/>
  <c r="U596" i="89"/>
  <c r="U53" i="87"/>
  <c r="U30" i="87"/>
  <c r="U566" i="87" s="1"/>
  <c r="U569" i="87"/>
  <c r="T603" i="58"/>
  <c r="T596" i="58"/>
  <c r="T593" i="58"/>
  <c r="T602" i="58"/>
  <c r="T58" i="58"/>
  <c r="P50" i="90"/>
  <c r="T43" i="58"/>
  <c r="P34" i="90" s="1"/>
  <c r="P12" i="90"/>
  <c r="T647" i="83"/>
  <c r="T573" i="83"/>
  <c r="T103" i="83"/>
  <c r="T523" i="83"/>
  <c r="T522" i="83" s="1"/>
  <c r="T339" i="83"/>
  <c r="U344" i="83"/>
  <c r="U338" i="83" s="1"/>
  <c r="U497" i="84"/>
  <c r="U491" i="84" s="1"/>
  <c r="T492" i="84"/>
  <c r="U480" i="84"/>
  <c r="U474" i="84" s="1"/>
  <c r="T475" i="84"/>
  <c r="U514" i="84"/>
  <c r="U508" i="84" s="1"/>
  <c r="T509" i="84"/>
  <c r="U496" i="83"/>
  <c r="U490" i="83" s="1"/>
  <c r="T495" i="83"/>
  <c r="T305" i="83"/>
  <c r="U310" i="83"/>
  <c r="U304" i="83" s="1"/>
  <c r="U513" i="83"/>
  <c r="U507" i="83" s="1"/>
  <c r="T512" i="83"/>
  <c r="U429" i="84"/>
  <c r="U423" i="84" s="1"/>
  <c r="T424" i="84"/>
  <c r="U446" i="84"/>
  <c r="U440" i="84" s="1"/>
  <c r="T441" i="84"/>
  <c r="U462" i="83"/>
  <c r="U456" i="83" s="1"/>
  <c r="T461" i="83"/>
  <c r="U361" i="83"/>
  <c r="U355" i="83" s="1"/>
  <c r="T356" i="83"/>
  <c r="T21" i="83"/>
  <c r="T563" i="83"/>
  <c r="U287" i="84"/>
  <c r="U395" i="84"/>
  <c r="U389" i="84" s="1"/>
  <c r="T390" i="84"/>
  <c r="T375" i="83"/>
  <c r="T111" i="83"/>
  <c r="T120" i="83" s="1"/>
  <c r="U445" i="83"/>
  <c r="U439" i="83" s="1"/>
  <c r="T444" i="83"/>
  <c r="T458" i="84"/>
  <c r="U463" i="84"/>
  <c r="U457" i="84" s="1"/>
  <c r="T290" i="83"/>
  <c r="U479" i="83"/>
  <c r="U473" i="83" s="1"/>
  <c r="T478" i="83"/>
  <c r="T112" i="84"/>
  <c r="T121" i="84" s="1"/>
  <c r="T522" i="84"/>
  <c r="T528" i="84"/>
  <c r="T407" i="84"/>
  <c r="U412" i="84"/>
  <c r="U406" i="84" s="1"/>
  <c r="T559" i="84"/>
  <c r="T13" i="84"/>
  <c r="U428" i="83"/>
  <c r="U422" i="83" s="1"/>
  <c r="T427" i="83"/>
  <c r="U411" i="83"/>
  <c r="U405" i="83" s="1"/>
  <c r="T410" i="83"/>
  <c r="U327" i="83"/>
  <c r="U321" i="83" s="1"/>
  <c r="T322" i="83"/>
  <c r="U394" i="83"/>
  <c r="U388" i="83" s="1"/>
  <c r="T393" i="83"/>
  <c r="T245" i="84"/>
  <c r="U377" i="84"/>
  <c r="T376" i="84"/>
  <c r="T551" i="58"/>
  <c r="T624" i="58" s="1"/>
  <c r="U117" i="58"/>
  <c r="U114" i="58"/>
  <c r="T244" i="58"/>
  <c r="T249" i="58" s="1"/>
  <c r="T250" i="58" s="1"/>
  <c r="T108" i="58"/>
  <c r="U530" i="58"/>
  <c r="U524" i="58" s="1"/>
  <c r="U262" i="58"/>
  <c r="U531" i="58"/>
  <c r="U525" i="58" s="1"/>
  <c r="T526" i="58"/>
  <c r="T112" i="58"/>
  <c r="P70" i="90" s="1"/>
  <c r="T269" i="58"/>
  <c r="T274" i="58" s="1"/>
  <c r="T107" i="58" s="1"/>
  <c r="P65" i="90" s="1"/>
  <c r="T49" i="83" l="1"/>
  <c r="T58" i="83" s="1"/>
  <c r="U51" i="89"/>
  <c r="U49" i="89" s="1"/>
  <c r="U126" i="89"/>
  <c r="U51" i="87"/>
  <c r="U49" i="87" s="1"/>
  <c r="U126" i="87"/>
  <c r="U573" i="87"/>
  <c r="U574" i="87"/>
  <c r="U577" i="87" s="1"/>
  <c r="U620" i="87" s="1"/>
  <c r="U601" i="87"/>
  <c r="U588" i="87"/>
  <c r="U639" i="87" s="1"/>
  <c r="U30" i="88"/>
  <c r="U566" i="88" s="1"/>
  <c r="U569" i="88"/>
  <c r="U53" i="88"/>
  <c r="U523" i="88"/>
  <c r="U110" i="88"/>
  <c r="U119" i="88" s="1"/>
  <c r="U25" i="88"/>
  <c r="U99" i="88"/>
  <c r="U103" i="88" s="1"/>
  <c r="U420" i="88"/>
  <c r="U471" i="88"/>
  <c r="U369" i="88"/>
  <c r="U488" i="88"/>
  <c r="U403" i="88"/>
  <c r="U386" i="88"/>
  <c r="U454" i="88"/>
  <c r="U437" i="88"/>
  <c r="U505" i="88"/>
  <c r="U318" i="88"/>
  <c r="U301" i="88"/>
  <c r="U352" i="88"/>
  <c r="U284" i="88"/>
  <c r="U335" i="88"/>
  <c r="U590" i="88"/>
  <c r="U604" i="88"/>
  <c r="U602" i="88"/>
  <c r="U603" i="88"/>
  <c r="U596" i="88"/>
  <c r="U593" i="88"/>
  <c r="U563" i="89"/>
  <c r="U21" i="89"/>
  <c r="U601" i="89"/>
  <c r="U588" i="89"/>
  <c r="U639" i="89" s="1"/>
  <c r="U573" i="89"/>
  <c r="U574" i="89"/>
  <c r="U577" i="89" s="1"/>
  <c r="U620" i="89" s="1"/>
  <c r="U594" i="88"/>
  <c r="U591" i="88"/>
  <c r="U647" i="88" s="1"/>
  <c r="U528" i="89"/>
  <c r="U522" i="89"/>
  <c r="U112" i="89"/>
  <c r="U121" i="89" s="1"/>
  <c r="U99" i="87"/>
  <c r="U103" i="87" s="1"/>
  <c r="U523" i="87"/>
  <c r="U25" i="87"/>
  <c r="U110" i="87"/>
  <c r="U119" i="87" s="1"/>
  <c r="U386" i="87"/>
  <c r="U471" i="87"/>
  <c r="U437" i="87"/>
  <c r="U505" i="87"/>
  <c r="U369" i="87"/>
  <c r="U488" i="87"/>
  <c r="U420" i="87"/>
  <c r="U454" i="87"/>
  <c r="U403" i="87"/>
  <c r="U284" i="87"/>
  <c r="U335" i="87"/>
  <c r="U301" i="87"/>
  <c r="U352" i="87"/>
  <c r="U318" i="87"/>
  <c r="U545" i="58"/>
  <c r="Q72" i="90"/>
  <c r="U548" i="58"/>
  <c r="Q75" i="90"/>
  <c r="T539" i="58"/>
  <c r="P66" i="90"/>
  <c r="T622" i="83"/>
  <c r="T576" i="83"/>
  <c r="T112" i="83"/>
  <c r="T121" i="83" s="1"/>
  <c r="T528" i="83"/>
  <c r="T529" i="83" s="1"/>
  <c r="T551" i="84"/>
  <c r="T43" i="84"/>
  <c r="T509" i="83"/>
  <c r="U514" i="83"/>
  <c r="U508" i="83" s="1"/>
  <c r="T245" i="83"/>
  <c r="U377" i="83"/>
  <c r="T376" i="83"/>
  <c r="T244" i="83"/>
  <c r="T291" i="83"/>
  <c r="U463" i="83"/>
  <c r="U457" i="83" s="1"/>
  <c r="T458" i="83"/>
  <c r="T373" i="84"/>
  <c r="T108" i="84" s="1"/>
  <c r="T539" i="84" s="1"/>
  <c r="T609" i="84" s="1"/>
  <c r="U378" i="84"/>
  <c r="T270" i="84"/>
  <c r="U371" i="84"/>
  <c r="U114" i="84" s="1"/>
  <c r="U545" i="84" s="1"/>
  <c r="U254" i="84"/>
  <c r="T407" i="83"/>
  <c r="U412" i="83"/>
  <c r="U406" i="83" s="1"/>
  <c r="T244" i="84"/>
  <c r="T249" i="84" s="1"/>
  <c r="U530" i="84"/>
  <c r="T529" i="84"/>
  <c r="T492" i="83"/>
  <c r="U497" i="83"/>
  <c r="U491" i="83" s="1"/>
  <c r="U395" i="83"/>
  <c r="U389" i="83" s="1"/>
  <c r="T390" i="83"/>
  <c r="U429" i="83"/>
  <c r="U423" i="83" s="1"/>
  <c r="T424" i="83"/>
  <c r="T441" i="83"/>
  <c r="U446" i="83"/>
  <c r="U440" i="83" s="1"/>
  <c r="U480" i="83"/>
  <c r="U474" i="83" s="1"/>
  <c r="T475" i="83"/>
  <c r="T559" i="83"/>
  <c r="T13" i="83"/>
  <c r="T619" i="58"/>
  <c r="T621" i="58"/>
  <c r="T590" i="58"/>
  <c r="T601" i="58" s="1"/>
  <c r="T606" i="58"/>
  <c r="T607" i="58"/>
  <c r="T589" i="58"/>
  <c r="T597" i="58" s="1"/>
  <c r="T121" i="58"/>
  <c r="P79" i="90" s="1"/>
  <c r="T122" i="58"/>
  <c r="T538" i="58"/>
  <c r="T104" i="58"/>
  <c r="U261" i="58"/>
  <c r="U266" i="58" s="1"/>
  <c r="U97" i="58" s="1"/>
  <c r="U95" i="58" s="1"/>
  <c r="T109" i="58"/>
  <c r="U253" i="58"/>
  <c r="U258" i="58" s="1"/>
  <c r="U94" i="58" s="1"/>
  <c r="U92" i="58" s="1"/>
  <c r="U115" i="58"/>
  <c r="U57" i="89" l="1"/>
  <c r="U55" i="89" s="1"/>
  <c r="U58" i="89" s="1"/>
  <c r="T575" i="83"/>
  <c r="T618" i="83" s="1"/>
  <c r="U57" i="87"/>
  <c r="U55" i="87" s="1"/>
  <c r="U58" i="87" s="1"/>
  <c r="U51" i="88"/>
  <c r="U49" i="88" s="1"/>
  <c r="U126" i="88"/>
  <c r="U522" i="88"/>
  <c r="U528" i="88"/>
  <c r="U112" i="88"/>
  <c r="U121" i="88" s="1"/>
  <c r="U575" i="87"/>
  <c r="U618" i="87" s="1"/>
  <c r="U576" i="89"/>
  <c r="U619" i="89" s="1"/>
  <c r="U622" i="89"/>
  <c r="U574" i="88"/>
  <c r="U577" i="88" s="1"/>
  <c r="U620" i="88" s="1"/>
  <c r="U573" i="88"/>
  <c r="U244" i="89"/>
  <c r="U249" i="89" s="1"/>
  <c r="U529" i="89"/>
  <c r="U601" i="88"/>
  <c r="U588" i="88"/>
  <c r="U639" i="88" s="1"/>
  <c r="U21" i="87"/>
  <c r="U563" i="87"/>
  <c r="U575" i="89"/>
  <c r="U618" i="89" s="1"/>
  <c r="U13" i="89"/>
  <c r="U559" i="89"/>
  <c r="U563" i="88"/>
  <c r="U21" i="88"/>
  <c r="U528" i="87"/>
  <c r="U522" i="87"/>
  <c r="U112" i="87"/>
  <c r="U121" i="87" s="1"/>
  <c r="U576" i="87"/>
  <c r="U619" i="87" s="1"/>
  <c r="U622" i="87"/>
  <c r="T583" i="58"/>
  <c r="T612" i="58"/>
  <c r="T586" i="58"/>
  <c r="U542" i="58"/>
  <c r="U598" i="58" s="1"/>
  <c r="T540" i="58"/>
  <c r="P67" i="90"/>
  <c r="T123" i="58"/>
  <c r="U546" i="58"/>
  <c r="Q73" i="90"/>
  <c r="T609" i="58"/>
  <c r="T655" i="58"/>
  <c r="U116" i="58"/>
  <c r="U530" i="83"/>
  <c r="U524" i="83" s="1"/>
  <c r="U115" i="83" s="1"/>
  <c r="U546" i="83" s="1"/>
  <c r="T249" i="83"/>
  <c r="T104" i="83" s="1"/>
  <c r="U531" i="83"/>
  <c r="U525" i="83" s="1"/>
  <c r="T526" i="83"/>
  <c r="T373" i="83"/>
  <c r="T108" i="83" s="1"/>
  <c r="T539" i="83" s="1"/>
  <c r="T609" i="83" s="1"/>
  <c r="U378" i="83"/>
  <c r="T270" i="83"/>
  <c r="T269" i="84"/>
  <c r="T274" i="84" s="1"/>
  <c r="T107" i="84" s="1"/>
  <c r="T526" i="84"/>
  <c r="T109" i="84" s="1"/>
  <c r="T540" i="84" s="1"/>
  <c r="T610" i="84" s="1"/>
  <c r="U531" i="84"/>
  <c r="U371" i="83"/>
  <c r="U114" i="83" s="1"/>
  <c r="U545" i="83" s="1"/>
  <c r="U254" i="83"/>
  <c r="T551" i="83"/>
  <c r="T43" i="83"/>
  <c r="U524" i="84"/>
  <c r="U115" i="84" s="1"/>
  <c r="U546" i="84" s="1"/>
  <c r="U253" i="84"/>
  <c r="U258" i="84" s="1"/>
  <c r="U94" i="84" s="1"/>
  <c r="U92" i="84" s="1"/>
  <c r="U372" i="84"/>
  <c r="U117" i="84" s="1"/>
  <c r="U548" i="84" s="1"/>
  <c r="U262" i="84"/>
  <c r="T104" i="84"/>
  <c r="T250" i="84"/>
  <c r="T612" i="84"/>
  <c r="T583" i="84"/>
  <c r="T586" i="84"/>
  <c r="U293" i="83"/>
  <c r="T288" i="83"/>
  <c r="T269" i="83"/>
  <c r="T624" i="84"/>
  <c r="T621" i="84"/>
  <c r="T606" i="84"/>
  <c r="T607" i="84"/>
  <c r="T589" i="84"/>
  <c r="T590" i="84"/>
  <c r="T601" i="84" s="1"/>
  <c r="T620" i="58"/>
  <c r="T605" i="58"/>
  <c r="T588" i="58"/>
  <c r="U33" i="58"/>
  <c r="Q29" i="90" s="1"/>
  <c r="U113" i="58"/>
  <c r="U38" i="58"/>
  <c r="U91" i="58"/>
  <c r="U253" i="83" l="1"/>
  <c r="U258" i="83" s="1"/>
  <c r="U94" i="83" s="1"/>
  <c r="U92" i="83" s="1"/>
  <c r="U57" i="88"/>
  <c r="U55" i="88" s="1"/>
  <c r="U58" i="88" s="1"/>
  <c r="U244" i="87"/>
  <c r="U249" i="87" s="1"/>
  <c r="U529" i="87"/>
  <c r="U13" i="87"/>
  <c r="U559" i="87"/>
  <c r="U622" i="88"/>
  <c r="U576" i="88"/>
  <c r="U619" i="88" s="1"/>
  <c r="U13" i="88"/>
  <c r="U559" i="88"/>
  <c r="U575" i="88"/>
  <c r="U618" i="88" s="1"/>
  <c r="U526" i="89"/>
  <c r="U109" i="89" s="1"/>
  <c r="U540" i="89" s="1"/>
  <c r="U269" i="89"/>
  <c r="U274" i="89" s="1"/>
  <c r="U107" i="89" s="1"/>
  <c r="U551" i="89"/>
  <c r="U43" i="89"/>
  <c r="U250" i="89"/>
  <c r="U104" i="89"/>
  <c r="U244" i="88"/>
  <c r="U249" i="88" s="1"/>
  <c r="U529" i="88"/>
  <c r="P89" i="90"/>
  <c r="T610" i="58"/>
  <c r="T608" i="58" s="1"/>
  <c r="T613" i="58"/>
  <c r="T611" i="58" s="1"/>
  <c r="T587" i="58"/>
  <c r="T585" i="58" s="1"/>
  <c r="T635" i="58" s="1"/>
  <c r="T584" i="58"/>
  <c r="T582" i="58" s="1"/>
  <c r="T631" i="58" s="1"/>
  <c r="U599" i="58"/>
  <c r="U592" i="58"/>
  <c r="U600" i="58"/>
  <c r="U595" i="58"/>
  <c r="U544" i="58"/>
  <c r="Q71" i="90"/>
  <c r="U547" i="58"/>
  <c r="Q74" i="90"/>
  <c r="U572" i="58"/>
  <c r="Q32" i="90"/>
  <c r="T109" i="83"/>
  <c r="T540" i="83" s="1"/>
  <c r="T610" i="83" s="1"/>
  <c r="T651" i="58"/>
  <c r="T639" i="58"/>
  <c r="T250" i="83"/>
  <c r="T274" i="83"/>
  <c r="T107" i="83" s="1"/>
  <c r="T122" i="83" s="1"/>
  <c r="T123" i="83" s="1"/>
  <c r="T605" i="84"/>
  <c r="T651" i="84" s="1"/>
  <c r="T624" i="83"/>
  <c r="T621" i="83"/>
  <c r="T607" i="83"/>
  <c r="T606" i="83"/>
  <c r="T589" i="83"/>
  <c r="T590" i="83"/>
  <c r="T601" i="83" s="1"/>
  <c r="U372" i="83"/>
  <c r="U117" i="83" s="1"/>
  <c r="U548" i="83" s="1"/>
  <c r="U262" i="83"/>
  <c r="T612" i="83"/>
  <c r="T586" i="83"/>
  <c r="T583" i="83"/>
  <c r="U287" i="83"/>
  <c r="U118" i="83" s="1"/>
  <c r="U549" i="83" s="1"/>
  <c r="U261" i="83"/>
  <c r="U525" i="84"/>
  <c r="U118" i="84" s="1"/>
  <c r="U549" i="84" s="1"/>
  <c r="U261" i="84"/>
  <c r="U266" i="84" s="1"/>
  <c r="U97" i="84" s="1"/>
  <c r="U95" i="84" s="1"/>
  <c r="T613" i="84"/>
  <c r="T611" i="84" s="1"/>
  <c r="T608" i="84"/>
  <c r="T587" i="84"/>
  <c r="T585" i="84" s="1"/>
  <c r="T584" i="84"/>
  <c r="T582" i="84" s="1"/>
  <c r="U542" i="84"/>
  <c r="T620" i="84"/>
  <c r="T619" i="84"/>
  <c r="U113" i="84"/>
  <c r="U544" i="84" s="1"/>
  <c r="U38" i="84"/>
  <c r="T538" i="84"/>
  <c r="T122" i="84"/>
  <c r="T123" i="84" s="1"/>
  <c r="T588" i="84"/>
  <c r="T597" i="84"/>
  <c r="U53" i="58"/>
  <c r="U569" i="58"/>
  <c r="U89" i="58"/>
  <c r="U101" i="58"/>
  <c r="U52" i="58"/>
  <c r="Q47" i="90" s="1"/>
  <c r="U30" i="58"/>
  <c r="Q48" i="90" l="1"/>
  <c r="U126" i="58"/>
  <c r="U250" i="87"/>
  <c r="U104" i="87"/>
  <c r="U551" i="88"/>
  <c r="U43" i="88"/>
  <c r="U122" i="89"/>
  <c r="U123" i="89" s="1"/>
  <c r="U538" i="89"/>
  <c r="U613" i="89"/>
  <c r="U611" i="89" s="1"/>
  <c r="U587" i="89"/>
  <c r="U585" i="89" s="1"/>
  <c r="U635" i="89" s="1"/>
  <c r="U610" i="89"/>
  <c r="U608" i="89" s="1"/>
  <c r="U584" i="89"/>
  <c r="U582" i="89" s="1"/>
  <c r="U631" i="89" s="1"/>
  <c r="U43" i="87"/>
  <c r="U551" i="87"/>
  <c r="U526" i="88"/>
  <c r="U109" i="88" s="1"/>
  <c r="U540" i="88" s="1"/>
  <c r="U269" i="88"/>
  <c r="U274" i="88" s="1"/>
  <c r="U107" i="88" s="1"/>
  <c r="U526" i="87"/>
  <c r="U109" i="87" s="1"/>
  <c r="U540" i="87" s="1"/>
  <c r="U269" i="87"/>
  <c r="U274" i="87" s="1"/>
  <c r="U107" i="87" s="1"/>
  <c r="U250" i="88"/>
  <c r="U104" i="88"/>
  <c r="P83" i="90"/>
  <c r="U541" i="58"/>
  <c r="U591" i="58" s="1"/>
  <c r="U647" i="58" s="1"/>
  <c r="P85" i="90"/>
  <c r="P84" i="90"/>
  <c r="P88" i="90"/>
  <c r="U566" i="58"/>
  <c r="Q26" i="90"/>
  <c r="T584" i="83"/>
  <c r="T582" i="83" s="1"/>
  <c r="T587" i="83"/>
  <c r="T585" i="83" s="1"/>
  <c r="T613" i="83"/>
  <c r="T611" i="83" s="1"/>
  <c r="T655" i="84"/>
  <c r="U595" i="84"/>
  <c r="U600" i="84"/>
  <c r="U598" i="84"/>
  <c r="U592" i="84"/>
  <c r="U543" i="84"/>
  <c r="U542" i="83"/>
  <c r="U543" i="83"/>
  <c r="U604" i="83" s="1"/>
  <c r="U91" i="84"/>
  <c r="U101" i="84" s="1"/>
  <c r="U488" i="58"/>
  <c r="U505" i="58"/>
  <c r="U454" i="58"/>
  <c r="U471" i="58"/>
  <c r="U420" i="58"/>
  <c r="U437" i="58"/>
  <c r="U386" i="58"/>
  <c r="U403" i="58"/>
  <c r="U352" i="58"/>
  <c r="U369" i="58"/>
  <c r="U318" i="58"/>
  <c r="U335" i="58"/>
  <c r="U284" i="58"/>
  <c r="U301" i="58"/>
  <c r="T538" i="83"/>
  <c r="U266" i="83"/>
  <c r="U97" i="83" s="1"/>
  <c r="U95" i="83" s="1"/>
  <c r="T635" i="84"/>
  <c r="U572" i="84"/>
  <c r="U52" i="84"/>
  <c r="T619" i="83"/>
  <c r="T620" i="83"/>
  <c r="T639" i="84"/>
  <c r="U116" i="84"/>
  <c r="U547" i="84" s="1"/>
  <c r="U541" i="84" s="1"/>
  <c r="U591" i="84" s="1"/>
  <c r="U33" i="84"/>
  <c r="U599" i="84"/>
  <c r="T597" i="83"/>
  <c r="T588" i="83"/>
  <c r="T631" i="84"/>
  <c r="U113" i="83"/>
  <c r="U544" i="83" s="1"/>
  <c r="U38" i="83"/>
  <c r="T608" i="83"/>
  <c r="T605" i="83"/>
  <c r="T651" i="83" s="1"/>
  <c r="U51" i="58"/>
  <c r="U494" i="58"/>
  <c r="U495" i="58" s="1"/>
  <c r="U492" i="58" s="1"/>
  <c r="U511" i="58"/>
  <c r="U512" i="58" s="1"/>
  <c r="U509" i="58" s="1"/>
  <c r="U460" i="58"/>
  <c r="U461" i="58" s="1"/>
  <c r="U458" i="58" s="1"/>
  <c r="U477" i="58"/>
  <c r="U478" i="58" s="1"/>
  <c r="U475" i="58" s="1"/>
  <c r="U426" i="58"/>
  <c r="U427" i="58" s="1"/>
  <c r="U424" i="58" s="1"/>
  <c r="U443" i="58"/>
  <c r="U444" i="58" s="1"/>
  <c r="U441" i="58" s="1"/>
  <c r="U392" i="58"/>
  <c r="U393" i="58" s="1"/>
  <c r="U390" i="58" s="1"/>
  <c r="U409" i="58"/>
  <c r="U410" i="58" s="1"/>
  <c r="U407" i="58" s="1"/>
  <c r="U358" i="58"/>
  <c r="U359" i="58" s="1"/>
  <c r="U356" i="58" s="1"/>
  <c r="U375" i="58"/>
  <c r="U376" i="58" s="1"/>
  <c r="U373" i="58" s="1"/>
  <c r="U324" i="58"/>
  <c r="U325" i="58" s="1"/>
  <c r="U322" i="58" s="1"/>
  <c r="U341" i="58"/>
  <c r="U342" i="58" s="1"/>
  <c r="U339" i="58" s="1"/>
  <c r="U290" i="58"/>
  <c r="U118" i="58" s="1"/>
  <c r="U307" i="58"/>
  <c r="U308" i="58" s="1"/>
  <c r="U305" i="58" s="1"/>
  <c r="U25" i="58"/>
  <c r="U110" i="58"/>
  <c r="Q68" i="90" s="1"/>
  <c r="U99" i="58"/>
  <c r="U103" i="58" s="1"/>
  <c r="U538" i="87" l="1"/>
  <c r="U122" i="87"/>
  <c r="U123" i="87" s="1"/>
  <c r="U610" i="87"/>
  <c r="U608" i="87" s="1"/>
  <c r="U613" i="87"/>
  <c r="U611" i="87" s="1"/>
  <c r="U584" i="87"/>
  <c r="U582" i="87" s="1"/>
  <c r="U631" i="87" s="1"/>
  <c r="U587" i="87"/>
  <c r="U585" i="87" s="1"/>
  <c r="U635" i="87" s="1"/>
  <c r="U538" i="88"/>
  <c r="U122" i="88"/>
  <c r="U123" i="88" s="1"/>
  <c r="U613" i="88"/>
  <c r="U611" i="88" s="1"/>
  <c r="U584" i="88"/>
  <c r="U582" i="88" s="1"/>
  <c r="U631" i="88" s="1"/>
  <c r="U610" i="88"/>
  <c r="U608" i="88" s="1"/>
  <c r="U587" i="88"/>
  <c r="U585" i="88" s="1"/>
  <c r="U635" i="88" s="1"/>
  <c r="U573" i="58"/>
  <c r="U576" i="58" s="1"/>
  <c r="U594" i="58"/>
  <c r="Q87" i="90"/>
  <c r="U549" i="58"/>
  <c r="Q76" i="90"/>
  <c r="U57" i="58"/>
  <c r="Q46" i="90"/>
  <c r="U574" i="58"/>
  <c r="U577" i="58" s="1"/>
  <c r="U563" i="58"/>
  <c r="Q24" i="90"/>
  <c r="T655" i="83"/>
  <c r="U603" i="84"/>
  <c r="U604" i="84"/>
  <c r="U595" i="83"/>
  <c r="U600" i="83"/>
  <c r="U596" i="83"/>
  <c r="U596" i="84"/>
  <c r="U602" i="83"/>
  <c r="U593" i="83"/>
  <c r="U598" i="83"/>
  <c r="U592" i="83"/>
  <c r="U602" i="84"/>
  <c r="U593" i="84"/>
  <c r="U599" i="83"/>
  <c r="U603" i="83"/>
  <c r="U89" i="84"/>
  <c r="U116" i="83"/>
  <c r="U547" i="83" s="1"/>
  <c r="U541" i="83" s="1"/>
  <c r="U591" i="83" s="1"/>
  <c r="U488" i="84"/>
  <c r="U505" i="84"/>
  <c r="U454" i="84"/>
  <c r="U471" i="84"/>
  <c r="U420" i="84"/>
  <c r="U437" i="84"/>
  <c r="U386" i="84"/>
  <c r="U403" i="84"/>
  <c r="U352" i="84"/>
  <c r="U369" i="84"/>
  <c r="U318" i="84"/>
  <c r="U335" i="84"/>
  <c r="U284" i="84"/>
  <c r="U301" i="84"/>
  <c r="U91" i="83"/>
  <c r="U89" i="83" s="1"/>
  <c r="U33" i="83"/>
  <c r="U53" i="83" s="1"/>
  <c r="U126" i="83" s="1"/>
  <c r="U594" i="84"/>
  <c r="T631" i="83"/>
  <c r="T639" i="83"/>
  <c r="T635" i="83"/>
  <c r="U477" i="84"/>
  <c r="U478" i="84" s="1"/>
  <c r="U475" i="84" s="1"/>
  <c r="U494" i="84"/>
  <c r="U495" i="84" s="1"/>
  <c r="U492" i="84" s="1"/>
  <c r="U341" i="84"/>
  <c r="U342" i="84" s="1"/>
  <c r="U339" i="84" s="1"/>
  <c r="U307" i="84"/>
  <c r="U308" i="84" s="1"/>
  <c r="U305" i="84" s="1"/>
  <c r="U324" i="84"/>
  <c r="U325" i="84" s="1"/>
  <c r="U322" i="84" s="1"/>
  <c r="U358" i="84"/>
  <c r="U359" i="84" s="1"/>
  <c r="U356" i="84" s="1"/>
  <c r="U25" i="84"/>
  <c r="U99" i="84"/>
  <c r="U110" i="84"/>
  <c r="U119" i="84" s="1"/>
  <c r="U443" i="84"/>
  <c r="U444" i="84" s="1"/>
  <c r="U441" i="84" s="1"/>
  <c r="U426" i="84"/>
  <c r="U427" i="84" s="1"/>
  <c r="U424" i="84" s="1"/>
  <c r="U409" i="84"/>
  <c r="U410" i="84" s="1"/>
  <c r="U407" i="84" s="1"/>
  <c r="U511" i="84"/>
  <c r="U512" i="84" s="1"/>
  <c r="U509" i="84" s="1"/>
  <c r="U392" i="84"/>
  <c r="U393" i="84" s="1"/>
  <c r="U390" i="84" s="1"/>
  <c r="U460" i="84"/>
  <c r="U461" i="84" s="1"/>
  <c r="U458" i="84" s="1"/>
  <c r="U53" i="84"/>
  <c r="U30" i="84"/>
  <c r="U566" i="84" s="1"/>
  <c r="U569" i="84"/>
  <c r="U572" i="83"/>
  <c r="U52" i="83"/>
  <c r="U119" i="58"/>
  <c r="Q77" i="90" s="1"/>
  <c r="U49" i="58"/>
  <c r="Q44" i="90" s="1"/>
  <c r="U21" i="58"/>
  <c r="Q20" i="90" s="1"/>
  <c r="U523" i="58"/>
  <c r="U245" i="58"/>
  <c r="U111" i="58"/>
  <c r="Q69" i="90" s="1"/>
  <c r="U291" i="58"/>
  <c r="U51" i="84" l="1"/>
  <c r="U57" i="84" s="1"/>
  <c r="U55" i="84" s="1"/>
  <c r="U126" i="84"/>
  <c r="U622" i="58"/>
  <c r="U543" i="58"/>
  <c r="U604" i="58" s="1"/>
  <c r="U55" i="58"/>
  <c r="Q50" i="90" s="1"/>
  <c r="Q52" i="90"/>
  <c r="U574" i="84"/>
  <c r="U577" i="84" s="1"/>
  <c r="U573" i="84"/>
  <c r="U103" i="84"/>
  <c r="U101" i="83"/>
  <c r="U505" i="83" s="1"/>
  <c r="U569" i="83"/>
  <c r="U51" i="83"/>
  <c r="U57" i="83" s="1"/>
  <c r="U55" i="83" s="1"/>
  <c r="U30" i="83"/>
  <c r="U566" i="83" s="1"/>
  <c r="U563" i="84"/>
  <c r="U21" i="84"/>
  <c r="U594" i="83"/>
  <c r="U290" i="84"/>
  <c r="U523" i="84"/>
  <c r="U112" i="84" s="1"/>
  <c r="U121" i="84" s="1"/>
  <c r="U375" i="84"/>
  <c r="U111" i="84"/>
  <c r="U120" i="84" s="1"/>
  <c r="U647" i="84"/>
  <c r="U575" i="58"/>
  <c r="U618" i="58" s="1"/>
  <c r="U120" i="58"/>
  <c r="Q78" i="90" s="1"/>
  <c r="U13" i="58"/>
  <c r="U559" i="58"/>
  <c r="U528" i="58"/>
  <c r="U529" i="58" s="1"/>
  <c r="U526" i="58" s="1"/>
  <c r="U522" i="58"/>
  <c r="U288" i="58"/>
  <c r="U270" i="58"/>
  <c r="U108" i="58"/>
  <c r="U168" i="3" l="1"/>
  <c r="Q61" i="90"/>
  <c r="U49" i="84"/>
  <c r="U575" i="84" s="1"/>
  <c r="U618" i="84" s="1"/>
  <c r="U602" i="58"/>
  <c r="U596" i="58"/>
  <c r="U603" i="58"/>
  <c r="U593" i="58"/>
  <c r="U58" i="58"/>
  <c r="U539" i="58"/>
  <c r="Q66" i="90"/>
  <c r="U551" i="58"/>
  <c r="Q12" i="90"/>
  <c r="U622" i="84"/>
  <c r="U576" i="84"/>
  <c r="U574" i="83"/>
  <c r="U577" i="83" s="1"/>
  <c r="U573" i="83"/>
  <c r="U471" i="83"/>
  <c r="U488" i="83"/>
  <c r="U437" i="83"/>
  <c r="U454" i="83"/>
  <c r="U403" i="83"/>
  <c r="U420" i="83"/>
  <c r="U369" i="83"/>
  <c r="U386" i="83"/>
  <c r="U335" i="83"/>
  <c r="U352" i="83"/>
  <c r="U301" i="83"/>
  <c r="U318" i="83"/>
  <c r="U426" i="83"/>
  <c r="U427" i="83" s="1"/>
  <c r="U424" i="83" s="1"/>
  <c r="U284" i="83"/>
  <c r="U392" i="83"/>
  <c r="U393" i="83" s="1"/>
  <c r="U390" i="83" s="1"/>
  <c r="U460" i="83"/>
  <c r="U461" i="83" s="1"/>
  <c r="U458" i="83" s="1"/>
  <c r="U511" i="83"/>
  <c r="U512" i="83" s="1"/>
  <c r="U509" i="83" s="1"/>
  <c r="U494" i="83"/>
  <c r="U495" i="83" s="1"/>
  <c r="U492" i="83" s="1"/>
  <c r="U99" i="83"/>
  <c r="U103" i="83" s="1"/>
  <c r="U477" i="83"/>
  <c r="U478" i="83" s="1"/>
  <c r="U475" i="83" s="1"/>
  <c r="U290" i="83"/>
  <c r="U291" i="83" s="1"/>
  <c r="U341" i="83"/>
  <c r="U342" i="83" s="1"/>
  <c r="U339" i="83" s="1"/>
  <c r="U324" i="83"/>
  <c r="U325" i="83" s="1"/>
  <c r="U322" i="83" s="1"/>
  <c r="U409" i="83"/>
  <c r="U410" i="83" s="1"/>
  <c r="U407" i="83" s="1"/>
  <c r="U307" i="83"/>
  <c r="U308" i="83" s="1"/>
  <c r="U305" i="83" s="1"/>
  <c r="U110" i="83"/>
  <c r="U119" i="83" s="1"/>
  <c r="U25" i="83"/>
  <c r="U563" i="83" s="1"/>
  <c r="U358" i="83"/>
  <c r="U359" i="83" s="1"/>
  <c r="U356" i="83" s="1"/>
  <c r="U443" i="83"/>
  <c r="U444" i="83" s="1"/>
  <c r="U441" i="83" s="1"/>
  <c r="U375" i="83"/>
  <c r="U49" i="83"/>
  <c r="U58" i="83" s="1"/>
  <c r="U291" i="84"/>
  <c r="U647" i="83"/>
  <c r="U559" i="84"/>
  <c r="U13" i="84"/>
  <c r="U245" i="84"/>
  <c r="U376" i="84"/>
  <c r="U528" i="84"/>
  <c r="U529" i="84" s="1"/>
  <c r="U526" i="84" s="1"/>
  <c r="U522" i="84"/>
  <c r="U624" i="58"/>
  <c r="U621" i="58"/>
  <c r="U590" i="58"/>
  <c r="U601" i="58" s="1"/>
  <c r="U606" i="58"/>
  <c r="U607" i="58"/>
  <c r="U589" i="58"/>
  <c r="U597" i="58" s="1"/>
  <c r="U43" i="58"/>
  <c r="Q34" i="90" s="1"/>
  <c r="U244" i="58"/>
  <c r="U249" i="58" s="1"/>
  <c r="U250" i="58" s="1"/>
  <c r="U112" i="58"/>
  <c r="Q70" i="90" s="1"/>
  <c r="U58" i="84" l="1"/>
  <c r="U609" i="58"/>
  <c r="U586" i="58"/>
  <c r="U583" i="58"/>
  <c r="U612" i="58"/>
  <c r="U655" i="58"/>
  <c r="U622" i="83"/>
  <c r="U576" i="83"/>
  <c r="U111" i="83"/>
  <c r="U120" i="83" s="1"/>
  <c r="U21" i="83"/>
  <c r="U559" i="83" s="1"/>
  <c r="U523" i="83"/>
  <c r="U528" i="83" s="1"/>
  <c r="U575" i="83"/>
  <c r="U618" i="83" s="1"/>
  <c r="U244" i="84"/>
  <c r="U249" i="84" s="1"/>
  <c r="U373" i="84"/>
  <c r="U108" i="84" s="1"/>
  <c r="U539" i="84" s="1"/>
  <c r="U609" i="84" s="1"/>
  <c r="U270" i="84"/>
  <c r="U288" i="84"/>
  <c r="U109" i="84" s="1"/>
  <c r="U269" i="84"/>
  <c r="U245" i="83"/>
  <c r="U376" i="83"/>
  <c r="U551" i="84"/>
  <c r="U43" i="84"/>
  <c r="U288" i="83"/>
  <c r="U620" i="58"/>
  <c r="U619" i="58"/>
  <c r="U605" i="58"/>
  <c r="U588" i="58"/>
  <c r="U121" i="58"/>
  <c r="Q79" i="90" s="1"/>
  <c r="U104" i="58"/>
  <c r="U109" i="58"/>
  <c r="U269" i="58"/>
  <c r="U274" i="58" s="1"/>
  <c r="U107" i="58" s="1"/>
  <c r="Q65" i="90" s="1"/>
  <c r="Q89" i="90" l="1"/>
  <c r="U112" i="83"/>
  <c r="U121" i="83" s="1"/>
  <c r="U540" i="58"/>
  <c r="Q67" i="90"/>
  <c r="U540" i="84"/>
  <c r="U610" i="84" s="1"/>
  <c r="U651" i="58"/>
  <c r="U639" i="58"/>
  <c r="U522" i="83"/>
  <c r="U13" i="83"/>
  <c r="U551" i="83" s="1"/>
  <c r="U274" i="84"/>
  <c r="U107" i="84" s="1"/>
  <c r="U538" i="84" s="1"/>
  <c r="U373" i="83"/>
  <c r="U108" i="83" s="1"/>
  <c r="U539" i="83" s="1"/>
  <c r="U609" i="83" s="1"/>
  <c r="U270" i="83"/>
  <c r="U529" i="83"/>
  <c r="U244" i="83"/>
  <c r="U249" i="83" s="1"/>
  <c r="U583" i="84"/>
  <c r="U586" i="84"/>
  <c r="U612" i="84"/>
  <c r="U621" i="84"/>
  <c r="U624" i="84"/>
  <c r="U606" i="84"/>
  <c r="U589" i="84"/>
  <c r="U607" i="84"/>
  <c r="U590" i="84"/>
  <c r="U601" i="84" s="1"/>
  <c r="U250" i="84"/>
  <c r="U104" i="84"/>
  <c r="U122" i="58"/>
  <c r="U538" i="58"/>
  <c r="Q85" i="90" l="1"/>
  <c r="Q88" i="90"/>
  <c r="U610" i="58"/>
  <c r="U608" i="58" s="1"/>
  <c r="U587" i="58"/>
  <c r="U585" i="58" s="1"/>
  <c r="U635" i="58" s="1"/>
  <c r="U584" i="58"/>
  <c r="U582" i="58" s="1"/>
  <c r="U631" i="58" s="1"/>
  <c r="U613" i="58"/>
  <c r="U611" i="58" s="1"/>
  <c r="U123" i="58"/>
  <c r="U587" i="84"/>
  <c r="U585" i="84" s="1"/>
  <c r="U584" i="84"/>
  <c r="U582" i="84" s="1"/>
  <c r="U613" i="84"/>
  <c r="U611" i="84" s="1"/>
  <c r="U43" i="83"/>
  <c r="U122" i="84"/>
  <c r="U123" i="84" s="1"/>
  <c r="U250" i="83"/>
  <c r="U104" i="83"/>
  <c r="U597" i="84"/>
  <c r="U588" i="84"/>
  <c r="U605" i="84"/>
  <c r="U651" i="84" s="1"/>
  <c r="U608" i="84"/>
  <c r="U526" i="83"/>
  <c r="U109" i="83" s="1"/>
  <c r="U269" i="83"/>
  <c r="U274" i="83" s="1"/>
  <c r="U107" i="83" s="1"/>
  <c r="U620" i="84"/>
  <c r="U619" i="84"/>
  <c r="U621" i="83"/>
  <c r="U624" i="83"/>
  <c r="U589" i="83"/>
  <c r="U590" i="83"/>
  <c r="U601" i="83" s="1"/>
  <c r="U606" i="83"/>
  <c r="U607" i="83"/>
  <c r="U612" i="83"/>
  <c r="U583" i="83"/>
  <c r="U586" i="83"/>
  <c r="Q83" i="90" l="1"/>
  <c r="Q84" i="90"/>
  <c r="U540" i="83"/>
  <c r="U610" i="83" s="1"/>
  <c r="U608" i="83" s="1"/>
  <c r="U655" i="84"/>
  <c r="U538" i="83"/>
  <c r="U122" i="83"/>
  <c r="U123" i="83" s="1"/>
  <c r="U605" i="83"/>
  <c r="U651" i="83" s="1"/>
  <c r="U619" i="83"/>
  <c r="U620" i="83"/>
  <c r="U631" i="84"/>
  <c r="U639" i="84"/>
  <c r="U597" i="83"/>
  <c r="U588" i="83"/>
  <c r="U635" i="84"/>
  <c r="U613" i="83" l="1"/>
  <c r="U611" i="83" s="1"/>
  <c r="U587" i="83"/>
  <c r="U585" i="83" s="1"/>
  <c r="U635" i="83" s="1"/>
  <c r="U584" i="83"/>
  <c r="U582" i="83" s="1"/>
  <c r="U655" i="83"/>
  <c r="U639" i="83"/>
  <c r="U631" i="83" l="1"/>
  <c r="G611" i="58"/>
  <c r="G582" i="58"/>
  <c r="G608" i="58"/>
  <c r="G631" i="58" l="1"/>
  <c r="C83" i="90" l="1"/>
  <c r="AM30" i="22"/>
  <c r="AK216" i="22"/>
  <c r="AE6" i="22"/>
  <c r="U197" i="91"/>
  <c r="S104" i="91"/>
  <c r="V257" i="91"/>
  <c r="AD82" i="22"/>
  <c r="AM140" i="22"/>
  <c r="AB299" i="91"/>
  <c r="AC46" i="22"/>
  <c r="AG31" i="22"/>
  <c r="R29" i="91"/>
  <c r="Q216" i="91"/>
  <c r="V236" i="91"/>
  <c r="Y68" i="91"/>
  <c r="W294" i="91"/>
  <c r="Z49" i="91"/>
  <c r="AC158" i="22"/>
  <c r="AB121" i="22"/>
  <c r="X297" i="91"/>
  <c r="AD194" i="22"/>
  <c r="AC121" i="22"/>
  <c r="V102" i="91"/>
  <c r="AH238" i="22"/>
  <c r="O48" i="91"/>
  <c r="S197" i="91"/>
  <c r="X280" i="91"/>
  <c r="R143" i="91"/>
  <c r="AF192" i="22"/>
  <c r="AG121" i="22"/>
  <c r="AL81" i="22"/>
  <c r="X87" i="91"/>
  <c r="Y294" i="91"/>
  <c r="U240" i="91"/>
  <c r="AC295" i="91"/>
  <c r="U103" i="91"/>
  <c r="W279" i="91"/>
  <c r="AA214" i="22"/>
  <c r="Y260" i="91"/>
  <c r="Y87" i="91"/>
  <c r="AH103" i="22"/>
  <c r="AA297" i="91"/>
  <c r="AF46" i="22"/>
  <c r="P161" i="91"/>
  <c r="AH31" i="22"/>
  <c r="U28" i="91"/>
  <c r="AJ216" i="22"/>
  <c r="X180" i="91"/>
  <c r="AG234" i="22"/>
  <c r="U241" i="91"/>
  <c r="R53" i="91"/>
  <c r="X143" i="91"/>
  <c r="T237" i="91"/>
  <c r="R216" i="91"/>
  <c r="Y282" i="91"/>
  <c r="AH45" i="22"/>
  <c r="O162" i="91"/>
  <c r="W255" i="91"/>
  <c r="R198" i="91"/>
  <c r="AC82" i="22"/>
  <c r="Y241" i="91"/>
  <c r="AF28" i="22"/>
  <c r="U179" i="91"/>
  <c r="AB28" i="91"/>
  <c r="AJ194" i="22"/>
  <c r="V49" i="91"/>
  <c r="U277" i="91"/>
  <c r="AH259" i="22"/>
  <c r="R48" i="91"/>
  <c r="AC193" i="22"/>
  <c r="AH214" i="22"/>
  <c r="R68" i="91"/>
  <c r="AH140" i="22"/>
  <c r="T162" i="91"/>
  <c r="AH121" i="22"/>
  <c r="AK30" i="22"/>
  <c r="AG140" i="22"/>
  <c r="V30" i="91"/>
  <c r="AA31" i="22"/>
  <c r="AC233" i="22"/>
  <c r="Q196" i="91"/>
  <c r="AJ233" i="22"/>
  <c r="AL27" i="22"/>
  <c r="P216" i="91"/>
  <c r="AC179" i="91"/>
  <c r="P85" i="91"/>
  <c r="AG157" i="22"/>
  <c r="O53" i="91"/>
  <c r="AH44" i="22"/>
  <c r="V280" i="91"/>
  <c r="AB175" i="22"/>
  <c r="AF8" i="22"/>
  <c r="X239" i="91"/>
  <c r="AD140" i="22"/>
  <c r="U66" i="91"/>
  <c r="V66" i="91"/>
  <c r="O29" i="91"/>
  <c r="AG192" i="22"/>
  <c r="V48" i="91"/>
  <c r="AI256" i="22"/>
  <c r="AE218" i="22"/>
  <c r="P66" i="91"/>
  <c r="AJ103" i="22"/>
  <c r="AA296" i="91"/>
  <c r="Z121" i="22"/>
  <c r="AF80" i="22"/>
  <c r="AB28" i="22"/>
  <c r="X86" i="91"/>
  <c r="X50" i="91"/>
  <c r="W258" i="91"/>
  <c r="U279" i="91"/>
  <c r="AJ64" i="22"/>
  <c r="AI176" i="22"/>
  <c r="AG63" i="22"/>
  <c r="U67" i="91"/>
  <c r="W87" i="91"/>
  <c r="AB193" i="22"/>
  <c r="W161" i="91"/>
  <c r="T86" i="91"/>
  <c r="AF260" i="22"/>
  <c r="AN31" i="22"/>
  <c r="AJ277" i="22"/>
  <c r="X30" i="91"/>
  <c r="V282" i="91"/>
  <c r="AH215" i="22"/>
  <c r="AG233" i="22"/>
  <c r="AD65" i="22"/>
  <c r="Z120" i="22"/>
  <c r="AJ276" i="22"/>
  <c r="AA140" i="22"/>
  <c r="R86" i="91"/>
  <c r="O6" i="91"/>
  <c r="AG217" i="22"/>
  <c r="W260" i="91"/>
  <c r="AE256" i="22"/>
  <c r="V198" i="91"/>
  <c r="AB44" i="22"/>
  <c r="Z258" i="91"/>
  <c r="AB53" i="91"/>
  <c r="AJ176" i="22"/>
  <c r="O215" i="91"/>
  <c r="AC31" i="22"/>
  <c r="T259" i="91"/>
  <c r="AJ121" i="22"/>
  <c r="X196" i="91"/>
  <c r="AI235" i="22"/>
  <c r="Y179" i="91"/>
  <c r="U104" i="91"/>
  <c r="P162" i="91"/>
  <c r="AA294" i="91"/>
  <c r="AB214" i="22"/>
  <c r="X241" i="91"/>
  <c r="S31" i="91"/>
  <c r="AE258" i="22"/>
  <c r="V104" i="91"/>
  <c r="AM9" i="22"/>
  <c r="AB29" i="91"/>
  <c r="AK275" i="22"/>
  <c r="AJ193" i="22"/>
  <c r="T85" i="91"/>
  <c r="AE81" i="22"/>
  <c r="T214" i="91"/>
  <c r="AH120" i="22"/>
  <c r="AL9" i="22"/>
  <c r="U257" i="91"/>
  <c r="AI236" i="22"/>
  <c r="AB80" i="22"/>
  <c r="Y162" i="91"/>
  <c r="AC162" i="91"/>
  <c r="P49" i="91"/>
  <c r="Z278" i="91"/>
  <c r="P143" i="91"/>
  <c r="AM28" i="22"/>
  <c r="T143" i="91"/>
  <c r="S103" i="91"/>
  <c r="AJ80" i="22"/>
  <c r="Y6" i="91"/>
  <c r="Q143" i="91"/>
  <c r="Y50" i="91"/>
  <c r="AJ272" i="22"/>
  <c r="AD45" i="22"/>
  <c r="AB255" i="22"/>
  <c r="T280" i="91"/>
  <c r="AB30" i="22"/>
  <c r="Z281" i="91"/>
  <c r="T179" i="91"/>
  <c r="P86" i="91"/>
  <c r="Z7" i="22"/>
  <c r="AB233" i="22"/>
  <c r="AK257" i="22"/>
  <c r="AC31" i="91"/>
  <c r="W50" i="91"/>
  <c r="Y28" i="91"/>
  <c r="AA139" i="22"/>
  <c r="AG216" i="22"/>
  <c r="R102" i="91"/>
  <c r="V124" i="91"/>
  <c r="W197" i="91"/>
  <c r="AC80" i="22"/>
  <c r="AF157" i="22"/>
  <c r="AA280" i="91"/>
  <c r="Z158" i="22"/>
  <c r="S218" i="91"/>
  <c r="AA49" i="91"/>
  <c r="AE274" i="22"/>
  <c r="V103" i="91"/>
  <c r="V143" i="91"/>
  <c r="AG238" i="22"/>
  <c r="AC63" i="22"/>
  <c r="S217" i="91"/>
  <c r="AE64" i="22"/>
  <c r="AG7" i="22"/>
  <c r="Z29" i="91"/>
  <c r="Y281" i="91"/>
  <c r="U295" i="91"/>
  <c r="V142" i="91"/>
  <c r="R236" i="91"/>
  <c r="AI276" i="22"/>
  <c r="O87" i="91"/>
  <c r="Z46" i="22"/>
  <c r="AJ274" i="22"/>
  <c r="AA30" i="22"/>
  <c r="Z217" i="91"/>
  <c r="O217" i="91"/>
  <c r="U282" i="91"/>
  <c r="AF65" i="22"/>
  <c r="Y217" i="91"/>
  <c r="Q142" i="91"/>
  <c r="AI64" i="22"/>
  <c r="AF274" i="22"/>
  <c r="AI192" i="22"/>
  <c r="AE255" i="22"/>
  <c r="AB120" i="22"/>
  <c r="AF273" i="22"/>
  <c r="AB180" i="91"/>
  <c r="T31" i="91"/>
  <c r="O196" i="91"/>
  <c r="X215" i="91"/>
  <c r="V179" i="91"/>
  <c r="Q52" i="91"/>
  <c r="AA26" i="22"/>
  <c r="AI103" i="22"/>
  <c r="AM277" i="22"/>
  <c r="AC8" i="22"/>
  <c r="AD63" i="22"/>
  <c r="AF193" i="22"/>
  <c r="AJ26" i="22"/>
  <c r="Z161" i="91"/>
  <c r="X282" i="91"/>
  <c r="Z193" i="22"/>
  <c r="T278" i="91"/>
  <c r="Y215" i="91"/>
  <c r="Z241" i="91"/>
  <c r="AF64" i="22"/>
  <c r="X214" i="91"/>
  <c r="AA66" i="91"/>
  <c r="Q161" i="91"/>
  <c r="AC120" i="22"/>
  <c r="Z142" i="91"/>
  <c r="AD121" i="22"/>
  <c r="AC255" i="22"/>
  <c r="P29" i="91"/>
  <c r="AE233" i="22"/>
  <c r="AL121" i="22"/>
  <c r="AG259" i="22"/>
  <c r="P6" i="91"/>
  <c r="AG237" i="22"/>
  <c r="AI255" i="22"/>
  <c r="AA180" i="91"/>
  <c r="T29" i="91"/>
  <c r="AN28" i="22"/>
  <c r="W214" i="91"/>
  <c r="AN6" i="22"/>
  <c r="AF103" i="22"/>
  <c r="AJ255" i="22"/>
  <c r="X29" i="91"/>
  <c r="AK80" i="22"/>
  <c r="AA52" i="91"/>
  <c r="AE219" i="22"/>
  <c r="X298" i="91"/>
  <c r="W239" i="91"/>
  <c r="AF214" i="22"/>
  <c r="AL120" i="22"/>
  <c r="O277" i="91"/>
  <c r="AH158" i="22"/>
  <c r="AJ157" i="22"/>
  <c r="R294" i="91"/>
  <c r="AL175" i="22"/>
  <c r="AB176" i="22"/>
  <c r="AJ82" i="22"/>
  <c r="P68" i="91"/>
  <c r="AB27" i="22"/>
  <c r="AH8" i="22"/>
  <c r="W218" i="91"/>
  <c r="P31" i="91"/>
  <c r="AA175" i="22"/>
  <c r="Z9" i="22"/>
  <c r="AF277" i="22"/>
  <c r="AC102" i="22"/>
  <c r="AJ28" i="22"/>
  <c r="W86" i="91"/>
  <c r="AC29" i="91"/>
  <c r="AA50" i="91"/>
  <c r="AG176" i="22"/>
  <c r="W198" i="91"/>
  <c r="AK120" i="22"/>
  <c r="W143" i="91"/>
  <c r="AD175" i="22"/>
  <c r="V216" i="91"/>
  <c r="AD8" i="22"/>
  <c r="X238" i="91"/>
  <c r="Z64" i="22"/>
  <c r="W49" i="91"/>
  <c r="AI215" i="22"/>
  <c r="V241" i="91"/>
  <c r="AI157" i="22"/>
  <c r="AJ258" i="22"/>
  <c r="AK260" i="22"/>
  <c r="W142" i="91"/>
  <c r="Z66" i="91"/>
  <c r="U53" i="91"/>
  <c r="AI6" i="22"/>
  <c r="AM257" i="22"/>
  <c r="AC49" i="91"/>
  <c r="AH260" i="22"/>
  <c r="Y277" i="91"/>
  <c r="Z297" i="91"/>
  <c r="AA257" i="91"/>
  <c r="O179" i="91"/>
  <c r="O104" i="91"/>
  <c r="W180" i="91"/>
  <c r="AL258" i="22"/>
  <c r="Y255" i="91"/>
  <c r="AM158" i="22"/>
  <c r="AM27" i="22"/>
  <c r="Z103" i="22"/>
  <c r="AJ120" i="22"/>
  <c r="X295" i="91"/>
  <c r="P179" i="91"/>
  <c r="AJ273" i="22"/>
  <c r="AJ6" i="22"/>
  <c r="AK82" i="22"/>
  <c r="T197" i="91"/>
  <c r="AE195" i="22"/>
  <c r="O86" i="91"/>
  <c r="T49" i="91"/>
  <c r="Y53" i="91"/>
  <c r="P104" i="91"/>
  <c r="AJ257" i="22"/>
  <c r="AM80" i="22"/>
  <c r="AE272" i="22"/>
  <c r="AD139" i="22"/>
  <c r="Z279" i="91"/>
  <c r="AM217" i="22"/>
  <c r="U86" i="91"/>
  <c r="Y256" i="91"/>
  <c r="AH196" i="22"/>
  <c r="AG196" i="22"/>
  <c r="AF7" i="22"/>
  <c r="Z176" i="22"/>
  <c r="Y196" i="91"/>
  <c r="AB64" i="22"/>
  <c r="P255" i="91"/>
  <c r="AH276" i="22"/>
  <c r="O68" i="91"/>
  <c r="AA28" i="22"/>
  <c r="U281" i="91"/>
  <c r="R162" i="91"/>
  <c r="AA6" i="22"/>
  <c r="X179" i="91"/>
  <c r="T124" i="91"/>
  <c r="AE157" i="22"/>
  <c r="T218" i="91"/>
  <c r="AM26" i="22"/>
  <c r="AD80" i="22"/>
  <c r="W299" i="91"/>
  <c r="AG255" i="22"/>
  <c r="AE28" i="22"/>
  <c r="AB65" i="22"/>
  <c r="AA214" i="91"/>
  <c r="AG236" i="22"/>
  <c r="AM157" i="22"/>
  <c r="AE217" i="22"/>
  <c r="AH30" i="22"/>
  <c r="Z31" i="91"/>
  <c r="Q180" i="91"/>
  <c r="AI217" i="22"/>
  <c r="AA87" i="91"/>
  <c r="R6" i="91"/>
  <c r="U259" i="91"/>
  <c r="P217" i="91"/>
  <c r="AJ158" i="22"/>
  <c r="V86" i="91"/>
  <c r="W162" i="91"/>
  <c r="S67" i="91"/>
  <c r="U125" i="91"/>
  <c r="S28" i="91"/>
  <c r="R31" i="91"/>
  <c r="AB102" i="22"/>
  <c r="V85" i="91"/>
  <c r="AG273" i="22"/>
  <c r="AC194" i="22"/>
  <c r="Y30" i="91"/>
  <c r="U162" i="91"/>
  <c r="AB30" i="91"/>
  <c r="AM275" i="22"/>
  <c r="O294" i="91"/>
  <c r="U258" i="91"/>
  <c r="AE82" i="22"/>
  <c r="Z196" i="91"/>
  <c r="AC44" i="22"/>
  <c r="V31" i="91"/>
  <c r="AE8" i="22"/>
  <c r="AE102" i="22"/>
  <c r="P277" i="91"/>
  <c r="W48" i="91"/>
  <c r="Z214" i="91"/>
  <c r="S49" i="91"/>
  <c r="AJ8" i="22"/>
  <c r="AL233" i="22"/>
  <c r="Z82" i="22"/>
  <c r="AL215" i="22"/>
  <c r="AN8" i="22"/>
  <c r="Y279" i="91"/>
  <c r="AG8" i="22"/>
  <c r="P87" i="91"/>
  <c r="R124" i="91"/>
  <c r="AG195" i="22"/>
  <c r="AG120" i="22"/>
  <c r="O52" i="91"/>
  <c r="AD31" i="22"/>
  <c r="AJ27" i="22"/>
  <c r="AH139" i="22"/>
  <c r="Y66" i="91"/>
  <c r="AE215" i="22"/>
  <c r="AF139" i="22"/>
  <c r="W125" i="91"/>
  <c r="AI214" i="22"/>
  <c r="Z65" i="22"/>
  <c r="R30" i="91"/>
  <c r="AC195" i="22"/>
  <c r="Z27" i="22"/>
  <c r="AK63" i="22"/>
  <c r="AH273" i="22"/>
  <c r="AK46" i="22"/>
  <c r="AB140" i="22"/>
  <c r="AG103" i="22"/>
  <c r="AH272" i="22"/>
  <c r="AB6" i="91"/>
  <c r="AD157" i="22"/>
  <c r="X278" i="91"/>
  <c r="V296" i="91"/>
  <c r="P124" i="91"/>
  <c r="AA102" i="22"/>
  <c r="AC6" i="22"/>
  <c r="W237" i="91"/>
  <c r="AE238" i="22"/>
  <c r="AB103" i="91"/>
  <c r="AD7" i="22"/>
  <c r="T48" i="91"/>
  <c r="AD193" i="22"/>
  <c r="AK272" i="22"/>
  <c r="AI120" i="22"/>
  <c r="AE236" i="22"/>
  <c r="Y161" i="91"/>
  <c r="AK81" i="22"/>
  <c r="AK192" i="22"/>
  <c r="U124" i="91"/>
  <c r="V67" i="91"/>
  <c r="T125" i="91"/>
  <c r="AF236" i="22"/>
  <c r="Y295" i="91"/>
  <c r="AL214" i="22"/>
  <c r="AD214" i="22"/>
  <c r="U161" i="91"/>
  <c r="T279" i="91"/>
  <c r="Y48" i="91"/>
  <c r="AG275" i="22"/>
  <c r="AB240" i="91"/>
  <c r="AJ192" i="22"/>
  <c r="Q124" i="91"/>
  <c r="AL82" i="22"/>
  <c r="AI26" i="22"/>
  <c r="Z192" i="22"/>
  <c r="AA44" i="22"/>
  <c r="T277" i="91"/>
  <c r="AC298" i="91"/>
  <c r="Z81" i="22"/>
  <c r="Z28" i="91"/>
  <c r="V238" i="91"/>
  <c r="AA298" i="91"/>
  <c r="T282" i="91"/>
  <c r="AI81" i="22"/>
  <c r="X161" i="91"/>
  <c r="AB216" i="91"/>
  <c r="Y197" i="91"/>
  <c r="Y102" i="91"/>
  <c r="AE9" i="22"/>
  <c r="U237" i="91"/>
  <c r="V297" i="91"/>
  <c r="AF195" i="22"/>
  <c r="AL176" i="22"/>
  <c r="AE44" i="22"/>
  <c r="P48" i="91"/>
  <c r="AA29" i="91"/>
  <c r="R50" i="91"/>
  <c r="AK175" i="22"/>
  <c r="AN219" i="22"/>
  <c r="AA64" i="22"/>
  <c r="T257" i="91"/>
  <c r="AI140" i="22"/>
  <c r="O214" i="91"/>
  <c r="AJ215" i="22"/>
  <c r="Q236" i="91"/>
  <c r="AB102" i="91"/>
  <c r="AB280" i="91"/>
  <c r="AE235" i="22"/>
  <c r="U255" i="91"/>
  <c r="AA240" i="91"/>
  <c r="R52" i="91"/>
  <c r="X296" i="91"/>
  <c r="AA86" i="91"/>
  <c r="AH236" i="22"/>
  <c r="AM44" i="22"/>
  <c r="V218" i="91"/>
  <c r="AL273" i="22"/>
  <c r="Z179" i="91"/>
  <c r="T66" i="91"/>
  <c r="AK121" i="22"/>
  <c r="Z28" i="22"/>
  <c r="AB63" i="22"/>
  <c r="Z197" i="91"/>
  <c r="AK176" i="22"/>
  <c r="AI63" i="22"/>
  <c r="Z272" i="22"/>
  <c r="T241" i="91"/>
  <c r="AF219" i="22"/>
  <c r="AF218" i="22"/>
  <c r="AH28" i="22"/>
  <c r="AM194" i="22"/>
  <c r="U49" i="91"/>
  <c r="AG80" i="22"/>
  <c r="AE63" i="22"/>
  <c r="AA45" i="22"/>
  <c r="O31" i="91"/>
  <c r="AH216" i="22"/>
  <c r="X197" i="91"/>
  <c r="U29" i="91"/>
  <c r="Y298" i="91"/>
  <c r="V240" i="91"/>
  <c r="AA124" i="91"/>
  <c r="AJ256" i="22"/>
  <c r="AK140" i="22"/>
  <c r="AE30" i="22"/>
  <c r="AL7" i="22"/>
  <c r="T198" i="91"/>
  <c r="AM237" i="22"/>
  <c r="AB124" i="91"/>
  <c r="Y104" i="91"/>
  <c r="AE259" i="22"/>
  <c r="T281" i="91"/>
  <c r="AF272" i="22"/>
  <c r="Y143" i="91"/>
  <c r="W29" i="91"/>
  <c r="W238" i="91"/>
  <c r="AB52" i="91"/>
  <c r="P198" i="91"/>
  <c r="X67" i="91"/>
  <c r="AL236" i="22"/>
  <c r="AB296" i="91"/>
  <c r="AH192" i="22"/>
  <c r="X218" i="91"/>
  <c r="AG235" i="22"/>
  <c r="O28" i="91"/>
  <c r="X217" i="91"/>
  <c r="AK139" i="22"/>
  <c r="AB194" i="22"/>
  <c r="AM236" i="22"/>
  <c r="AJ46" i="22"/>
  <c r="AA218" i="91"/>
  <c r="AE80" i="22"/>
  <c r="AK194" i="22"/>
  <c r="Z218" i="91"/>
  <c r="AF257" i="22"/>
  <c r="Q214" i="91"/>
  <c r="AL237" i="22"/>
  <c r="AD158" i="22"/>
  <c r="AJ237" i="22"/>
  <c r="AD195" i="22"/>
  <c r="AK6" i="22"/>
  <c r="S180" i="91"/>
  <c r="AC103" i="91"/>
  <c r="AF233" i="22"/>
  <c r="Z277" i="91"/>
  <c r="AF194" i="22"/>
  <c r="AD255" i="22"/>
  <c r="AL45" i="22"/>
  <c r="Q197" i="91"/>
  <c r="X103" i="91"/>
  <c r="AL63" i="22"/>
  <c r="T215" i="91"/>
  <c r="AC157" i="22"/>
  <c r="AA196" i="22"/>
  <c r="Z237" i="91"/>
  <c r="V197" i="91"/>
  <c r="AE46" i="22"/>
  <c r="AK9" i="22"/>
  <c r="AB143" i="91"/>
  <c r="AC214" i="22"/>
  <c r="Z30" i="22"/>
  <c r="AB49" i="91"/>
  <c r="O125" i="91"/>
  <c r="AE234" i="22"/>
  <c r="AB139" i="22"/>
  <c r="P28" i="91"/>
  <c r="T52" i="91"/>
  <c r="X162" i="91"/>
  <c r="Z196" i="22"/>
  <c r="S196" i="91"/>
  <c r="Z299" i="91"/>
  <c r="AG258" i="22"/>
  <c r="U215" i="91"/>
  <c r="R87" i="91"/>
  <c r="AA272" i="22"/>
  <c r="V196" i="91"/>
  <c r="AB272" i="22"/>
  <c r="T30" i="91"/>
  <c r="AG102" i="22"/>
  <c r="AI193" i="22"/>
  <c r="AG26" i="22"/>
  <c r="AJ234" i="22"/>
  <c r="AF140" i="22"/>
  <c r="S87" i="91"/>
  <c r="AC28" i="22"/>
  <c r="AK237" i="22"/>
  <c r="AE27" i="22"/>
  <c r="O49" i="91"/>
  <c r="Q277" i="91"/>
  <c r="AI31" i="22"/>
  <c r="X142" i="91"/>
  <c r="AK276" i="22"/>
  <c r="Q30" i="91"/>
  <c r="AM139" i="22"/>
  <c r="AN27" i="22"/>
  <c r="AH275" i="22"/>
  <c r="X85" i="91"/>
  <c r="X281" i="91"/>
  <c r="P52" i="91"/>
  <c r="Y142" i="91"/>
  <c r="AB294" i="91"/>
  <c r="AK157" i="22"/>
  <c r="AI259" i="22"/>
  <c r="Z260" i="91"/>
  <c r="X277" i="91"/>
  <c r="AA255" i="22"/>
  <c r="AH81" i="22"/>
  <c r="W217" i="91"/>
  <c r="Z240" i="91"/>
  <c r="W259" i="91"/>
  <c r="AD6" i="22"/>
  <c r="Y216" i="91"/>
  <c r="P67" i="91"/>
  <c r="AK218" i="22"/>
  <c r="AN259" i="22"/>
  <c r="AA143" i="91"/>
  <c r="Z157" i="22"/>
  <c r="T6" i="91"/>
  <c r="P30" i="91"/>
  <c r="AJ81" i="22"/>
  <c r="AE45" i="22"/>
  <c r="T299" i="91"/>
  <c r="AA162" i="91"/>
  <c r="AA161" i="91"/>
  <c r="AC175" i="22"/>
  <c r="AG30" i="22"/>
  <c r="AL46" i="22"/>
  <c r="Q215" i="91"/>
  <c r="AA81" i="22"/>
  <c r="AE277" i="22"/>
  <c r="Z255" i="91"/>
  <c r="AC280" i="91"/>
  <c r="Z143" i="91"/>
  <c r="AE196" i="22"/>
  <c r="AH256" i="22"/>
  <c r="Z259" i="91"/>
  <c r="AL256" i="22"/>
  <c r="AD28" i="22"/>
  <c r="AL272" i="22"/>
  <c r="AF275" i="22"/>
  <c r="W215" i="91"/>
  <c r="AC294" i="91"/>
  <c r="AC6" i="91"/>
  <c r="T68" i="91"/>
  <c r="W52" i="91"/>
  <c r="AF158" i="22"/>
  <c r="W296" i="91"/>
  <c r="AB158" i="22"/>
  <c r="AL238" i="22"/>
  <c r="Z180" i="91"/>
  <c r="AB281" i="91"/>
  <c r="AA53" i="91"/>
  <c r="AK195" i="22"/>
  <c r="Z53" i="91"/>
  <c r="P103" i="91"/>
  <c r="R28" i="91"/>
  <c r="Q48" i="91"/>
  <c r="AA157" i="22"/>
  <c r="Z44" i="22"/>
  <c r="AE216" i="22"/>
  <c r="R217" i="91"/>
  <c r="AA259" i="91"/>
  <c r="AF234" i="22"/>
  <c r="O197" i="91"/>
  <c r="AI46" i="22"/>
  <c r="T295" i="91"/>
  <c r="AB179" i="91"/>
  <c r="AB196" i="91"/>
  <c r="AA63" i="22"/>
  <c r="AB31" i="91"/>
  <c r="V281" i="91"/>
  <c r="W28" i="91"/>
  <c r="AF81" i="22"/>
  <c r="AC86" i="91"/>
  <c r="X31" i="91"/>
  <c r="Z215" i="91"/>
  <c r="O180" i="91"/>
  <c r="Y259" i="91"/>
  <c r="AL158" i="22"/>
  <c r="V162" i="91"/>
  <c r="AF102" i="22"/>
  <c r="AB241" i="91"/>
  <c r="AJ139" i="22"/>
  <c r="AF237" i="22"/>
  <c r="AI195" i="22"/>
  <c r="W67" i="91"/>
  <c r="AM121" i="22"/>
  <c r="AM260" i="22"/>
  <c r="Z294" i="91"/>
  <c r="Z6" i="91"/>
  <c r="AA192" i="22"/>
  <c r="AF45" i="22"/>
  <c r="AE139" i="22"/>
  <c r="S30" i="91"/>
  <c r="AN277" i="22"/>
  <c r="AF9" i="22"/>
  <c r="AB31" i="22"/>
  <c r="AN81" i="22"/>
  <c r="R214" i="91"/>
  <c r="Z296" i="91"/>
  <c r="AN121" i="22"/>
  <c r="T50" i="91"/>
  <c r="AH195" i="22"/>
  <c r="AH7" i="22"/>
  <c r="AC125" i="91"/>
  <c r="AG277" i="22"/>
  <c r="Y299" i="91"/>
  <c r="AJ30" i="22"/>
  <c r="S6" i="91"/>
  <c r="O198" i="91"/>
  <c r="X104" i="91"/>
  <c r="AC30" i="22"/>
  <c r="AI27" i="22"/>
  <c r="AK174" i="22"/>
  <c r="AE120" i="22"/>
  <c r="Z124" i="91"/>
  <c r="AF174" i="22"/>
  <c r="AL260" i="22"/>
  <c r="AB217" i="91"/>
  <c r="X6" i="91"/>
  <c r="AJ275" i="22"/>
  <c r="AM120" i="22"/>
  <c r="AD64" i="22"/>
  <c r="AA80" i="22"/>
  <c r="Z67" i="91"/>
  <c r="X258" i="91"/>
  <c r="X256" i="91"/>
  <c r="V215" i="91"/>
  <c r="Q31" i="91"/>
  <c r="AN218" i="22"/>
  <c r="AK258" i="22"/>
  <c r="AL276" i="22"/>
  <c r="AC296" i="91"/>
  <c r="R180" i="91"/>
  <c r="AB48" i="91"/>
  <c r="U278" i="91"/>
  <c r="AF176" i="22"/>
  <c r="Q104" i="91"/>
  <c r="AI174" i="22"/>
  <c r="AA277" i="91"/>
  <c r="X255" i="91"/>
  <c r="S52" i="91"/>
  <c r="AG272" i="22"/>
  <c r="Z255" i="22"/>
  <c r="Q218" i="91"/>
  <c r="AC192" i="22"/>
  <c r="X28" i="91"/>
  <c r="T296" i="91"/>
  <c r="U68" i="91"/>
  <c r="AH234" i="22"/>
  <c r="AD174" i="22"/>
  <c r="U238" i="91"/>
  <c r="AH6" i="22"/>
  <c r="AC53" i="91"/>
  <c r="AL277" i="22"/>
  <c r="AM31" i="22"/>
  <c r="U280" i="91"/>
  <c r="Y198" i="91"/>
  <c r="AE192" i="22"/>
  <c r="W280" i="91"/>
  <c r="AL234" i="22"/>
  <c r="V298" i="91"/>
  <c r="Y67" i="91"/>
  <c r="AL216" i="22"/>
  <c r="AA104" i="91"/>
  <c r="AB45" i="22"/>
  <c r="AA102" i="91"/>
  <c r="AC282" i="91"/>
  <c r="AL44" i="22"/>
  <c r="AC85" i="91"/>
  <c r="AK26" i="22"/>
  <c r="S125" i="91"/>
  <c r="AB260" i="91"/>
  <c r="U218" i="91"/>
  <c r="AI234" i="22"/>
  <c r="X52" i="91"/>
  <c r="AE194" i="22"/>
  <c r="AM81" i="22"/>
  <c r="Q6" i="91"/>
  <c r="AG44" i="22"/>
  <c r="W196" i="91"/>
  <c r="Y296" i="91"/>
  <c r="T236" i="91"/>
  <c r="AL31" i="22"/>
  <c r="AF217" i="22"/>
  <c r="Y239" i="91"/>
  <c r="AB125" i="91"/>
  <c r="P218" i="91"/>
  <c r="AC143" i="91"/>
  <c r="S86" i="91"/>
  <c r="W102" i="91"/>
  <c r="AN82" i="22"/>
  <c r="AM174" i="22"/>
  <c r="AB50" i="91"/>
  <c r="Q198" i="91"/>
  <c r="U198" i="91"/>
  <c r="U236" i="91"/>
  <c r="AL217" i="22"/>
  <c r="R103" i="91"/>
  <c r="AB87" i="91"/>
  <c r="R104" i="91"/>
  <c r="AB67" i="91"/>
  <c r="AL139" i="22"/>
  <c r="AJ196" i="22"/>
  <c r="U31" i="91"/>
  <c r="AK193" i="22"/>
  <c r="Z102" i="91"/>
  <c r="R49" i="91"/>
  <c r="AA68" i="91"/>
  <c r="AI218" i="22"/>
  <c r="AG82" i="22"/>
  <c r="AI238" i="22"/>
  <c r="AN9" i="22"/>
  <c r="AM6" i="22"/>
  <c r="P215" i="91"/>
  <c r="X216" i="91"/>
  <c r="AL80" i="22"/>
  <c r="R277" i="91"/>
  <c r="AG175" i="22"/>
  <c r="V161" i="91"/>
  <c r="AB196" i="22"/>
  <c r="S214" i="91"/>
  <c r="U239" i="91"/>
  <c r="AA217" i="91"/>
  <c r="V260" i="91"/>
  <c r="AJ259" i="22"/>
  <c r="AI258" i="22"/>
  <c r="Q29" i="91"/>
  <c r="AJ236" i="22"/>
  <c r="AD233" i="22"/>
  <c r="AD30" i="22"/>
  <c r="Q68" i="91"/>
  <c r="AB86" i="91"/>
  <c r="S124" i="91"/>
  <c r="P236" i="91"/>
  <c r="Q294" i="91"/>
  <c r="O85" i="91"/>
  <c r="AM276" i="22"/>
  <c r="O30" i="91"/>
  <c r="AK256" i="22"/>
  <c r="AD272" i="22"/>
  <c r="Z298" i="91"/>
  <c r="U294" i="91"/>
  <c r="Y240" i="91"/>
  <c r="Z175" i="22"/>
  <c r="O143" i="91"/>
  <c r="T196" i="91"/>
  <c r="P180" i="91"/>
  <c r="AC9" i="22"/>
  <c r="AM45" i="22"/>
  <c r="Q86" i="91"/>
  <c r="AB257" i="91"/>
  <c r="Q103" i="91"/>
  <c r="AB298" i="91"/>
  <c r="AK219" i="22"/>
  <c r="W85" i="91"/>
  <c r="Z45" i="22"/>
  <c r="AC272" i="22"/>
  <c r="S277" i="91"/>
  <c r="AL26" i="22"/>
  <c r="Y278" i="91"/>
  <c r="AE26" i="22"/>
  <c r="AA46" i="22"/>
  <c r="Y280" i="91"/>
  <c r="AH9" i="22"/>
  <c r="AA176" i="22"/>
  <c r="AC65" i="22"/>
  <c r="AE7" i="22"/>
  <c r="V217" i="91"/>
  <c r="T240" i="91"/>
  <c r="AL140" i="22"/>
  <c r="AM233" i="22"/>
  <c r="AG260" i="22"/>
  <c r="AB282" i="91"/>
  <c r="AI139" i="22"/>
  <c r="S53" i="91"/>
  <c r="AA28" i="91"/>
  <c r="X260" i="91"/>
  <c r="AN276" i="22"/>
  <c r="AD44" i="22"/>
  <c r="W257" i="91"/>
  <c r="AA241" i="91"/>
  <c r="AM219" i="22"/>
  <c r="AM175" i="22"/>
  <c r="Y214" i="91"/>
  <c r="AM7" i="22"/>
  <c r="R125" i="91"/>
  <c r="X259" i="91"/>
  <c r="AA103" i="91"/>
  <c r="R196" i="91"/>
  <c r="AH80" i="22"/>
  <c r="AB198" i="91"/>
  <c r="S215" i="91"/>
  <c r="AB277" i="91"/>
  <c r="AC174" i="22"/>
  <c r="AB258" i="91"/>
  <c r="S102" i="91"/>
  <c r="T216" i="91"/>
  <c r="U30" i="91"/>
  <c r="AE257" i="22"/>
  <c r="AA67" i="91"/>
  <c r="AL65" i="22"/>
  <c r="AG6" i="22"/>
  <c r="AK103" i="22"/>
  <c r="P102" i="91"/>
  <c r="AA48" i="91"/>
  <c r="AA198" i="91"/>
  <c r="Y238" i="91"/>
  <c r="AA256" i="91"/>
  <c r="Z85" i="91"/>
  <c r="AG174" i="22"/>
  <c r="AE214" i="22"/>
  <c r="AC196" i="22"/>
  <c r="AM218" i="22"/>
  <c r="AC7" i="22"/>
  <c r="AF82" i="22"/>
  <c r="AN275" i="22"/>
  <c r="AG214" i="22"/>
  <c r="U297" i="91"/>
  <c r="AD192" i="22"/>
  <c r="P50" i="91"/>
  <c r="O50" i="91"/>
  <c r="AG9" i="22"/>
  <c r="U216" i="91"/>
  <c r="U214" i="91"/>
  <c r="AA258" i="91"/>
  <c r="AI233" i="22"/>
  <c r="AK233" i="22"/>
  <c r="Q50" i="91"/>
  <c r="Z238" i="91"/>
  <c r="U260" i="91"/>
  <c r="AG64" i="22"/>
  <c r="Z48" i="91"/>
  <c r="AB259" i="91"/>
  <c r="Y86" i="91"/>
  <c r="V180" i="91"/>
  <c r="AH27" i="22"/>
  <c r="AE193" i="22"/>
  <c r="P196" i="91"/>
  <c r="W31" i="91"/>
  <c r="AA282" i="91"/>
  <c r="AC52" i="91"/>
  <c r="AF259" i="22"/>
  <c r="AE158" i="22"/>
  <c r="Q102" i="91"/>
  <c r="AJ44" i="22"/>
  <c r="AA85" i="91"/>
  <c r="AK277" i="22"/>
  <c r="AN30" i="22"/>
  <c r="AB162" i="91"/>
  <c r="AK31" i="22"/>
  <c r="T102" i="91"/>
  <c r="R179" i="91"/>
  <c r="W282" i="91"/>
  <c r="AC217" i="91"/>
  <c r="AL6" i="22"/>
  <c r="AG218" i="22"/>
  <c r="AM215" i="22"/>
  <c r="AD27" i="22"/>
  <c r="AI102" i="22"/>
  <c r="Z6" i="22"/>
  <c r="AK7" i="22"/>
  <c r="R161" i="91"/>
  <c r="AC196" i="91"/>
  <c r="AH64" i="22"/>
  <c r="R197" i="91"/>
  <c r="AJ175" i="22"/>
  <c r="AM255" i="22"/>
  <c r="Y29" i="91"/>
  <c r="AI272" i="22"/>
  <c r="U299" i="91"/>
  <c r="Z30" i="91"/>
  <c r="AB297" i="91"/>
  <c r="S29" i="91"/>
  <c r="U87" i="91"/>
  <c r="AI219" i="22"/>
  <c r="AA8" i="22"/>
  <c r="R66" i="91"/>
  <c r="AF30" i="22"/>
  <c r="V87" i="91"/>
  <c r="AH235" i="22"/>
  <c r="AD176" i="22"/>
  <c r="AN7" i="22"/>
  <c r="AN255" i="22"/>
  <c r="AN158" i="22"/>
  <c r="AJ195" i="22"/>
  <c r="AL194" i="22"/>
  <c r="Z162" i="91"/>
  <c r="U256" i="91"/>
  <c r="AD102" i="22"/>
  <c r="AA299" i="91"/>
  <c r="W281" i="91"/>
  <c r="AN236" i="22"/>
  <c r="Z87" i="91"/>
  <c r="O218" i="91"/>
  <c r="Y103" i="91"/>
  <c r="AD196" i="22"/>
  <c r="AA233" i="22"/>
  <c r="X68" i="91"/>
  <c r="AC299" i="91"/>
  <c r="AH193" i="22"/>
  <c r="X257" i="91"/>
  <c r="T297" i="91"/>
  <c r="AC87" i="91"/>
  <c r="AF120" i="22"/>
  <c r="AK273" i="22"/>
  <c r="Z239" i="91"/>
  <c r="AI194" i="22"/>
  <c r="AB142" i="91"/>
  <c r="T255" i="91"/>
  <c r="AN194" i="22"/>
  <c r="W298" i="91"/>
  <c r="AJ217" i="22"/>
  <c r="Z52" i="91"/>
  <c r="AA215" i="91"/>
  <c r="AK44" i="22"/>
  <c r="AC64" i="22"/>
  <c r="AM195" i="22"/>
  <c r="T53" i="91"/>
  <c r="AI80" i="22"/>
  <c r="AG219" i="22"/>
  <c r="X48" i="91"/>
  <c r="AH258" i="22"/>
  <c r="AM214" i="22"/>
  <c r="AK64" i="22"/>
  <c r="AN237" i="22"/>
  <c r="AM259" i="22"/>
  <c r="AI275" i="22"/>
  <c r="W68" i="91"/>
  <c r="P197" i="91"/>
  <c r="U50" i="91"/>
  <c r="AA179" i="91"/>
  <c r="V259" i="91"/>
  <c r="AF175" i="22"/>
  <c r="AE275" i="22"/>
  <c r="AE140" i="22"/>
  <c r="Z8" i="22"/>
  <c r="AE260" i="22"/>
  <c r="AN80" i="22"/>
  <c r="AB6" i="22"/>
  <c r="AG158" i="22"/>
  <c r="V68" i="91"/>
  <c r="AA82" i="22"/>
  <c r="AA65" i="22"/>
  <c r="AK27" i="22"/>
  <c r="AG139" i="22"/>
  <c r="AH219" i="22"/>
  <c r="AN120" i="22"/>
  <c r="Z63" i="22"/>
  <c r="AF196" i="22"/>
  <c r="AB197" i="91"/>
  <c r="AA195" i="22"/>
  <c r="AE31" i="22"/>
  <c r="AE175" i="22"/>
  <c r="AH255" i="22"/>
  <c r="T161" i="91"/>
  <c r="R218" i="91"/>
  <c r="AM234" i="22"/>
  <c r="Z256" i="91"/>
  <c r="AN192" i="22"/>
  <c r="AB68" i="91"/>
  <c r="AK235" i="22"/>
  <c r="AL219" i="22"/>
  <c r="AF238" i="22"/>
  <c r="V278" i="91"/>
  <c r="V239" i="91"/>
  <c r="S142" i="91"/>
  <c r="P125" i="91"/>
  <c r="AK196" i="22"/>
  <c r="AC102" i="91"/>
  <c r="AB66" i="91"/>
  <c r="AF255" i="22"/>
  <c r="AA31" i="91"/>
  <c r="AB239" i="91"/>
  <c r="AK238" i="22"/>
  <c r="AL257" i="22"/>
  <c r="AI277" i="22"/>
  <c r="AC50" i="91"/>
  <c r="X279" i="91"/>
  <c r="Y124" i="91"/>
  <c r="W30" i="91"/>
  <c r="AG27" i="22"/>
  <c r="AN193" i="22"/>
  <c r="Q85" i="91"/>
  <c r="Z68" i="91"/>
  <c r="AI216" i="22"/>
  <c r="AL102" i="22"/>
  <c r="AI237" i="22"/>
  <c r="AK158" i="22"/>
  <c r="AF121" i="22"/>
  <c r="AA197" i="91"/>
  <c r="T142" i="91"/>
  <c r="AB214" i="91"/>
  <c r="AA193" i="22"/>
  <c r="AI9" i="22"/>
  <c r="AJ7" i="22"/>
  <c r="S161" i="91"/>
  <c r="V277" i="91"/>
  <c r="Q217" i="91"/>
  <c r="Z80" i="22"/>
  <c r="Z139" i="22"/>
  <c r="AH218" i="22"/>
  <c r="AL196" i="22"/>
  <c r="AE174" i="22"/>
  <c r="W240" i="91"/>
  <c r="S216" i="91"/>
  <c r="V125" i="91"/>
  <c r="W216" i="91"/>
  <c r="AM273" i="22"/>
  <c r="AH237" i="22"/>
  <c r="AC277" i="91"/>
  <c r="AL193" i="22"/>
  <c r="AN46" i="22"/>
  <c r="AA125" i="91"/>
  <c r="AF235" i="22"/>
  <c r="Z104" i="91"/>
  <c r="AK234" i="22"/>
  <c r="AA196" i="91"/>
  <c r="AN140" i="22"/>
  <c r="V256" i="91"/>
  <c r="AC281" i="91"/>
  <c r="AN45" i="22"/>
  <c r="X240" i="91"/>
  <c r="AM272" i="22"/>
  <c r="AL195" i="22"/>
  <c r="O66" i="91"/>
  <c r="W278" i="91"/>
  <c r="U85" i="91"/>
  <c r="AM64" i="22"/>
  <c r="W297" i="91"/>
  <c r="AJ9" i="22"/>
  <c r="T294" i="91"/>
  <c r="AC30" i="91"/>
  <c r="P214" i="91"/>
  <c r="AB236" i="91"/>
  <c r="AC26" i="22"/>
  <c r="AG65" i="22"/>
  <c r="Z174" i="22"/>
  <c r="P53" i="91"/>
  <c r="T180" i="91"/>
  <c r="AN157" i="22"/>
  <c r="Z140" i="22"/>
  <c r="AC68" i="91"/>
  <c r="T258" i="91"/>
  <c r="AC27" i="22"/>
  <c r="S162" i="91"/>
  <c r="AF256" i="22"/>
  <c r="P294" i="91"/>
  <c r="AJ219" i="22"/>
  <c r="X124" i="91"/>
  <c r="AB81" i="22"/>
  <c r="O103" i="91"/>
  <c r="V255" i="91"/>
  <c r="V299" i="91"/>
  <c r="AB237" i="91"/>
  <c r="R255" i="91"/>
  <c r="AI260" i="22"/>
  <c r="AM192" i="22"/>
  <c r="AA295" i="91"/>
  <c r="Q49" i="91"/>
  <c r="AK236" i="22"/>
  <c r="AK45" i="22"/>
  <c r="V295" i="91"/>
  <c r="AN174" i="22"/>
  <c r="AH63" i="22"/>
  <c r="AD120" i="22"/>
  <c r="AH175" i="22"/>
  <c r="AC45" i="22"/>
  <c r="W256" i="91"/>
  <c r="V214" i="91"/>
  <c r="AA194" i="22"/>
  <c r="AC297" i="91"/>
  <c r="AH46" i="22"/>
  <c r="AC216" i="91"/>
  <c r="AL174" i="22"/>
  <c r="AC214" i="91"/>
  <c r="AB192" i="22"/>
  <c r="AA120" i="22"/>
  <c r="Z195" i="22"/>
  <c r="T28" i="91"/>
  <c r="X49" i="91"/>
  <c r="AJ65" i="22"/>
  <c r="U52" i="91"/>
  <c r="X198" i="91"/>
  <c r="AL275" i="22"/>
  <c r="AI196" i="22"/>
  <c r="AI8" i="22"/>
  <c r="S68" i="91"/>
  <c r="AI273" i="22"/>
  <c r="AN65" i="22"/>
  <c r="AI65" i="22"/>
  <c r="AC161" i="91"/>
  <c r="AN216" i="22"/>
  <c r="AN257" i="22"/>
  <c r="AN175" i="22"/>
  <c r="AN235" i="22"/>
  <c r="AN102" i="22"/>
  <c r="AC278" i="91"/>
  <c r="AH26" i="22"/>
  <c r="AF258" i="22"/>
  <c r="AA9" i="22"/>
  <c r="AC28" i="91"/>
  <c r="W6" i="91"/>
  <c r="S48" i="91"/>
  <c r="AM8" i="22"/>
  <c r="AH274" i="22"/>
  <c r="T256" i="91"/>
  <c r="AN195" i="22"/>
  <c r="Q28" i="91"/>
  <c r="AA103" i="22"/>
  <c r="AG215" i="22"/>
  <c r="AB8" i="22"/>
  <c r="Q162" i="91"/>
  <c r="AG274" i="22"/>
  <c r="AM235" i="22"/>
  <c r="AG257" i="22"/>
  <c r="AC240" i="91"/>
  <c r="Y52" i="91"/>
  <c r="Z216" i="91"/>
  <c r="AL30" i="22"/>
  <c r="AL259" i="22"/>
  <c r="AK8" i="22"/>
  <c r="AI44" i="22"/>
  <c r="AB238" i="91"/>
  <c r="AE103" i="22"/>
  <c r="Q66" i="91"/>
  <c r="AA27" i="22"/>
  <c r="S255" i="91"/>
  <c r="T217" i="91"/>
  <c r="O142" i="91"/>
  <c r="AB174" i="22"/>
  <c r="AB85" i="91"/>
  <c r="AB295" i="91"/>
  <c r="AM46" i="22"/>
  <c r="T238" i="91"/>
  <c r="S85" i="91"/>
  <c r="Y237" i="91"/>
  <c r="T103" i="91"/>
  <c r="AB157" i="22"/>
  <c r="AA7" i="22"/>
  <c r="W66" i="91"/>
  <c r="AN217" i="22"/>
  <c r="AB7" i="22"/>
  <c r="U6" i="91"/>
  <c r="AB279" i="91"/>
  <c r="U296" i="91"/>
  <c r="Z282" i="91"/>
  <c r="AA260" i="91"/>
  <c r="AN103" i="22"/>
  <c r="X66" i="91"/>
  <c r="AM258" i="22"/>
  <c r="Y257" i="91"/>
  <c r="O102" i="91"/>
  <c r="AA279" i="91"/>
  <c r="X237" i="91"/>
  <c r="Z26" i="22"/>
  <c r="AB9" i="22"/>
  <c r="R215" i="91"/>
  <c r="AC241" i="91"/>
  <c r="AB195" i="22"/>
  <c r="AN238" i="22"/>
  <c r="Y297" i="91"/>
  <c r="AH157" i="22"/>
  <c r="AK65" i="22"/>
  <c r="AG46" i="22"/>
  <c r="AI7" i="22"/>
  <c r="AC258" i="91"/>
  <c r="S236" i="91"/>
  <c r="AJ214" i="22"/>
  <c r="AH82" i="22"/>
  <c r="AM256" i="22"/>
  <c r="AI274" i="22"/>
  <c r="AC81" i="22"/>
  <c r="Z236" i="91"/>
  <c r="AK255" i="22"/>
  <c r="AM274" i="22"/>
  <c r="S50" i="91"/>
  <c r="AL8" i="22"/>
  <c r="AI158" i="22"/>
  <c r="AJ260" i="22"/>
  <c r="AA6" i="91"/>
  <c r="AB215" i="91"/>
  <c r="AC259" i="91"/>
  <c r="W277" i="91"/>
  <c r="AD9" i="22"/>
  <c r="X125" i="91"/>
  <c r="S198" i="91"/>
  <c r="U217" i="91"/>
  <c r="AA174" i="22"/>
  <c r="Q87" i="91"/>
  <c r="AN258" i="22"/>
  <c r="W241" i="91"/>
  <c r="AB46" i="22"/>
  <c r="W124" i="91"/>
  <c r="AI121" i="22"/>
  <c r="T67" i="91"/>
  <c r="U298" i="91"/>
  <c r="X236" i="91"/>
  <c r="AK274" i="22"/>
  <c r="AC218" i="91"/>
  <c r="AD26" i="22"/>
  <c r="Z50" i="91"/>
  <c r="AA237" i="91"/>
  <c r="AC239" i="91"/>
  <c r="AF276" i="22"/>
  <c r="AE273" i="22"/>
  <c r="AA281" i="91"/>
  <c r="AI257" i="22"/>
  <c r="AJ45" i="22"/>
  <c r="AF216" i="22"/>
  <c r="Y49" i="91"/>
  <c r="AL274" i="22"/>
  <c r="W104" i="91"/>
  <c r="Z198" i="91"/>
  <c r="AB255" i="91"/>
  <c r="S66" i="91"/>
  <c r="Q179" i="91"/>
  <c r="AI82" i="22"/>
  <c r="AJ140" i="22"/>
  <c r="AM102" i="22"/>
  <c r="W295" i="91"/>
  <c r="AG194" i="22"/>
  <c r="AA238" i="91"/>
  <c r="X102" i="91"/>
  <c r="T104" i="91"/>
  <c r="V28" i="91"/>
  <c r="AJ102" i="22"/>
  <c r="O255" i="91"/>
  <c r="AG256" i="22"/>
  <c r="Q67" i="91"/>
  <c r="U142" i="91"/>
  <c r="AH233" i="22"/>
  <c r="AB103" i="22"/>
  <c r="AN233" i="22"/>
  <c r="AL235" i="22"/>
  <c r="AK28" i="22"/>
  <c r="AG45" i="22"/>
  <c r="AH277" i="22"/>
  <c r="V29" i="91"/>
  <c r="Y218" i="91"/>
  <c r="U143" i="91"/>
  <c r="V52" i="91"/>
  <c r="O216" i="91"/>
  <c r="V53" i="91"/>
  <c r="Y31" i="91"/>
  <c r="AH102" i="22"/>
  <c r="V294" i="91"/>
  <c r="Y85" i="91"/>
  <c r="AF215" i="22"/>
  <c r="Q53" i="91"/>
  <c r="AK102" i="22"/>
  <c r="AA278" i="91"/>
  <c r="AB256" i="91"/>
  <c r="X53" i="91"/>
  <c r="AM193" i="22"/>
  <c r="AG193" i="22"/>
  <c r="AB104" i="91"/>
  <c r="R142" i="91"/>
  <c r="AJ218" i="22"/>
  <c r="S294" i="91"/>
  <c r="W103" i="91"/>
  <c r="AC103" i="22"/>
  <c r="U102" i="91"/>
  <c r="T239" i="91"/>
  <c r="AH217" i="22"/>
  <c r="AN139" i="22"/>
  <c r="Y125" i="91"/>
  <c r="P142" i="91"/>
  <c r="AB161" i="91"/>
  <c r="AA158" i="22"/>
  <c r="AA142" i="91"/>
  <c r="AG28" i="22"/>
  <c r="AA236" i="91"/>
  <c r="AE237" i="22"/>
  <c r="AH176" i="22"/>
  <c r="AI175" i="22"/>
  <c r="AE176" i="22"/>
  <c r="AI45" i="22"/>
  <c r="X299" i="91"/>
  <c r="AA30" i="91"/>
  <c r="V237" i="91"/>
  <c r="Z86" i="91"/>
  <c r="Q255" i="91"/>
  <c r="V50" i="91"/>
  <c r="Z257" i="91"/>
  <c r="U196" i="91"/>
  <c r="AK217" i="22"/>
  <c r="AF31" i="22"/>
  <c r="AI30" i="22"/>
  <c r="AC176" i="22"/>
  <c r="AF26" i="22"/>
  <c r="V6" i="91"/>
  <c r="AE276" i="22"/>
  <c r="AA255" i="91"/>
  <c r="AM65" i="22"/>
  <c r="Z103" i="91"/>
  <c r="AL64" i="22"/>
  <c r="AN260" i="22"/>
  <c r="AL255" i="22"/>
  <c r="Y236" i="91"/>
  <c r="AC140" i="22"/>
  <c r="AL192" i="22"/>
  <c r="AG276" i="22"/>
  <c r="AL103" i="22"/>
  <c r="U48" i="91"/>
  <c r="Z233" i="22"/>
  <c r="AB218" i="91"/>
  <c r="Z280" i="91"/>
  <c r="AK215" i="22"/>
  <c r="T298" i="91"/>
  <c r="W236" i="91"/>
  <c r="AD46" i="22"/>
  <c r="W179" i="91"/>
  <c r="AB82" i="22"/>
  <c r="AB278" i="91"/>
  <c r="U180" i="91"/>
  <c r="AC215" i="91"/>
  <c r="AM176" i="22"/>
  <c r="Z194" i="22"/>
  <c r="Z31" i="22"/>
  <c r="AL157" i="22"/>
  <c r="AH174" i="22"/>
  <c r="T260" i="91"/>
  <c r="AL28" i="22"/>
  <c r="S179" i="91"/>
  <c r="AH65" i="22"/>
  <c r="R85" i="91"/>
  <c r="AN26" i="22"/>
  <c r="AK259" i="22"/>
  <c r="AF6" i="22"/>
  <c r="AM103" i="22"/>
  <c r="AC67" i="91"/>
  <c r="AJ63" i="22"/>
  <c r="AC139" i="22"/>
  <c r="AC198" i="91"/>
  <c r="AE65" i="22"/>
  <c r="X294" i="91"/>
  <c r="AC48" i="91"/>
  <c r="T87" i="91"/>
  <c r="W53" i="91"/>
  <c r="AG81" i="22"/>
  <c r="O161" i="91"/>
  <c r="O67" i="91"/>
  <c r="V258" i="91"/>
  <c r="AM63" i="22"/>
  <c r="AC180" i="91"/>
  <c r="AC124" i="91"/>
  <c r="AC236" i="91"/>
  <c r="AC256" i="91"/>
  <c r="AC66" i="91"/>
  <c r="AJ235" i="22"/>
  <c r="AC279" i="91"/>
  <c r="AN215" i="22"/>
  <c r="V279" i="91"/>
  <c r="AH194" i="22"/>
  <c r="AJ174" i="22"/>
  <c r="AF27" i="22"/>
  <c r="Y180" i="91"/>
  <c r="AD81" i="22"/>
  <c r="Y258" i="91"/>
  <c r="Z125" i="91"/>
  <c r="AC260" i="91"/>
  <c r="AJ31" i="22"/>
  <c r="AN176" i="22"/>
  <c r="AE121" i="22"/>
  <c r="AM82" i="22"/>
  <c r="AF63" i="22"/>
  <c r="AK214" i="22"/>
  <c r="AL218" i="22"/>
  <c r="AI28" i="22"/>
  <c r="AA216" i="91"/>
  <c r="AH257" i="22"/>
  <c r="AN44" i="22"/>
  <c r="AN64" i="22"/>
  <c r="AM216" i="22"/>
  <c r="AC257" i="91"/>
  <c r="AC197" i="91"/>
  <c r="AN272" i="22"/>
  <c r="AC237" i="91"/>
  <c r="Z214" i="22"/>
  <c r="AA121" i="22"/>
  <c r="AN196" i="22"/>
  <c r="R67" i="91"/>
  <c r="S143" i="91"/>
  <c r="AB26" i="22"/>
  <c r="AJ238" i="22"/>
  <c r="Z295" i="91"/>
  <c r="AD103" i="22"/>
  <c r="AF44" i="22"/>
  <c r="Q125" i="91"/>
  <c r="AA239" i="91"/>
  <c r="AM196" i="22"/>
  <c r="AC104" i="91"/>
  <c r="AN214" i="22"/>
  <c r="AM238" i="22"/>
  <c r="AN234" i="22"/>
  <c r="AN63" i="22"/>
  <c r="AC238" i="91"/>
  <c r="AN274" i="22"/>
  <c r="AN273" i="22"/>
  <c r="O124" i="91"/>
  <c r="Z102" i="22"/>
  <c r="AC142" i="91"/>
  <c r="AC255" i="91"/>
  <c r="AN256" i="22"/>
  <c r="O236" i="91"/>
  <c r="Q242" i="91" l="1"/>
  <c r="AD220" i="22"/>
  <c r="AB29" i="22"/>
  <c r="S261" i="91"/>
  <c r="AA239" i="22"/>
  <c r="AE239" i="22"/>
  <c r="Z242" i="91"/>
  <c r="Y300" i="91"/>
  <c r="AC300" i="91"/>
  <c r="AC51" i="91"/>
  <c r="AM220" i="22"/>
  <c r="AN29" i="22"/>
  <c r="U300" i="91"/>
  <c r="U51" i="91"/>
  <c r="AL220" i="22"/>
  <c r="AC261" i="22"/>
  <c r="V7" i="91"/>
  <c r="AF29" i="22"/>
  <c r="AA278" i="22"/>
  <c r="Y242" i="91"/>
  <c r="AC220" i="22"/>
  <c r="U261" i="91"/>
  <c r="AB220" i="22"/>
  <c r="AJ261" i="22"/>
  <c r="AD29" i="22"/>
  <c r="AI239" i="22"/>
  <c r="X242" i="91"/>
  <c r="AA7" i="91"/>
  <c r="AI278" i="22"/>
  <c r="Z29" i="22"/>
  <c r="AN220" i="22"/>
  <c r="U7" i="91"/>
  <c r="AE220" i="22"/>
  <c r="Q283" i="91"/>
  <c r="AA220" i="22"/>
  <c r="S51" i="91"/>
  <c r="W7" i="91"/>
  <c r="AH29" i="22"/>
  <c r="S283" i="91"/>
  <c r="Z261" i="22"/>
  <c r="T300" i="91"/>
  <c r="AC29" i="22"/>
  <c r="AN261" i="22"/>
  <c r="AA242" i="91"/>
  <c r="V242" i="91"/>
  <c r="AF239" i="22"/>
  <c r="AK278" i="22"/>
  <c r="P242" i="91"/>
  <c r="AG278" i="22"/>
  <c r="AE261" i="22"/>
  <c r="X51" i="91"/>
  <c r="Z283" i="91"/>
  <c r="AN278" i="22"/>
  <c r="AB283" i="91"/>
  <c r="AE278" i="22"/>
  <c r="V300" i="91"/>
  <c r="Z51" i="91"/>
  <c r="AA51" i="91"/>
  <c r="AK220" i="22"/>
  <c r="R242" i="91"/>
  <c r="AL261" i="22"/>
  <c r="AE29" i="22"/>
  <c r="AL29" i="22"/>
  <c r="P300" i="91"/>
  <c r="O261" i="91"/>
  <c r="AC261" i="91"/>
  <c r="AB242" i="91"/>
  <c r="Q7" i="91"/>
  <c r="S242" i="91"/>
  <c r="AK29" i="22"/>
  <c r="AB51" i="91"/>
  <c r="R300" i="91"/>
  <c r="X7" i="91"/>
  <c r="S7" i="91"/>
  <c r="AC242" i="91"/>
  <c r="AN239" i="22"/>
  <c r="Z7" i="91"/>
  <c r="AM239" i="22"/>
  <c r="V283" i="91"/>
  <c r="AL278" i="22"/>
  <c r="O300" i="91"/>
  <c r="Q51" i="91"/>
  <c r="Z300" i="91"/>
  <c r="AB278" i="22"/>
  <c r="AF278" i="22"/>
  <c r="AC7" i="91"/>
  <c r="Z261" i="91"/>
  <c r="AA283" i="91"/>
  <c r="T7" i="91"/>
  <c r="AA261" i="91"/>
  <c r="AF261" i="22"/>
  <c r="AG29" i="22"/>
  <c r="X283" i="91"/>
  <c r="O242" i="91"/>
  <c r="AB261" i="91"/>
  <c r="S300" i="91"/>
  <c r="AD278" i="22"/>
  <c r="Y261" i="91"/>
  <c r="AK261" i="22"/>
  <c r="AK239" i="22"/>
  <c r="AI261" i="22"/>
  <c r="P51" i="91"/>
  <c r="AI29" i="22"/>
  <c r="Y51" i="91"/>
  <c r="T242" i="91"/>
  <c r="T51" i="91"/>
  <c r="AB7" i="91"/>
  <c r="AG220" i="22"/>
  <c r="AB261" i="22"/>
  <c r="W242" i="91"/>
  <c r="W51" i="91"/>
  <c r="U283" i="91"/>
  <c r="U242" i="91"/>
  <c r="W283" i="91"/>
  <c r="AJ278" i="22"/>
  <c r="R7" i="91"/>
  <c r="Q300" i="91"/>
  <c r="AM29" i="22"/>
  <c r="R283" i="91"/>
  <c r="Z220" i="22"/>
  <c r="AM278" i="22"/>
  <c r="W300" i="91"/>
  <c r="W261" i="91"/>
  <c r="AH278" i="22"/>
  <c r="AF220" i="22"/>
  <c r="AA300" i="91"/>
  <c r="P7" i="91"/>
  <c r="AL239" i="22"/>
  <c r="AD239" i="22"/>
  <c r="AJ29" i="22"/>
  <c r="AI220" i="22"/>
  <c r="AA29" i="22"/>
  <c r="AB300" i="91"/>
  <c r="V261" i="91"/>
  <c r="Z278" i="22"/>
  <c r="Q261" i="91"/>
  <c r="Y7" i="91"/>
  <c r="T261" i="91"/>
  <c r="P261" i="91"/>
  <c r="AC283" i="91"/>
  <c r="Y283" i="91"/>
  <c r="P283" i="91"/>
  <c r="AJ239" i="22"/>
  <c r="AA261" i="22"/>
  <c r="Z239" i="22"/>
  <c r="AJ220" i="22"/>
  <c r="V51" i="91"/>
  <c r="AD261" i="22"/>
  <c r="AG261" i="22"/>
  <c r="AH239" i="22"/>
  <c r="T283" i="91"/>
  <c r="AH261" i="22"/>
  <c r="R51" i="91"/>
  <c r="O283" i="91"/>
  <c r="X261" i="91"/>
  <c r="X300" i="91"/>
  <c r="AH220" i="22"/>
  <c r="AG239" i="22"/>
  <c r="R261" i="91"/>
  <c r="O51" i="91"/>
  <c r="AC239" i="22"/>
  <c r="AB239" i="22"/>
  <c r="AC278" i="22"/>
  <c r="AM261" i="22"/>
</calcChain>
</file>

<file path=xl/sharedStrings.xml><?xml version="1.0" encoding="utf-8"?>
<sst xmlns="http://schemas.openxmlformats.org/spreadsheetml/2006/main" count="5224" uniqueCount="429">
  <si>
    <t>Scale</t>
  </si>
  <si>
    <t>Descriptor</t>
  </si>
  <si>
    <t>State</t>
  </si>
  <si>
    <t>First Year of Projection</t>
  </si>
  <si>
    <t>Naira</t>
  </si>
  <si>
    <t>Million</t>
  </si>
  <si>
    <t xml:space="preserve">IGR </t>
  </si>
  <si>
    <t>Capital Expenditure</t>
  </si>
  <si>
    <t>State Code</t>
  </si>
  <si>
    <t>Units</t>
  </si>
  <si>
    <t>US Dollars</t>
  </si>
  <si>
    <t>Contractors' Arrears</t>
  </si>
  <si>
    <t>State Bonds</t>
  </si>
  <si>
    <t>Weak</t>
  </si>
  <si>
    <t>Medium</t>
  </si>
  <si>
    <t>Strong</t>
  </si>
  <si>
    <t>Rating</t>
  </si>
  <si>
    <t>Score</t>
  </si>
  <si>
    <t>Abia</t>
  </si>
  <si>
    <t>Adamawa</t>
  </si>
  <si>
    <t>Akwa Ibom</t>
  </si>
  <si>
    <t>Anambra</t>
  </si>
  <si>
    <t>Bauchi</t>
  </si>
  <si>
    <t>Bayelsa</t>
  </si>
  <si>
    <t>Benue</t>
  </si>
  <si>
    <t>Borno</t>
  </si>
  <si>
    <t>Cross River</t>
  </si>
  <si>
    <t>Delta</t>
  </si>
  <si>
    <t>Ebonyi</t>
  </si>
  <si>
    <t>Edo</t>
  </si>
  <si>
    <t>Ekiti</t>
  </si>
  <si>
    <t>Enugu</t>
  </si>
  <si>
    <t>Gombe</t>
  </si>
  <si>
    <t>Imo</t>
  </si>
  <si>
    <t>Jigawa</t>
  </si>
  <si>
    <t>Kaduna</t>
  </si>
  <si>
    <t>Kano</t>
  </si>
  <si>
    <t>Katsina</t>
  </si>
  <si>
    <t>Kebbi</t>
  </si>
  <si>
    <t>Kogi</t>
  </si>
  <si>
    <t>Kwara</t>
  </si>
  <si>
    <t>Lagos</t>
  </si>
  <si>
    <t>Nassarawa</t>
  </si>
  <si>
    <t>Niger</t>
  </si>
  <si>
    <t>Ogun</t>
  </si>
  <si>
    <t>Ondo</t>
  </si>
  <si>
    <t>Osun</t>
  </si>
  <si>
    <t>Oyo</t>
  </si>
  <si>
    <t>Plateau</t>
  </si>
  <si>
    <t>Rivers</t>
  </si>
  <si>
    <t>Sokoto</t>
  </si>
  <si>
    <t>Taraba</t>
  </si>
  <si>
    <t>Yobe</t>
  </si>
  <si>
    <t>Zamfara</t>
  </si>
  <si>
    <t>FCT</t>
  </si>
  <si>
    <t>State Score</t>
  </si>
  <si>
    <t>State Rating</t>
  </si>
  <si>
    <t>Note</t>
  </si>
  <si>
    <t>Present Value Factor (PVF)</t>
  </si>
  <si>
    <t>Currency</t>
  </si>
  <si>
    <t>Baseline</t>
  </si>
  <si>
    <t>Scenario 2</t>
  </si>
  <si>
    <t>Grants</t>
  </si>
  <si>
    <r>
      <t>Exchange Rate NG</t>
    </r>
    <r>
      <rPr>
        <strike/>
        <sz val="10"/>
        <color theme="1"/>
        <rFont val="Calibri"/>
        <family val="2"/>
        <scheme val="minor"/>
      </rPr>
      <t>N</t>
    </r>
    <r>
      <rPr>
        <sz val="10"/>
        <color theme="1"/>
        <rFont val="Calibri"/>
        <family val="2"/>
        <scheme val="minor"/>
      </rPr>
      <t>/US$ (end-Period)</t>
    </r>
  </si>
  <si>
    <t>External</t>
  </si>
  <si>
    <t>Domestic</t>
  </si>
  <si>
    <t xml:space="preserve">External </t>
  </si>
  <si>
    <t>Outstanding Debt (Old + New)</t>
  </si>
  <si>
    <t>Threshold</t>
  </si>
  <si>
    <t>Gross Financing Needs</t>
  </si>
  <si>
    <t>Interest Payment as % of Total Revenue</t>
  </si>
  <si>
    <t>External Interest Payment as % of Total Revenue</t>
  </si>
  <si>
    <t>Domestic Interest Payment as % of Total Revenue</t>
  </si>
  <si>
    <t>Total State Debt as % of State GDP</t>
  </si>
  <si>
    <t>Domestic Debt as % of State GDP</t>
  </si>
  <si>
    <t>Total State Debt as % of Total Revenue</t>
  </si>
  <si>
    <t>Total Debt Service as % of Total Revenue</t>
  </si>
  <si>
    <t>External Debt Service as % of Total Revenue</t>
  </si>
  <si>
    <t>Domestic Debt Service as % of Total Revenue</t>
  </si>
  <si>
    <t xml:space="preserve">Total Debt Service as % of IGR </t>
  </si>
  <si>
    <t>External Debt as % IGR</t>
  </si>
  <si>
    <t>Domestic Debt as % IGR</t>
  </si>
  <si>
    <t>Total Debt as % of IGR</t>
  </si>
  <si>
    <t>IGR as % of Total Revenue</t>
  </si>
  <si>
    <t>External Debt as % of Total Revenue</t>
  </si>
  <si>
    <t>Domestic Debt as % of Total Revenue</t>
  </si>
  <si>
    <t>Growth of Total Revenue</t>
  </si>
  <si>
    <t>Growth of FAAC</t>
  </si>
  <si>
    <t>Growth of IGR</t>
  </si>
  <si>
    <r>
      <t>Threshold</t>
    </r>
    <r>
      <rPr>
        <vertAlign val="superscript"/>
        <sz val="10"/>
        <color theme="1"/>
        <rFont val="Calibri"/>
        <family val="2"/>
        <scheme val="minor"/>
      </rPr>
      <t>2</t>
    </r>
  </si>
  <si>
    <r>
      <t>Threshold</t>
    </r>
    <r>
      <rPr>
        <vertAlign val="superscript"/>
        <sz val="10"/>
        <color theme="1"/>
        <rFont val="Calibri"/>
        <family val="2"/>
        <scheme val="minor"/>
      </rPr>
      <t>3</t>
    </r>
  </si>
  <si>
    <t>Domestic Debt Service as % of IGR</t>
  </si>
  <si>
    <t>External Debt Service as % of IGR</t>
  </si>
  <si>
    <t>Gross Financing Needs as % of State GDP</t>
  </si>
  <si>
    <t>Overall Balance as % of State GDP</t>
  </si>
  <si>
    <t>Primary Balance as % of State GDP</t>
  </si>
  <si>
    <t>IDA</t>
  </si>
  <si>
    <t>IFAD</t>
  </si>
  <si>
    <t>EDF</t>
  </si>
  <si>
    <t>AfDF</t>
  </si>
  <si>
    <t>IDB</t>
  </si>
  <si>
    <t>BADEA</t>
  </si>
  <si>
    <t>AFD</t>
  </si>
  <si>
    <t>ADB</t>
  </si>
  <si>
    <t>IBRD</t>
  </si>
  <si>
    <t>International Development Association</t>
  </si>
  <si>
    <t>International Fund for Agricultural Development</t>
  </si>
  <si>
    <t>EuropeanDevelopment Fund</t>
  </si>
  <si>
    <t>African Development Fund</t>
  </si>
  <si>
    <t>Islamic Development Bank</t>
  </si>
  <si>
    <t>Arab Bank for Economic Development</t>
  </si>
  <si>
    <t>French Development Agency</t>
  </si>
  <si>
    <t>African Development Bank</t>
  </si>
  <si>
    <t>International Bank for Reconstruction and Development</t>
  </si>
  <si>
    <t>Glossary</t>
  </si>
  <si>
    <t>Debt as % of GDP</t>
  </si>
  <si>
    <t>Debt Service as % of Revenue</t>
  </si>
  <si>
    <t>State Score is showing the strength/share of Internally Generated Revenue (IGR) as percentage of Total Revenue</t>
  </si>
  <si>
    <t>State Rating is base on the performance of State's Revenue were the average of Five (5) year historical of FAAC and IGR was considered (Strong is above N100 billion; Medium is N50-N100 billion; and Weak is below N50 billion)</t>
  </si>
  <si>
    <t>Amortization</t>
  </si>
  <si>
    <t>Debt as % of Revenue</t>
  </si>
  <si>
    <t>Below &lt; 10%</t>
  </si>
  <si>
    <t>Above &gt;10% - &lt;20%</t>
  </si>
  <si>
    <t>Above &gt; 20%</t>
  </si>
  <si>
    <t>Weight is assigned based on the Internal Revenue Generation (IGR) Contributions to Total Revenue of the State, IGR % of Total Revenue has been classified into three catagories</t>
  </si>
  <si>
    <t>Total Revenue</t>
  </si>
  <si>
    <t>Total Expenditure</t>
  </si>
  <si>
    <t>DEBT MANAGEMENT OFFICE</t>
  </si>
  <si>
    <t>NIGERIA</t>
  </si>
  <si>
    <t>SUB-NATIONAL DEBT SUSTAINABILITY ANALYSIS TEMPLATE</t>
  </si>
  <si>
    <t>State Bonds (maturity 6 years or longer)</t>
  </si>
  <si>
    <t>State Bonds (maturity 1 to 5 years)</t>
  </si>
  <si>
    <t>Commercial Bank Loans (maturity 1 to 5 years, including Agric Loans and MSMEDF)</t>
  </si>
  <si>
    <t>Commercial Bank Loans (maturity 6 years or longer, including Agric Loans and MSMEDF)</t>
  </si>
  <si>
    <t>Other Domestic Financing</t>
  </si>
  <si>
    <t>State GDP (at current prices)</t>
  </si>
  <si>
    <t>Interest Rate (%)</t>
  </si>
  <si>
    <t>Grace (# of years)</t>
  </si>
  <si>
    <t>Maturity (# of years)</t>
  </si>
  <si>
    <t>Multilateral Creditor (1) [Insert name]</t>
  </si>
  <si>
    <t>Multilateral Creditor (2) [Insert name]</t>
  </si>
  <si>
    <t>Multilateral Creditors (others) [Insert list of all]</t>
  </si>
  <si>
    <t>Bilateral Creditor (1) [Insert name]</t>
  </si>
  <si>
    <t>Bilateral Creditor (2) [Insert name]</t>
  </si>
  <si>
    <t>Bilateral Creditors (others) [Insert name]</t>
  </si>
  <si>
    <t>Other External Debt</t>
  </si>
  <si>
    <t>World Bank (WB) (including International Development Association (IDA) and IBRD)</t>
  </si>
  <si>
    <t xml:space="preserve">Commercial Banks Loans </t>
  </si>
  <si>
    <t>Pension and Gratuity Arrears</t>
  </si>
  <si>
    <t>African Development Bank (AfDB) [including African Development Fund (AfDFP) and Africa Growing Together FUND]</t>
  </si>
  <si>
    <r>
      <t xml:space="preserve">of which Net </t>
    </r>
    <r>
      <rPr>
        <sz val="10"/>
        <color rgb="FF000000"/>
        <rFont val="Calibri"/>
        <family val="2"/>
        <scheme val="minor"/>
      </rPr>
      <t xml:space="preserve">Statutory Allocation  ('net' means of deductions) </t>
    </r>
  </si>
  <si>
    <t>of which Deductions</t>
  </si>
  <si>
    <t>of which Interest Payments (Public Debt Charges, excluding interests deducted from FAAC Allocation)</t>
  </si>
  <si>
    <t>of which Interest deducted from FAAC Allocation</t>
  </si>
  <si>
    <t>Sales of Government Assets and Privatization Proceeds</t>
  </si>
  <si>
    <t>Other Non-Debt Creating Capital Receipts</t>
  </si>
  <si>
    <t>Budget Balance (' + ' means surplus,  ' - ' means deficit)</t>
  </si>
  <si>
    <t>Proceeds from Debt-Creating Borrowings (bond issuance, loan disbursements, etc.)</t>
  </si>
  <si>
    <t>of which Amortization of Domestic bonds</t>
  </si>
  <si>
    <t xml:space="preserve">of which Amortization of Commercial bank loans </t>
  </si>
  <si>
    <t>of which Amortization of External loans</t>
  </si>
  <si>
    <t>of which Borrowings from Domestic bonds</t>
  </si>
  <si>
    <t xml:space="preserve">of which Borrowings from Commercial bank loans </t>
  </si>
  <si>
    <t>of which Borrowings from External loans</t>
  </si>
  <si>
    <t>1. Personnel costs (Salaries, Pensions, Civil Servant Social Benefits, other)</t>
  </si>
  <si>
    <t>2. Overhead costs</t>
  </si>
  <si>
    <t>3. Interest Payments (Public Debt Charges, including interests deducted from FAAC Allocation)</t>
  </si>
  <si>
    <t>4. Other Recurrent Expenditure (Excluding Personnel Costs, Overhead Costs and Interest Payments)</t>
  </si>
  <si>
    <t>5. Capital Expenditure</t>
  </si>
  <si>
    <t>6. Amortization (principal) payments</t>
  </si>
  <si>
    <t>2. Derivation (if applicable to the State)</t>
  </si>
  <si>
    <t>3. Other FAAC transfers (exchange rate gain, augmentation, others)</t>
  </si>
  <si>
    <t>5. IGR</t>
  </si>
  <si>
    <t>6. Capital Receipts</t>
  </si>
  <si>
    <t>Opening Cash and Bank Balance</t>
  </si>
  <si>
    <t>Closing Cash and Bank Balance</t>
  </si>
  <si>
    <t>Borrowing Terms for New Domestic Debt (issued/contracted from 2020 onwards)</t>
  </si>
  <si>
    <t>Borrowing Terms for New External Debt (issued/contracted from 2020 onwards)</t>
  </si>
  <si>
    <t>Comments (please lay out details on the information provided, if appropriate)</t>
  </si>
  <si>
    <t>Borrowing Terms of New Debt (issued/contracted from 2020 onwards)</t>
  </si>
  <si>
    <t>Total Domestic Debt - Stocks</t>
  </si>
  <si>
    <t>Total External Debt - Stocks</t>
  </si>
  <si>
    <t>Interests</t>
  </si>
  <si>
    <t>New debt stock</t>
  </si>
  <si>
    <t>Gross borrowing</t>
  </si>
  <si>
    <t>Exchange rate</t>
  </si>
  <si>
    <t>million LCU</t>
  </si>
  <si>
    <t>New debt stock in LCU</t>
  </si>
  <si>
    <t>Amortization in LCU</t>
  </si>
  <si>
    <t>Gross borrowing in LCU</t>
  </si>
  <si>
    <t>Instrument #10</t>
  </si>
  <si>
    <t>Instrument #9</t>
  </si>
  <si>
    <t>Instrument #8</t>
  </si>
  <si>
    <t>Instrument #7</t>
  </si>
  <si>
    <t>Instrument #6</t>
  </si>
  <si>
    <t>Instrument #5</t>
  </si>
  <si>
    <t>Instrument #4</t>
  </si>
  <si>
    <t>Instrument #3</t>
  </si>
  <si>
    <t>Instrument #2</t>
  </si>
  <si>
    <t>Instrument #1</t>
  </si>
  <si>
    <t>Debt instrument</t>
  </si>
  <si>
    <t>Interest payments</t>
  </si>
  <si>
    <t>Principal amortization payments</t>
  </si>
  <si>
    <t>CONTROL</t>
  </si>
  <si>
    <t>Gross borrowings</t>
  </si>
  <si>
    <t>New Debt</t>
  </si>
  <si>
    <t>Interests in LCU</t>
  </si>
  <si>
    <t>Debt stock in LCU</t>
  </si>
  <si>
    <t>Debt stock</t>
  </si>
  <si>
    <t>Debt instruments</t>
  </si>
  <si>
    <t>Debt Outstanding</t>
  </si>
  <si>
    <t>Annual change in debt MINUS net borrowing (it must be zero if no valuation effect and no errors and omissions)</t>
  </si>
  <si>
    <t>Debt (stock) - annual change</t>
  </si>
  <si>
    <t>Net borrowing (gross borrowing minus amortizations)</t>
  </si>
  <si>
    <t>Amortizations (flow)</t>
  </si>
  <si>
    <t>Gross borrowing (flow)</t>
  </si>
  <si>
    <t>Debt (stock)</t>
  </si>
  <si>
    <t>Sign +/- means source/use of funds</t>
  </si>
  <si>
    <t>Borrowings - S=share of total borrowing / A=nominal amount in original currency</t>
  </si>
  <si>
    <t>Interest rate (%)</t>
  </si>
  <si>
    <t>Grace period (years)</t>
  </si>
  <si>
    <t>Maturity (years)</t>
  </si>
  <si>
    <t>CHY</t>
  </si>
  <si>
    <t>GBP</t>
  </si>
  <si>
    <t>EUR</t>
  </si>
  <si>
    <t>USD</t>
  </si>
  <si>
    <t>LCU</t>
  </si>
  <si>
    <t>Exchange Rates</t>
  </si>
  <si>
    <t>Comments</t>
  </si>
  <si>
    <t>Variable</t>
  </si>
  <si>
    <t>First Year of Projections</t>
  </si>
  <si>
    <t>Financing Needs</t>
  </si>
  <si>
    <t>S</t>
  </si>
  <si>
    <t>Gross Borrowing = Primary Deficit + Debt Service + Financing Needs Other than Amortizations - Financing Sources Other than Borrowing</t>
  </si>
  <si>
    <t>Financing Needs and Sources</t>
  </si>
  <si>
    <t>i. Primary balance</t>
  </si>
  <si>
    <t>ii. Debt service</t>
  </si>
  <si>
    <t>Amortizations - outstanding debt</t>
  </si>
  <si>
    <t>Amortizations - new debt</t>
  </si>
  <si>
    <t>Interests - outstanding debt</t>
  </si>
  <si>
    <t>Interests - new debt</t>
  </si>
  <si>
    <t>iii. Financing Needs Other than Amortization Payments (e.g., Variation in Cash and Bank Balances)</t>
  </si>
  <si>
    <t>Financing Sources</t>
  </si>
  <si>
    <t>i. Financing Sources Other than Borrowing</t>
  </si>
  <si>
    <t>ii. Gross Borrowings</t>
  </si>
  <si>
    <t>CONTROL: Financing Needs and Sources Must be Identical (i.e., no financing gap)</t>
  </si>
  <si>
    <t>Amortizations</t>
  </si>
  <si>
    <t>CONTROL: Gross Borrowings Must be Identical to Summation of Individual Borrowings.</t>
  </si>
  <si>
    <t>Calculation of Financing Needs and Sources</t>
  </si>
  <si>
    <t>Calculation of Debt Stocks, Amortizations, and Interests of Outstanding Debt and New Debt</t>
  </si>
  <si>
    <t>Instrument #11</t>
  </si>
  <si>
    <t>Instrument #12</t>
  </si>
  <si>
    <t>Instrument #13</t>
  </si>
  <si>
    <t>Instrument #14</t>
  </si>
  <si>
    <t>Deomestic / External</t>
  </si>
  <si>
    <t>Instrument #</t>
  </si>
  <si>
    <t>Instrument #15</t>
  </si>
  <si>
    <t>%</t>
  </si>
  <si>
    <t>Gross Borrowing (% share)</t>
  </si>
  <si>
    <t>Debt Calculated Using Below-the-Line Flows and Valuation Effects</t>
  </si>
  <si>
    <t>Indicators Used in Charts (former sheet Baseline Indicators)</t>
  </si>
  <si>
    <t>State Debt</t>
  </si>
  <si>
    <t>State Debt - Amortization</t>
  </si>
  <si>
    <t>State Debt - Interests</t>
  </si>
  <si>
    <t>Interests (flow)</t>
  </si>
  <si>
    <t>Net FAAC Allocation</t>
  </si>
  <si>
    <t>Variables in Million Naira</t>
  </si>
  <si>
    <t>Deductions</t>
  </si>
  <si>
    <t>Borrowings</t>
  </si>
  <si>
    <t>Personnel</t>
  </si>
  <si>
    <t>Overhead Costs</t>
  </si>
  <si>
    <t>Interest Payments (Public Debt Charges)</t>
  </si>
  <si>
    <t>Other Recurrent Expenditures (excl. Personnel, Overhead Costs, and Interest Payments)</t>
  </si>
  <si>
    <t>Derivation (if applicable to the State)</t>
  </si>
  <si>
    <t>Other FAAC transfers (exchange rate gain, augmentation, others)</t>
  </si>
  <si>
    <t>Capital Receipts</t>
  </si>
  <si>
    <t>External Debt as % of State GDP</t>
  </si>
  <si>
    <t>State Debt - Amortization AND Interests</t>
  </si>
  <si>
    <t>Variables in %</t>
  </si>
  <si>
    <t>Nation GDP (at current prices)</t>
  </si>
  <si>
    <t>Data to be provided by DMO</t>
  </si>
  <si>
    <t>NGN/US$</t>
  </si>
  <si>
    <t>Number</t>
  </si>
  <si>
    <t>4. VAT Allocation</t>
  </si>
  <si>
    <r>
      <t xml:space="preserve">1. Gross </t>
    </r>
    <r>
      <rPr>
        <sz val="10"/>
        <color rgb="FF000000"/>
        <rFont val="Calibri"/>
        <family val="2"/>
        <scheme val="minor"/>
      </rPr>
      <t>Statutory Allocation  ('gross' means with no deductions; do not include VAT Allocation here)</t>
    </r>
  </si>
  <si>
    <t>Total External Debt - Amortizations (principal) Payments</t>
  </si>
  <si>
    <t>Total Domestic Debt - Amortizations (principal) Payments</t>
  </si>
  <si>
    <t>Total Domestic Debt - Interest Payments</t>
  </si>
  <si>
    <t>Total External Debt - Interest Payments</t>
  </si>
  <si>
    <t>Commercial Agriculture Loan (CBN Development Financing Facility)</t>
  </si>
  <si>
    <t>Infrastructure Loan (CBN Development Financing Facilities)</t>
  </si>
  <si>
    <t>Micro Small and Medium Enterprise Development Fund (CBN Development Financing Facility)</t>
  </si>
  <si>
    <t>Restructured Commercial Bank Loans (FGN Bond)</t>
  </si>
  <si>
    <t>Salary Bailout Facility</t>
  </si>
  <si>
    <t>Excess Crude Account Backed Loan</t>
  </si>
  <si>
    <t>Budget Support Facility</t>
  </si>
  <si>
    <t>Government-to-Government Debts</t>
  </si>
  <si>
    <t>Other Debts</t>
  </si>
  <si>
    <t>Salary Arrears and Other Staff Claims</t>
  </si>
  <si>
    <t>Judgement Debts</t>
  </si>
  <si>
    <t>External Financing - Concessional Loans (e.g., World Bank, African Development Bank)</t>
  </si>
  <si>
    <t>Other External Financing</t>
  </si>
  <si>
    <t>New Domestic Financing in Million Naira</t>
  </si>
  <si>
    <t>New External Financing in Million US Dollars</t>
  </si>
  <si>
    <t>Commercial Bank Loans (maturity 1 to 5 years, including Agric Loans, Infrastructure Loans, and MSMEDF)</t>
  </si>
  <si>
    <t>Commercial Bank Loans (maturity 6 years or longer, including Agric Loans, Infrastructure Loans, and MSMEDF)</t>
  </si>
  <si>
    <t>Debt Calculated Using Above-the-Line Flows and Valuation Effects</t>
  </si>
  <si>
    <t>Revenue Used in Debt Thresholds</t>
  </si>
  <si>
    <t>VAT Allocation</t>
  </si>
  <si>
    <t>IGR Used in Debt Thresholds</t>
  </si>
  <si>
    <t>State GDP Used in Debt Thresholds</t>
  </si>
  <si>
    <t>Revenue as % of State GDP</t>
  </si>
  <si>
    <t>Expenditures as % of State GDP</t>
  </si>
  <si>
    <t>Growth of State GDP</t>
  </si>
  <si>
    <t>Thresholds / Years</t>
  </si>
  <si>
    <t>External Debt Service as % of Grants</t>
  </si>
  <si>
    <t>Domestic Debt Service as % of Grants</t>
  </si>
  <si>
    <t>Threshold of Debt as % of GDP</t>
  </si>
  <si>
    <t>Threshold of Debt as % of Revenue</t>
  </si>
  <si>
    <t>Threshold of Debt Service as % of Revenue</t>
  </si>
  <si>
    <t>Threshold of Interest as % of Revenue</t>
  </si>
  <si>
    <t>Threshold of External Debt Service as % of Revenue</t>
  </si>
  <si>
    <t>Shock (% deviation from Baseline)</t>
  </si>
  <si>
    <t>1. Information on State's Gross Dometic Product (See Note 1 in Guidance for Completing Data Request for State DSA)</t>
  </si>
  <si>
    <t>2. Information on Outstanding Debt Stocks, Amortizations (Principal) Payments, and Interest Payments (See Note 2 in Guidance for Completing Data Request for State DSA)</t>
  </si>
  <si>
    <t>Outstanding external debt stock by categories</t>
  </si>
  <si>
    <t>Outstanding domestic debt stock by categories (matching State Quarterly Domestic Debt Report)</t>
  </si>
  <si>
    <t>Amortization (principal) Payments corresponding to Outstanding external debt by categories</t>
  </si>
  <si>
    <t>Amortization (principal) Payments corresponding to Outstanding domestic debt by categories</t>
  </si>
  <si>
    <t>Interest Payments corresponding to Outstanding external debt by categories</t>
  </si>
  <si>
    <t>Interest Payments corresponding to Outstanding domestic debt by categories</t>
  </si>
  <si>
    <t>3. Information on Revenues, Expenditure, and Financing Needs and Sources (See Note 3 in Guidance for Completing Data Request for State DSA)</t>
  </si>
  <si>
    <t>4. Information on Planned Borrowings Creating New Debt (new bonds, new loans, etc.) (See Note 4 in Guidance for Completing Data Request for State DSA)</t>
  </si>
  <si>
    <t>Revenue</t>
  </si>
  <si>
    <t>Expenditure</t>
  </si>
  <si>
    <t>FAAC Gross Statutory Allocation</t>
  </si>
  <si>
    <t>Historical Growth Rate (%, average 2017-2019)</t>
  </si>
  <si>
    <t>Threshold of Personnel Cost as % of Revenue</t>
  </si>
  <si>
    <t>Personnel Cost as % of Revenue</t>
  </si>
  <si>
    <t>Interest as % of Revenue</t>
  </si>
  <si>
    <t>External Debt Service as % of Revenue</t>
  </si>
  <si>
    <t>Expenditure Used in Debt Indicators (includes Amortizations)</t>
  </si>
  <si>
    <t>Primary Expenditure Used in Debt Indicators (includes Amortizations and excludes Interests)</t>
  </si>
  <si>
    <t>Primary Balance (Revenue Used in Debt Thresholds MINUS Primary Expenditure Used in Debt Indicators (includes Amortizations and excludes Interests))</t>
  </si>
  <si>
    <t>Overall Balance (Revenue Used in Debt Thresholds MINUS Expenditure Used in Debt Indicators (includes Amortizations))</t>
  </si>
  <si>
    <t>Gross FAAC Allocation Used in Debt Thresholds</t>
  </si>
  <si>
    <t>Total Debt Service as % of Gross FAAC Allocation</t>
  </si>
  <si>
    <t>External Debt Service as % of Gross FAAC Allocation</t>
  </si>
  <si>
    <t>Domestic Debt Service as % of Gross FAAC Allocation</t>
  </si>
  <si>
    <t>Total Debt as % of Gross FAAC Allocation</t>
  </si>
  <si>
    <t>Domestic Debt as % Gross FAAC Allocation</t>
  </si>
  <si>
    <t>External Debt as % Gross FAAC Allocation</t>
  </si>
  <si>
    <t>Gross FAAC Allocation as % of Total Revenue</t>
  </si>
  <si>
    <t>The Sub-national DSA Template has been designed by the DMO and the World Bank, as a customized Template;</t>
  </si>
  <si>
    <t>The scope of the Template covers 6-year historical data and 10-year projections;</t>
  </si>
  <si>
    <t>Gross FAAC Allocation</t>
  </si>
  <si>
    <t>Other Recurrent Expenditures</t>
  </si>
  <si>
    <t>Debt Service (Interests+Amortizations)</t>
  </si>
  <si>
    <t>The Template is designed to assess the State's Debt Sustainability Analysis under different scenarios (Baseline, Shocks, and Historical).</t>
  </si>
  <si>
    <t>Principal Repayment (Old + New)</t>
  </si>
  <si>
    <t>Interest Payment (Old + New)</t>
  </si>
  <si>
    <t>20a</t>
  </si>
  <si>
    <t>20b</t>
  </si>
  <si>
    <t>21a</t>
  </si>
  <si>
    <t>21b</t>
  </si>
  <si>
    <t>22a</t>
  </si>
  <si>
    <t>22b</t>
  </si>
  <si>
    <t>23a</t>
  </si>
  <si>
    <t>23b</t>
  </si>
  <si>
    <t>Debt Service as % of Gross FAAC Allocation</t>
  </si>
  <si>
    <t>Threshold of Debt Service as % of Gross FAAC Allocation</t>
  </si>
  <si>
    <t>ShockRevenue</t>
  </si>
  <si>
    <t>ShockExpenditure</t>
  </si>
  <si>
    <t>ShockExchangeRate</t>
  </si>
  <si>
    <t>Historical</t>
  </si>
  <si>
    <t>ShockInterestRate</t>
  </si>
  <si>
    <t>Economic Indicators</t>
  </si>
  <si>
    <t>State GDP (million NGN, at current prices)</t>
  </si>
  <si>
    <t>Actuals</t>
  </si>
  <si>
    <t>Fiscal Indicators (million NGN)</t>
  </si>
  <si>
    <t>Projections (Baseline Scenario)</t>
  </si>
  <si>
    <t>Financing Needs and Sources (million NGN)</t>
  </si>
  <si>
    <t>A. Revenue, Expenditure, Debt, and Debt Service (million NGN)</t>
  </si>
  <si>
    <t>B. Debt and Debt Service Indicators and Thresholds – Baseline Scenario</t>
  </si>
  <si>
    <t>C. Debt and Debt Service Indicators and Thresholds – Baseline, Shock, and Historical Scenarios</t>
  </si>
  <si>
    <t>NA. State GDP (million NGN)</t>
  </si>
  <si>
    <t>A</t>
  </si>
  <si>
    <t>State GDP (million NGN)</t>
  </si>
  <si>
    <t>State GDP (% growth)</t>
  </si>
  <si>
    <t>External Financing - Bilateral Loans</t>
  </si>
  <si>
    <t>Total Planned Borrowing</t>
  </si>
  <si>
    <t>Total Gross Borrowing Requirements (calculated by the State DSA Template Baseline Scenario)</t>
  </si>
  <si>
    <t>Insert planned Borrowings (new bonds, new loans, etc.) as nominal amounts in million naira or million US dollars. Total Planned Borrowings (row 167) must equal the Gross Borrowing Requirement (row 168, calculated by the Template in the Baseline Scenario)</t>
  </si>
  <si>
    <t>Residual Financing</t>
  </si>
  <si>
    <t>Debt Stocks and Flows (million NGN)</t>
  </si>
  <si>
    <t>Debt and Debr-Service Indicators</t>
  </si>
  <si>
    <t>Economic activity</t>
  </si>
  <si>
    <t>Projection Methodology</t>
  </si>
  <si>
    <t>Debt Amotization and Interest Payments</t>
  </si>
  <si>
    <t>Debt Outstanding at end-2019</t>
  </si>
  <si>
    <t>New External Financing</t>
  </si>
  <si>
    <t>New debt issued/contracted from 2020 onwards</t>
  </si>
  <si>
    <t>3. Other Recurrent Expenditure (Excluding Personnel Costs, Overhead Costs and Interest Payments)</t>
  </si>
  <si>
    <t>4. Capital Expenditure</t>
  </si>
  <si>
    <t xml:space="preserve">Planned Borrowings (new bonds, new loans, etc.) </t>
  </si>
  <si>
    <t xml:space="preserve">Proceeds from Debt-Creating Borrowings </t>
  </si>
  <si>
    <t>Assumptions:</t>
  </si>
  <si>
    <r>
      <t xml:space="preserve">1. Gross </t>
    </r>
    <r>
      <rPr>
        <sz val="10"/>
        <color rgb="FF000000"/>
        <rFont val="Calibri"/>
        <family val="2"/>
        <scheme val="minor"/>
      </rPr>
      <t>Statutory Allocation  ('gross' means with no deductions)</t>
    </r>
  </si>
  <si>
    <t>For example: Redemption profile linear, repayment in 40 years with 5-year grace period. Interest rate: fix at 1%</t>
  </si>
  <si>
    <t xml:space="preserve">Insert the Borrowing Terms for New External Debt: interest rate (%), maturity (# years) and grace period (#) </t>
  </si>
  <si>
    <t xml:space="preserve">Insert the Borrowing Terms for New Domestic Debt: interest rate (%), maturity (# years) and grace period (#) </t>
  </si>
  <si>
    <t>External Debt - amortization and interest</t>
  </si>
  <si>
    <t>Domestic Debt - amortization and interest</t>
  </si>
  <si>
    <t>For example: amortization and interest payments estimated using profiles recorded in the DMO. Include the external debt service paid through FAAC deductions</t>
  </si>
  <si>
    <t xml:space="preserve">For example: amortization and interest payments estimated using profiles recorded in the DMD. Include the ones paid directly by the State and through FAAC deductions </t>
  </si>
  <si>
    <t>Commercial Bank Loans (maturity 1 to 5 years, including Agric Loans, Inf Loans, and MSMEDF)</t>
  </si>
  <si>
    <t>Commercial Bank Loans (maturity 6 years or longer, including Agric Loans, Inf Loans, and MSMEDF)</t>
  </si>
  <si>
    <t>Source</t>
  </si>
  <si>
    <t>DMO</t>
  </si>
  <si>
    <t>DMD</t>
  </si>
  <si>
    <t>Target for Cash and Bank Balance</t>
  </si>
  <si>
    <t>INSTRUCTIONS: 
1. Please complete cells in yellow for historical data (2014-2019) and cells in light yellow for projections (2020 to 2029). 
2. Cells in black are NOT to be completed.
3. Cells in pink are OPTIONAL: you may either complete them for information or leave them empty if you lack data.
4. PLEASE NOTE THAT YOU MUST COMPLETE THE YELLOW CELLS IN THIS SHEET BEFORE THE STATE DSA TEMPLATE CAN COMPUTE PROJECTIONS AND GENERATE CHARTS AND TABLES. PLEASE DO NOT TAKE ANY CHART OR TABLE BEFORE YOU COMPLETE THE YELLOW CELLS IN THIS SHEET.</t>
  </si>
  <si>
    <t>Developed by the Debt Management Office and                                                    reviewed by The  World Bank</t>
  </si>
  <si>
    <t>The Gross Statutory Alocation with grow  by 5 percent if corruption and destruction of oil facilities are control. Equally, if  sharing formula should be reviewed upward to  enable the State overcome incessant financial stress.</t>
  </si>
  <si>
    <t>State GDP nominal growth is likely to grow in the future as a result the Capital Expenditure should be reviewed upward to avoid shortfalls.</t>
  </si>
  <si>
    <t>The State GDP projected using the actual S-GDP and projected N-GDP nominal growth rate  with actual and projected figures from the National Bureau of Statistics.</t>
  </si>
  <si>
    <t>The State Revenue is expected to grow by 5 percent in addition to  the reviews in tax laws, industralisation drive that is on-going, and production in farm products..</t>
  </si>
  <si>
    <t>Following CPI inflation, expenditure should to be reviewed upward in line with current realities.</t>
  </si>
  <si>
    <t xml:space="preserve">yhIt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</si>
</sst>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_(* \(#,##0.00\);_(* &quot;-&quot;??_);_(@_)"/>
    <numFmt numFmtId="164" formatCode="_-* #,##0.00_-;\-* #,##0.00_-;_-* &quot;-&quot;??_-;_-@_-"/>
    <numFmt numFmtId="165" formatCode="0.0"/>
    <numFmt numFmtId="166" formatCode="0.0%"/>
    <numFmt numFmtId="167" formatCode="_ * #,##0.00_ ;_ * \-#,##0.00_ ;_ * &quot;-&quot;??_ ;_ @_ "/>
    <numFmt numFmtId="168" formatCode="%#,#00"/>
    <numFmt numFmtId="169" formatCode="#,##0.0"/>
    <numFmt numFmtId="170" formatCode="_(* #,##0_);_(* \(#,##0\);_(* &quot;-&quot;??_);_(@_)"/>
    <numFmt numFmtId="171" formatCode="_-* #,##0_-;\-* #,##0_-;_-* &quot;-&quot;??_-;_-@_-"/>
  </numFmts>
  <fonts count="57">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sz val="10"/>
      <name val="Calibri"/>
      <family val="2"/>
      <scheme val="minor"/>
    </font>
    <font>
      <b/>
      <sz val="10"/>
      <name val="Calibri"/>
      <family val="2"/>
      <scheme val="minor"/>
    </font>
    <font>
      <sz val="10"/>
      <name val="Arial"/>
      <family val="2"/>
    </font>
    <font>
      <b/>
      <sz val="11"/>
      <name val="Calibri"/>
      <family val="2"/>
      <scheme val="minor"/>
    </font>
    <font>
      <sz val="11"/>
      <color rgb="FF006100"/>
      <name val="Calibri"/>
      <family val="2"/>
      <scheme val="minor"/>
    </font>
    <font>
      <sz val="11"/>
      <name val="Segoe UI Light"/>
      <family val="2"/>
    </font>
    <font>
      <sz val="11"/>
      <color theme="1"/>
      <name val="Segoe UI Light"/>
      <family val="2"/>
    </font>
    <font>
      <b/>
      <i/>
      <sz val="11"/>
      <color theme="1"/>
      <name val="Segoe UI Light"/>
      <family val="2"/>
    </font>
    <font>
      <b/>
      <i/>
      <sz val="10"/>
      <color theme="1"/>
      <name val="Calibri"/>
      <family val="2"/>
      <scheme val="minor"/>
    </font>
    <font>
      <i/>
      <sz val="10"/>
      <color theme="1"/>
      <name val="Calibri"/>
      <family val="2"/>
      <scheme val="minor"/>
    </font>
    <font>
      <i/>
      <sz val="10"/>
      <name val="Calibri"/>
      <family val="2"/>
      <scheme val="minor"/>
    </font>
    <font>
      <sz val="10"/>
      <color rgb="FFFF0000"/>
      <name val="Calibri"/>
      <family val="2"/>
      <scheme val="minor"/>
    </font>
    <font>
      <vertAlign val="superscript"/>
      <sz val="10"/>
      <color theme="1"/>
      <name val="Calibri"/>
      <family val="2"/>
      <scheme val="minor"/>
    </font>
    <font>
      <b/>
      <i/>
      <sz val="10"/>
      <name val="Calibri"/>
      <family val="2"/>
      <scheme val="minor"/>
    </font>
    <font>
      <b/>
      <sz val="10"/>
      <color rgb="FFFF0000"/>
      <name val="Calibri"/>
      <family val="2"/>
      <scheme val="minor"/>
    </font>
    <font>
      <b/>
      <sz val="10"/>
      <color rgb="FF006100"/>
      <name val="Calibri"/>
      <family val="2"/>
      <scheme val="minor"/>
    </font>
    <font>
      <i/>
      <sz val="10"/>
      <color rgb="FFFF0000"/>
      <name val="Calibri"/>
      <family val="2"/>
      <scheme val="minor"/>
    </font>
    <font>
      <sz val="10"/>
      <name val="Arial Cyr"/>
      <charset val="204"/>
    </font>
    <font>
      <sz val="10"/>
      <color rgb="FF000000"/>
      <name val="Calibri"/>
      <family val="2"/>
      <scheme val="minor"/>
    </font>
    <font>
      <b/>
      <i/>
      <sz val="10"/>
      <color rgb="FF0070C0"/>
      <name val="Calibri"/>
      <family val="2"/>
      <scheme val="minor"/>
    </font>
    <font>
      <b/>
      <sz val="10"/>
      <color rgb="FF0070C0"/>
      <name val="Calibri"/>
      <family val="2"/>
      <scheme val="minor"/>
    </font>
    <font>
      <sz val="8"/>
      <name val="Calibri"/>
      <family val="2"/>
      <scheme val="minor"/>
    </font>
    <font>
      <strike/>
      <sz val="10"/>
      <color theme="1"/>
      <name val="Calibri"/>
      <family val="2"/>
      <scheme val="minor"/>
    </font>
    <font>
      <sz val="10"/>
      <name val="Times New Roman"/>
      <family val="1"/>
    </font>
    <font>
      <u/>
      <sz val="11"/>
      <color theme="10"/>
      <name val="Calibri"/>
      <family val="2"/>
    </font>
    <font>
      <strike/>
      <sz val="10"/>
      <name val="Calibri"/>
      <family val="2"/>
      <scheme val="minor"/>
    </font>
    <font>
      <b/>
      <sz val="11"/>
      <color theme="1"/>
      <name val="Segoe UI Light"/>
      <family val="2"/>
    </font>
    <font>
      <b/>
      <u/>
      <sz val="11"/>
      <name val="Segoe UI Light"/>
      <family val="2"/>
    </font>
    <font>
      <b/>
      <u/>
      <sz val="11"/>
      <color theme="1"/>
      <name val="Segoe UI Light"/>
      <family val="2"/>
    </font>
    <font>
      <sz val="10"/>
      <color rgb="FF0070C0"/>
      <name val="Calibri"/>
      <family val="2"/>
      <scheme val="minor"/>
    </font>
    <font>
      <sz val="10"/>
      <color theme="0"/>
      <name val="Calibri"/>
      <family val="2"/>
      <scheme val="minor"/>
    </font>
    <font>
      <sz val="12"/>
      <color theme="1"/>
      <name val="Tahoma"/>
      <family val="2"/>
    </font>
    <font>
      <b/>
      <sz val="14"/>
      <color theme="1"/>
      <name val="Arial Narrow"/>
      <family val="2"/>
    </font>
    <font>
      <b/>
      <sz val="12"/>
      <color theme="1"/>
      <name val="Times New Roman"/>
      <family val="1"/>
    </font>
    <font>
      <b/>
      <sz val="14"/>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2"/>
      <name val="宋体"/>
      <charset val="134"/>
    </font>
    <font>
      <b/>
      <sz val="11"/>
      <color rgb="FFFF0000"/>
      <name val="Calibri"/>
      <family val="2"/>
      <scheme val="minor"/>
    </font>
    <font>
      <sz val="1"/>
      <color indexed="8"/>
      <name val="Courier New"/>
      <family val="3"/>
    </font>
    <font>
      <sz val="10"/>
      <name val="MS Sans Serif"/>
      <family val="2"/>
    </font>
    <font>
      <sz val="11"/>
      <color rgb="FF0070C0"/>
      <name val="Calibri"/>
      <family val="2"/>
      <scheme val="minor"/>
    </font>
    <font>
      <sz val="12"/>
      <color rgb="FFFF0000"/>
      <name val="Calibri"/>
      <family val="2"/>
      <scheme val="minor"/>
    </font>
    <font>
      <b/>
      <sz val="11"/>
      <color rgb="FF00B050"/>
      <name val="Calibri"/>
      <family val="2"/>
      <scheme val="minor"/>
    </font>
    <font>
      <sz val="14"/>
      <color rgb="FFFF0000"/>
      <name val="Calibri"/>
      <family val="2"/>
      <scheme val="minor"/>
    </font>
    <font>
      <b/>
      <sz val="10"/>
      <color indexed="10"/>
      <name val="Calibri"/>
      <family val="2"/>
      <scheme val="minor"/>
    </font>
    <font>
      <b/>
      <u/>
      <sz val="10"/>
      <color rgb="FFFF0000"/>
      <name val="Calibri"/>
      <family val="2"/>
      <scheme val="minor"/>
    </font>
    <font>
      <b/>
      <sz val="10"/>
      <color indexed="8"/>
      <name val="Calibri"/>
      <family val="2"/>
      <scheme val="minor"/>
    </font>
    <font>
      <b/>
      <sz val="10"/>
      <color theme="3"/>
      <name val="Calibri"/>
      <family val="2"/>
      <scheme val="minor"/>
    </font>
    <font>
      <b/>
      <sz val="22"/>
      <color theme="6" tint="-0.499984740745262"/>
      <name val="Calibri"/>
      <family val="2"/>
      <scheme val="minor"/>
    </font>
    <font>
      <b/>
      <sz val="16"/>
      <color theme="6" tint="-0.499984740745262"/>
      <name val="Trebuchet MS"/>
      <family val="2"/>
    </font>
  </fonts>
  <fills count="23">
    <fill>
      <patternFill patternType="none"/>
    </fill>
    <fill>
      <patternFill patternType="gray125"/>
    </fill>
    <fill>
      <patternFill patternType="solid">
        <fgColor rgb="FF0070C0"/>
        <bgColor indexed="64"/>
      </patternFill>
    </fill>
    <fill>
      <patternFill patternType="solid">
        <fgColor rgb="FFC6EFCE"/>
      </patternFill>
    </fill>
    <fill>
      <patternFill patternType="solid">
        <fgColor rgb="FFFFFF0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theme="8" tint="-0.249977111117893"/>
        <bgColor indexed="64"/>
      </patternFill>
    </fill>
    <fill>
      <patternFill patternType="solid">
        <fgColor theme="5" tint="0.59999389629810485"/>
        <bgColor indexed="64"/>
      </patternFill>
    </fill>
    <fill>
      <patternFill patternType="solid">
        <fgColor rgb="FFFFFF99"/>
        <bgColor indexed="64"/>
      </patternFill>
    </fill>
    <fill>
      <patternFill patternType="solid">
        <fgColor theme="0" tint="-0.14999847407452621"/>
        <bgColor indexed="64"/>
      </patternFill>
    </fill>
    <fill>
      <patternFill patternType="solid">
        <fgColor theme="1"/>
        <bgColor indexed="64"/>
      </patternFill>
    </fill>
    <fill>
      <patternFill patternType="solid">
        <fgColor theme="4"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rgb="FF00B0F0"/>
        <bgColor indexed="64"/>
      </patternFill>
    </fill>
    <fill>
      <patternFill patternType="solid">
        <fgColor theme="0" tint="-4.9989318521683403E-2"/>
        <bgColor indexed="64"/>
      </patternFill>
    </fill>
  </fills>
  <borders count="28">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4">
    <xf numFmtId="0" fontId="0"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7" fillId="0" borderId="0"/>
    <xf numFmtId="0" fontId="9" fillId="3" borderId="0" applyNumberFormat="0" applyBorder="0" applyAlignment="0" applyProtection="0"/>
    <xf numFmtId="9" fontId="1" fillId="0" borderId="0" applyFont="0" applyFill="0" applyBorder="0" applyAlignment="0" applyProtection="0"/>
    <xf numFmtId="0" fontId="22" fillId="0" borderId="0"/>
    <xf numFmtId="0" fontId="1" fillId="0" borderId="0"/>
    <xf numFmtId="0" fontId="28" fillId="0" borderId="0"/>
    <xf numFmtId="0" fontId="28" fillId="0" borderId="0"/>
    <xf numFmtId="0" fontId="29" fillId="0" borderId="0" applyNumberFormat="0" applyFill="0" applyBorder="0" applyAlignment="0" applyProtection="0">
      <alignment vertical="top"/>
      <protection locked="0"/>
    </xf>
    <xf numFmtId="167" fontId="1" fillId="0" borderId="0" applyFont="0" applyFill="0" applyBorder="0" applyAlignment="0" applyProtection="0"/>
    <xf numFmtId="0" fontId="1" fillId="0" borderId="0"/>
    <xf numFmtId="0" fontId="28" fillId="0" borderId="0"/>
    <xf numFmtId="0" fontId="43" fillId="0" borderId="0">
      <alignment vertical="center"/>
    </xf>
    <xf numFmtId="0" fontId="1" fillId="0" borderId="0"/>
    <xf numFmtId="9" fontId="28" fillId="0" borderId="0" applyFont="0" applyFill="0" applyBorder="0" applyAlignment="0" applyProtection="0"/>
    <xf numFmtId="0" fontId="1" fillId="0" borderId="0"/>
    <xf numFmtId="0" fontId="1" fillId="0" borderId="0"/>
    <xf numFmtId="168" fontId="45" fillId="0" borderId="0">
      <protection locked="0"/>
    </xf>
    <xf numFmtId="0" fontId="7" fillId="0" borderId="0"/>
    <xf numFmtId="0" fontId="46" fillId="0" borderId="0"/>
    <xf numFmtId="9" fontId="1" fillId="0" borderId="0" applyFont="0" applyFill="0" applyBorder="0" applyAlignment="0" applyProtection="0"/>
  </cellStyleXfs>
  <cellXfs count="532">
    <xf numFmtId="0" fontId="0" fillId="0" borderId="0" xfId="0"/>
    <xf numFmtId="0" fontId="0" fillId="0" borderId="0" xfId="0"/>
    <xf numFmtId="0" fontId="10" fillId="0" borderId="0" xfId="0" applyFont="1" applyFill="1"/>
    <xf numFmtId="0" fontId="11" fillId="0" borderId="0" xfId="0" applyFont="1"/>
    <xf numFmtId="0" fontId="10" fillId="0" borderId="0" xfId="0" applyFont="1" applyFill="1" applyBorder="1"/>
    <xf numFmtId="0" fontId="12" fillId="0" borderId="0" xfId="0" applyFont="1"/>
    <xf numFmtId="0" fontId="2" fillId="0" borderId="0" xfId="0" applyFont="1" applyFill="1"/>
    <xf numFmtId="0" fontId="2" fillId="0" borderId="0" xfId="0" applyFont="1"/>
    <xf numFmtId="0" fontId="2" fillId="0" borderId="0" xfId="0" applyFont="1" applyFill="1" applyBorder="1"/>
    <xf numFmtId="0" fontId="2" fillId="0" borderId="0" xfId="0" applyFont="1" applyFill="1" applyBorder="1" applyProtection="1">
      <protection locked="0"/>
    </xf>
    <xf numFmtId="0" fontId="6" fillId="0" borderId="0" xfId="0" applyFont="1" applyFill="1" applyBorder="1"/>
    <xf numFmtId="0" fontId="2" fillId="0" borderId="0" xfId="0" applyFont="1" applyBorder="1"/>
    <xf numFmtId="164" fontId="2" fillId="0" borderId="0" xfId="1" applyFont="1" applyBorder="1"/>
    <xf numFmtId="0" fontId="3" fillId="0" borderId="0" xfId="0" applyFont="1" applyFill="1" applyBorder="1"/>
    <xf numFmtId="0" fontId="6" fillId="6" borderId="0" xfId="0" applyFont="1" applyFill="1" applyBorder="1" applyAlignment="1">
      <alignment horizontal="center" vertical="center"/>
    </xf>
    <xf numFmtId="0" fontId="2" fillId="0" borderId="0" xfId="0" applyFont="1" applyFill="1" applyAlignment="1">
      <alignment vertical="center"/>
    </xf>
    <xf numFmtId="0" fontId="15" fillId="0" borderId="0" xfId="0" applyFont="1" applyFill="1" applyBorder="1" applyAlignment="1">
      <alignment horizontal="right" vertical="center"/>
    </xf>
    <xf numFmtId="0" fontId="4" fillId="0" borderId="0" xfId="0" applyFont="1" applyFill="1" applyAlignment="1">
      <alignment vertical="center"/>
    </xf>
    <xf numFmtId="0" fontId="5" fillId="0" borderId="0" xfId="0" applyFont="1" applyFill="1" applyBorder="1" applyAlignment="1">
      <alignment vertical="center"/>
    </xf>
    <xf numFmtId="0" fontId="2" fillId="0" borderId="0" xfId="0" applyFont="1" applyAlignment="1">
      <alignment vertical="center"/>
    </xf>
    <xf numFmtId="0" fontId="2" fillId="0" borderId="0" xfId="0" applyFont="1" applyFill="1" applyBorder="1" applyAlignment="1">
      <alignment vertical="center"/>
    </xf>
    <xf numFmtId="0" fontId="6" fillId="0" borderId="0" xfId="5" applyFont="1" applyFill="1" applyBorder="1" applyAlignment="1">
      <alignment horizontal="center" vertical="center"/>
    </xf>
    <xf numFmtId="0" fontId="3" fillId="0" borderId="0" xfId="0" applyFont="1" applyFill="1" applyBorder="1" applyAlignment="1">
      <alignment vertical="center"/>
    </xf>
    <xf numFmtId="0" fontId="20" fillId="0" borderId="0" xfId="5" applyFont="1" applyFill="1" applyBorder="1" applyAlignment="1">
      <alignment horizontal="center" vertical="center"/>
    </xf>
    <xf numFmtId="0" fontId="4"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6" fillId="0" borderId="0" xfId="0" applyFont="1" applyFill="1" applyAlignment="1">
      <alignment vertical="center"/>
    </xf>
    <xf numFmtId="0" fontId="24" fillId="0" borderId="0" xfId="0" applyFont="1" applyFill="1" applyBorder="1" applyAlignment="1">
      <alignment horizontal="center" vertical="center"/>
    </xf>
    <xf numFmtId="9" fontId="2" fillId="0" borderId="0" xfId="6" applyFont="1" applyFill="1" applyBorder="1" applyAlignment="1">
      <alignment vertical="center"/>
    </xf>
    <xf numFmtId="0" fontId="4" fillId="2" borderId="0" xfId="0" applyFont="1" applyFill="1" applyBorder="1" applyAlignment="1">
      <alignment horizontal="center" vertical="center"/>
    </xf>
    <xf numFmtId="2" fontId="3" fillId="0" borderId="0" xfId="0" applyNumberFormat="1" applyFont="1" applyFill="1" applyBorder="1" applyAlignment="1">
      <alignment vertical="center"/>
    </xf>
    <xf numFmtId="0" fontId="6" fillId="2" borderId="3" xfId="0" applyFont="1" applyFill="1" applyBorder="1" applyAlignment="1">
      <alignment vertical="center"/>
    </xf>
    <xf numFmtId="0" fontId="25" fillId="0" borderId="0" xfId="0" applyFont="1" applyFill="1" applyBorder="1" applyAlignment="1">
      <alignment vertical="center"/>
    </xf>
    <xf numFmtId="2" fontId="2" fillId="0" borderId="0" xfId="0" applyNumberFormat="1" applyFont="1" applyFill="1" applyBorder="1" applyAlignment="1">
      <alignment vertical="center"/>
    </xf>
    <xf numFmtId="0" fontId="5" fillId="0" borderId="3" xfId="0" applyFont="1" applyBorder="1" applyAlignment="1">
      <alignment vertical="center"/>
    </xf>
    <xf numFmtId="0" fontId="2" fillId="0" borderId="0" xfId="0" applyFont="1" applyFill="1" applyBorder="1" applyAlignment="1">
      <alignment horizontal="center" vertical="center"/>
    </xf>
    <xf numFmtId="0" fontId="5" fillId="0" borderId="3" xfId="0" applyFont="1" applyFill="1" applyBorder="1" applyAlignment="1">
      <alignment vertical="center"/>
    </xf>
    <xf numFmtId="2" fontId="16" fillId="0" borderId="0" xfId="0" applyNumberFormat="1" applyFont="1" applyFill="1" applyBorder="1" applyAlignment="1">
      <alignment vertical="center"/>
    </xf>
    <xf numFmtId="2" fontId="5" fillId="0" borderId="0" xfId="0" applyNumberFormat="1" applyFont="1" applyFill="1" applyBorder="1" applyAlignment="1">
      <alignment vertical="center"/>
    </xf>
    <xf numFmtId="0" fontId="2" fillId="0" borderId="0" xfId="0" applyFont="1" applyFill="1" applyBorder="1" applyAlignment="1">
      <alignment horizontal="left" vertical="center"/>
    </xf>
    <xf numFmtId="2" fontId="2" fillId="0" borderId="0" xfId="1" applyNumberFormat="1" applyFont="1" applyFill="1" applyBorder="1" applyAlignment="1">
      <alignment vertical="center"/>
    </xf>
    <xf numFmtId="0" fontId="5" fillId="0" borderId="4" xfId="0" applyFont="1" applyBorder="1" applyAlignment="1">
      <alignment vertical="center"/>
    </xf>
    <xf numFmtId="0" fontId="2" fillId="0" borderId="0" xfId="0" applyFont="1" applyBorder="1" applyAlignment="1">
      <alignment vertical="center"/>
    </xf>
    <xf numFmtId="0" fontId="5" fillId="0" borderId="0" xfId="0" applyFont="1" applyBorder="1" applyAlignment="1">
      <alignment vertical="center"/>
    </xf>
    <xf numFmtId="0" fontId="21" fillId="0" borderId="0" xfId="0" applyFont="1" applyFill="1" applyBorder="1" applyAlignment="1">
      <alignment vertical="center"/>
    </xf>
    <xf numFmtId="2" fontId="2" fillId="0" borderId="0" xfId="0" applyNumberFormat="1" applyFont="1" applyAlignment="1">
      <alignment horizontal="center" vertical="center"/>
    </xf>
    <xf numFmtId="2" fontId="2" fillId="0" borderId="0" xfId="0" applyNumberFormat="1" applyFont="1" applyFill="1" applyAlignment="1">
      <alignment horizontal="center" vertical="center"/>
    </xf>
    <xf numFmtId="2" fontId="2" fillId="0" borderId="0" xfId="0" applyNumberFormat="1" applyFont="1" applyAlignment="1">
      <alignment horizontal="left" vertical="center"/>
    </xf>
    <xf numFmtId="2" fontId="2" fillId="0" borderId="0" xfId="0" applyNumberFormat="1" applyFont="1" applyAlignment="1">
      <alignment horizontal="right" vertical="center"/>
    </xf>
    <xf numFmtId="2" fontId="3" fillId="0" borderId="0" xfId="0" applyNumberFormat="1" applyFont="1" applyAlignment="1">
      <alignment horizontal="left" vertical="center"/>
    </xf>
    <xf numFmtId="2" fontId="5" fillId="0" borderId="0" xfId="0" applyNumberFormat="1" applyFont="1" applyFill="1" applyBorder="1" applyAlignment="1">
      <alignment horizontal="center" vertical="center"/>
    </xf>
    <xf numFmtId="0" fontId="14" fillId="0" borderId="0" xfId="0" applyFont="1" applyFill="1" applyBorder="1" applyAlignment="1">
      <alignment horizontal="center" vertical="center"/>
    </xf>
    <xf numFmtId="0" fontId="15" fillId="0" borderId="3" xfId="0" applyFont="1" applyFill="1" applyBorder="1" applyAlignment="1">
      <alignment vertical="center"/>
    </xf>
    <xf numFmtId="0" fontId="15" fillId="0" borderId="0" xfId="0" applyFont="1" applyFill="1" applyAlignment="1">
      <alignment vertical="center"/>
    </xf>
    <xf numFmtId="2" fontId="18" fillId="0" borderId="0" xfId="0" applyNumberFormat="1" applyFont="1" applyFill="1" applyBorder="1" applyAlignment="1">
      <alignment vertical="center"/>
    </xf>
    <xf numFmtId="0" fontId="15" fillId="0" borderId="0" xfId="0" applyFont="1" applyFill="1" applyBorder="1" applyAlignment="1">
      <alignment vertical="center"/>
    </xf>
    <xf numFmtId="0" fontId="13" fillId="0" borderId="0" xfId="0" applyFont="1" applyFill="1" applyAlignment="1">
      <alignment vertical="center"/>
    </xf>
    <xf numFmtId="0" fontId="18" fillId="0" borderId="3" xfId="0" applyFont="1" applyFill="1" applyBorder="1" applyAlignment="1">
      <alignment vertical="center"/>
    </xf>
    <xf numFmtId="2" fontId="25" fillId="0" borderId="0" xfId="0" applyNumberFormat="1" applyFont="1" applyFill="1" applyBorder="1" applyAlignment="1">
      <alignment vertical="center"/>
    </xf>
    <xf numFmtId="2" fontId="25" fillId="0" borderId="0" xfId="1" applyNumberFormat="1" applyFont="1" applyFill="1" applyBorder="1" applyAlignment="1">
      <alignment vertical="center"/>
    </xf>
    <xf numFmtId="2" fontId="16" fillId="0" borderId="0" xfId="1" applyNumberFormat="1" applyFont="1" applyFill="1" applyBorder="1" applyAlignment="1">
      <alignment vertical="center"/>
    </xf>
    <xf numFmtId="2" fontId="2" fillId="0" borderId="0" xfId="0" applyNumberFormat="1" applyFont="1" applyBorder="1"/>
    <xf numFmtId="2" fontId="2" fillId="0" borderId="0" xfId="0" applyNumberFormat="1" applyFont="1" applyBorder="1" applyAlignment="1">
      <alignment horizontal="center" vertical="center"/>
    </xf>
    <xf numFmtId="2" fontId="2" fillId="0" borderId="0" xfId="0" applyNumberFormat="1" applyFont="1" applyFill="1" applyBorder="1" applyAlignment="1">
      <alignment horizontal="center" vertical="center"/>
    </xf>
    <xf numFmtId="0" fontId="27" fillId="0" borderId="0" xfId="0" applyFont="1" applyFill="1" applyBorder="1" applyAlignment="1">
      <alignment vertical="center"/>
    </xf>
    <xf numFmtId="0" fontId="30" fillId="0" borderId="0" xfId="0" applyFont="1" applyFill="1" applyBorder="1" applyAlignment="1">
      <alignment vertical="center"/>
    </xf>
    <xf numFmtId="0" fontId="10" fillId="0" borderId="0" xfId="0" applyFont="1" applyFill="1" applyBorder="1" applyAlignment="1">
      <alignment wrapText="1"/>
    </xf>
    <xf numFmtId="0" fontId="32" fillId="0" borderId="0" xfId="0" applyFont="1" applyFill="1"/>
    <xf numFmtId="0" fontId="10" fillId="0" borderId="0" xfId="0" applyFont="1" applyFill="1" applyBorder="1" applyAlignment="1"/>
    <xf numFmtId="0" fontId="11" fillId="0" borderId="0" xfId="0" applyFont="1" applyAlignment="1">
      <alignment horizontal="left"/>
    </xf>
    <xf numFmtId="0" fontId="33" fillId="0" borderId="0" xfId="0" applyFont="1"/>
    <xf numFmtId="9" fontId="5" fillId="0" borderId="0" xfId="6" applyFont="1" applyFill="1" applyBorder="1" applyAlignment="1">
      <alignment horizontal="center"/>
    </xf>
    <xf numFmtId="10" fontId="5" fillId="0" borderId="0" xfId="7" applyNumberFormat="1" applyFont="1" applyFill="1" applyBorder="1" applyAlignment="1">
      <alignment horizontal="center"/>
    </xf>
    <xf numFmtId="0" fontId="5" fillId="0" borderId="0" xfId="7" applyFont="1" applyFill="1" applyBorder="1" applyAlignment="1">
      <alignment horizontal="center"/>
    </xf>
    <xf numFmtId="0" fontId="6" fillId="0" borderId="0" xfId="0" applyNumberFormat="1" applyFont="1" applyFill="1" applyBorder="1" applyAlignment="1">
      <alignment horizontal="center" vertical="center"/>
    </xf>
    <xf numFmtId="0" fontId="6" fillId="0" borderId="0" xfId="0" applyNumberFormat="1" applyFont="1" applyFill="1" applyBorder="1" applyAlignment="1">
      <alignment horizontal="left" vertical="center"/>
    </xf>
    <xf numFmtId="0" fontId="2" fillId="0" borderId="0" xfId="0" applyNumberFormat="1" applyFont="1" applyFill="1" applyAlignment="1">
      <alignment horizontal="center" vertical="center"/>
    </xf>
    <xf numFmtId="2" fontId="6" fillId="0" borderId="0" xfId="0" applyNumberFormat="1" applyFont="1" applyFill="1" applyBorder="1" applyAlignment="1">
      <alignment horizontal="left" vertical="center"/>
    </xf>
    <xf numFmtId="2" fontId="2" fillId="0" borderId="0" xfId="0" applyNumberFormat="1" applyFont="1" applyFill="1" applyBorder="1" applyAlignment="1">
      <alignment horizontal="right" vertical="center"/>
    </xf>
    <xf numFmtId="2" fontId="34" fillId="0" borderId="0" xfId="0" applyNumberFormat="1" applyFont="1" applyFill="1" applyBorder="1" applyAlignment="1">
      <alignment horizontal="left" vertical="center"/>
    </xf>
    <xf numFmtId="2" fontId="2" fillId="0" borderId="0" xfId="0" applyNumberFormat="1" applyFont="1" applyFill="1" applyAlignment="1">
      <alignment horizontal="right" vertical="center"/>
    </xf>
    <xf numFmtId="2" fontId="2" fillId="0" borderId="0" xfId="0" applyNumberFormat="1" applyFont="1" applyBorder="1" applyAlignment="1">
      <alignment horizontal="right" vertical="center"/>
    </xf>
    <xf numFmtId="2" fontId="5" fillId="0" borderId="0" xfId="0" applyNumberFormat="1" applyFont="1" applyAlignment="1">
      <alignment horizontal="center" vertical="center"/>
    </xf>
    <xf numFmtId="2" fontId="5" fillId="0" borderId="0" xfId="1" applyNumberFormat="1" applyFont="1" applyFill="1" applyBorder="1" applyAlignment="1">
      <alignment vertical="center"/>
    </xf>
    <xf numFmtId="0" fontId="6" fillId="6" borderId="2" xfId="5" applyFont="1" applyFill="1" applyBorder="1" applyAlignment="1">
      <alignment horizontal="center" vertical="center"/>
    </xf>
    <xf numFmtId="164" fontId="6" fillId="6" borderId="2" xfId="1" applyFont="1" applyFill="1" applyBorder="1" applyAlignment="1">
      <alignment vertical="center"/>
    </xf>
    <xf numFmtId="0" fontId="3" fillId="0" borderId="0" xfId="0" applyFont="1" applyFill="1" applyAlignment="1">
      <alignment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164" fontId="2" fillId="0" borderId="2" xfId="1" applyFont="1" applyBorder="1" applyAlignment="1">
      <alignment horizontal="center" vertical="center"/>
    </xf>
    <xf numFmtId="0" fontId="2" fillId="0" borderId="6"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164" fontId="2" fillId="0" borderId="10" xfId="1" applyFont="1" applyBorder="1" applyAlignment="1">
      <alignment horizontal="center" vertical="center"/>
    </xf>
    <xf numFmtId="0" fontId="2" fillId="0" borderId="11" xfId="0" applyFont="1" applyBorder="1" applyAlignment="1">
      <alignment horizontal="center" vertical="center"/>
    </xf>
    <xf numFmtId="0" fontId="2" fillId="0" borderId="0" xfId="0" applyFont="1" applyBorder="1" applyAlignment="1">
      <alignment horizontal="center" vertical="center"/>
    </xf>
    <xf numFmtId="164" fontId="2" fillId="0" borderId="0" xfId="1" applyFont="1" applyBorder="1" applyAlignment="1">
      <alignment horizontal="center" vertical="center"/>
    </xf>
    <xf numFmtId="0" fontId="2" fillId="0" borderId="0" xfId="0" applyFont="1" applyAlignment="1">
      <alignment horizontal="center" vertical="center"/>
    </xf>
    <xf numFmtId="0" fontId="4" fillId="11" borderId="9" xfId="0" applyFont="1" applyFill="1" applyBorder="1" applyAlignment="1">
      <alignment horizontal="center" vertical="center"/>
    </xf>
    <xf numFmtId="0" fontId="4" fillId="11" borderId="7" xfId="0" applyFont="1" applyFill="1" applyBorder="1" applyAlignment="1">
      <alignment horizontal="center" vertical="center"/>
    </xf>
    <xf numFmtId="0" fontId="4" fillId="11" borderId="7" xfId="0" applyFont="1" applyFill="1" applyBorder="1" applyAlignment="1">
      <alignment horizontal="center" vertical="center" wrapText="1"/>
    </xf>
    <xf numFmtId="0" fontId="4" fillId="11" borderId="8"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7" applyFont="1" applyFill="1" applyBorder="1" applyAlignment="1">
      <alignment horizontal="left"/>
    </xf>
    <xf numFmtId="0" fontId="5" fillId="0" borderId="0" xfId="0" applyNumberFormat="1" applyFont="1" applyFill="1" applyAlignment="1">
      <alignment horizontal="center" vertical="center"/>
    </xf>
    <xf numFmtId="0" fontId="6" fillId="4" borderId="2" xfId="5" applyFont="1" applyFill="1" applyBorder="1" applyAlignment="1">
      <alignment horizontal="center" vertical="center"/>
    </xf>
    <xf numFmtId="0" fontId="6" fillId="4" borderId="2" xfId="0" applyFont="1" applyFill="1" applyBorder="1" applyAlignment="1">
      <alignment horizontal="center" vertical="center"/>
    </xf>
    <xf numFmtId="2" fontId="2" fillId="0" borderId="0" xfId="0" applyNumberFormat="1" applyFont="1" applyFill="1" applyAlignment="1">
      <alignment horizontal="left" vertical="center"/>
    </xf>
    <xf numFmtId="0" fontId="2" fillId="0" borderId="0" xfId="0" applyFont="1" applyFill="1" applyBorder="1" applyAlignment="1">
      <alignment horizontal="left" vertical="center" indent="1"/>
    </xf>
    <xf numFmtId="9" fontId="5" fillId="0" borderId="0" xfId="6" applyFont="1" applyFill="1" applyBorder="1" applyAlignment="1">
      <alignment horizontal="right"/>
    </xf>
    <xf numFmtId="0" fontId="3" fillId="0" borderId="0" xfId="0" applyNumberFormat="1" applyFont="1" applyFill="1" applyAlignment="1">
      <alignment horizontal="right" vertical="center"/>
    </xf>
    <xf numFmtId="0" fontId="3" fillId="0" borderId="0" xfId="0" applyFont="1" applyFill="1" applyBorder="1" applyProtection="1">
      <protection locked="0"/>
    </xf>
    <xf numFmtId="0" fontId="2" fillId="0" borderId="0" xfId="0" applyFont="1" applyFill="1" applyBorder="1" applyAlignment="1" applyProtection="1">
      <alignment horizontal="left"/>
      <protection locked="0"/>
    </xf>
    <xf numFmtId="0" fontId="3" fillId="0" borderId="0" xfId="0" applyFont="1" applyFill="1" applyBorder="1" applyAlignment="1" applyProtection="1">
      <alignment horizontal="left"/>
      <protection locked="0"/>
    </xf>
    <xf numFmtId="0" fontId="0" fillId="0" borderId="21" xfId="0" applyBorder="1"/>
    <xf numFmtId="0" fontId="0" fillId="0" borderId="22" xfId="0" applyBorder="1"/>
    <xf numFmtId="0" fontId="0" fillId="0" borderId="23" xfId="0" applyBorder="1"/>
    <xf numFmtId="0" fontId="0" fillId="0" borderId="1" xfId="0" applyBorder="1"/>
    <xf numFmtId="0" fontId="0" fillId="0" borderId="0" xfId="0" applyAlignment="1">
      <alignment horizontal="center" vertical="top"/>
    </xf>
    <xf numFmtId="0" fontId="36" fillId="0" borderId="0" xfId="0" applyFont="1" applyAlignment="1">
      <alignment horizontal="center" vertical="top"/>
    </xf>
    <xf numFmtId="0" fontId="0" fillId="0" borderId="24" xfId="0" applyBorder="1"/>
    <xf numFmtId="0" fontId="37" fillId="0" borderId="0" xfId="0" applyFont="1" applyAlignment="1">
      <alignment horizontal="center" vertical="top"/>
    </xf>
    <xf numFmtId="0" fontId="38" fillId="0" borderId="0" xfId="0" applyFont="1" applyAlignment="1">
      <alignment horizontal="center" vertical="top"/>
    </xf>
    <xf numFmtId="9" fontId="5" fillId="0" borderId="0" xfId="6" applyFont="1" applyFill="1" applyBorder="1" applyAlignment="1">
      <alignment horizontal="right" vertical="center"/>
    </xf>
    <xf numFmtId="0" fontId="5" fillId="0" borderId="0" xfId="7" applyFont="1" applyFill="1" applyBorder="1" applyAlignment="1">
      <alignment horizontal="left" indent="1"/>
    </xf>
    <xf numFmtId="0" fontId="2" fillId="14" borderId="0" xfId="0" applyFont="1" applyFill="1" applyBorder="1" applyAlignment="1">
      <alignment horizontal="center" vertical="center"/>
    </xf>
    <xf numFmtId="0" fontId="3" fillId="14" borderId="0" xfId="0" applyFont="1" applyFill="1" applyBorder="1" applyAlignment="1">
      <alignment vertical="center"/>
    </xf>
    <xf numFmtId="2" fontId="3" fillId="14" borderId="0" xfId="0" applyNumberFormat="1" applyFont="1" applyFill="1" applyBorder="1" applyAlignment="1">
      <alignment vertical="center"/>
    </xf>
    <xf numFmtId="0" fontId="3" fillId="14" borderId="0" xfId="0" applyFont="1" applyFill="1" applyBorder="1" applyAlignment="1">
      <alignment horizontal="left" vertical="center"/>
    </xf>
    <xf numFmtId="0" fontId="0" fillId="0" borderId="0" xfId="0" applyBorder="1"/>
    <xf numFmtId="0" fontId="2" fillId="0" borderId="0" xfId="0" applyFont="1" applyBorder="1" applyAlignment="1">
      <alignment horizontal="left" vertical="center" indent="1"/>
    </xf>
    <xf numFmtId="2" fontId="2" fillId="0" borderId="0" xfId="0" applyNumberFormat="1" applyFont="1" applyBorder="1" applyAlignment="1">
      <alignment horizontal="left" vertical="center" indent="1"/>
    </xf>
    <xf numFmtId="2" fontId="2" fillId="0" borderId="0" xfId="0" applyNumberFormat="1" applyFont="1" applyBorder="1" applyAlignment="1">
      <alignment horizontal="left" vertical="center"/>
    </xf>
    <xf numFmtId="2" fontId="3" fillId="0" borderId="0" xfId="0" applyNumberFormat="1" applyFont="1" applyBorder="1" applyAlignment="1">
      <alignment horizontal="left" vertical="center"/>
    </xf>
    <xf numFmtId="2" fontId="3" fillId="0" borderId="0" xfId="1" applyNumberFormat="1" applyFont="1" applyBorder="1" applyAlignment="1">
      <alignment horizontal="right" vertical="center"/>
    </xf>
    <xf numFmtId="0" fontId="6" fillId="6" borderId="0" xfId="0" applyFont="1" applyFill="1" applyBorder="1" applyAlignment="1">
      <alignment horizontal="center" vertical="center" wrapText="1"/>
    </xf>
    <xf numFmtId="0" fontId="0" fillId="0" borderId="0" xfId="0" applyFill="1" applyBorder="1"/>
    <xf numFmtId="2" fontId="2" fillId="15" borderId="0" xfId="1" applyNumberFormat="1" applyFont="1" applyFill="1" applyBorder="1" applyAlignment="1">
      <alignment vertical="center"/>
    </xf>
    <xf numFmtId="2" fontId="2" fillId="15" borderId="0" xfId="0" applyNumberFormat="1" applyFont="1" applyFill="1" applyBorder="1" applyAlignment="1">
      <alignment vertical="center"/>
    </xf>
    <xf numFmtId="2" fontId="5" fillId="15" borderId="0" xfId="0" applyNumberFormat="1" applyFont="1" applyFill="1" applyBorder="1" applyAlignment="1">
      <alignment vertical="center"/>
    </xf>
    <xf numFmtId="2" fontId="5" fillId="15" borderId="0" xfId="1" applyNumberFormat="1" applyFont="1" applyFill="1" applyBorder="1" applyAlignment="1">
      <alignment vertical="center"/>
    </xf>
    <xf numFmtId="0" fontId="6" fillId="16" borderId="0" xfId="0" applyFont="1" applyFill="1" applyBorder="1" applyAlignment="1">
      <alignment horizontal="center" vertical="center" wrapText="1"/>
    </xf>
    <xf numFmtId="0" fontId="2" fillId="0" borderId="0" xfId="0" applyFont="1" applyFill="1" applyBorder="1" applyAlignment="1">
      <alignment horizontal="left" vertical="center" indent="2"/>
    </xf>
    <xf numFmtId="2" fontId="2" fillId="15" borderId="0" xfId="0" applyNumberFormat="1" applyFont="1" applyFill="1" applyBorder="1" applyAlignment="1">
      <alignment horizontal="center" vertical="center"/>
    </xf>
    <xf numFmtId="0" fontId="6" fillId="5" borderId="0" xfId="0" applyFont="1" applyFill="1" applyBorder="1" applyAlignment="1">
      <alignment horizontal="center" vertical="center" wrapText="1"/>
    </xf>
    <xf numFmtId="10" fontId="5" fillId="13" borderId="0" xfId="7" applyNumberFormat="1" applyFont="1" applyFill="1" applyBorder="1" applyAlignment="1">
      <alignment horizontal="center"/>
    </xf>
    <xf numFmtId="0" fontId="5" fillId="13" borderId="0" xfId="7" applyFont="1" applyFill="1" applyBorder="1" applyAlignment="1">
      <alignment horizontal="center"/>
    </xf>
    <xf numFmtId="2" fontId="25" fillId="0" borderId="0" xfId="0" applyNumberFormat="1" applyFont="1" applyFill="1" applyBorder="1" applyAlignment="1">
      <alignment horizontal="left" vertical="center" wrapText="1"/>
    </xf>
    <xf numFmtId="0" fontId="25" fillId="0" borderId="0" xfId="0" applyFont="1" applyFill="1" applyBorder="1" applyAlignment="1">
      <alignment horizontal="center" vertical="center" wrapText="1"/>
    </xf>
    <xf numFmtId="2" fontId="2" fillId="15" borderId="0" xfId="0" applyNumberFormat="1" applyFont="1" applyFill="1" applyBorder="1" applyAlignment="1">
      <alignment horizontal="right" vertical="center"/>
    </xf>
    <xf numFmtId="2" fontId="2" fillId="0" borderId="0" xfId="0" applyNumberFormat="1" applyFont="1" applyFill="1" applyBorder="1" applyAlignment="1">
      <alignment horizontal="left" vertical="center" indent="2"/>
    </xf>
    <xf numFmtId="2" fontId="2" fillId="0" borderId="0" xfId="0" applyNumberFormat="1" applyFont="1" applyFill="1" applyBorder="1" applyAlignment="1">
      <alignment horizontal="left" vertical="center" indent="5"/>
    </xf>
    <xf numFmtId="2" fontId="2" fillId="0" borderId="0" xfId="0" applyNumberFormat="1" applyFont="1" applyFill="1" applyBorder="1" applyAlignment="1">
      <alignment horizontal="left" vertical="center" indent="7"/>
    </xf>
    <xf numFmtId="2" fontId="14" fillId="15" borderId="0" xfId="0" applyNumberFormat="1" applyFont="1" applyFill="1" applyBorder="1" applyAlignment="1">
      <alignment horizontal="right" vertical="center"/>
    </xf>
    <xf numFmtId="0" fontId="2" fillId="0" borderId="0" xfId="0" applyFont="1" applyFill="1" applyBorder="1" applyAlignment="1">
      <alignment horizontal="left" vertical="center" indent="5"/>
    </xf>
    <xf numFmtId="0" fontId="25" fillId="0" borderId="0" xfId="0" applyFont="1" applyAlignment="1">
      <alignment vertical="center"/>
    </xf>
    <xf numFmtId="2" fontId="34" fillId="0" borderId="0" xfId="0" applyNumberFormat="1" applyFont="1" applyAlignment="1">
      <alignment horizontal="left" vertical="center"/>
    </xf>
    <xf numFmtId="0" fontId="2" fillId="0" borderId="0" xfId="0" applyFont="1" applyAlignment="1">
      <alignment horizontal="left" vertical="center"/>
    </xf>
    <xf numFmtId="2" fontId="19" fillId="0" borderId="0" xfId="0" applyNumberFormat="1" applyFont="1" applyBorder="1" applyAlignment="1">
      <alignment horizontal="left" vertical="center"/>
    </xf>
    <xf numFmtId="4" fontId="25" fillId="0" borderId="0" xfId="0" applyNumberFormat="1" applyFont="1" applyFill="1" applyBorder="1" applyAlignment="1">
      <alignment vertical="center"/>
    </xf>
    <xf numFmtId="4" fontId="5" fillId="4" borderId="0" xfId="1" applyNumberFormat="1" applyFont="1" applyFill="1" applyBorder="1" applyAlignment="1">
      <alignment vertical="center"/>
    </xf>
    <xf numFmtId="0" fontId="4" fillId="0" borderId="0" xfId="0" applyFont="1" applyFill="1" applyBorder="1" applyAlignment="1">
      <alignment horizontal="center" vertical="center"/>
    </xf>
    <xf numFmtId="4" fontId="5" fillId="13" borderId="0" xfId="1" applyNumberFormat="1" applyFont="1" applyFill="1" applyBorder="1" applyAlignment="1">
      <alignment vertical="center"/>
    </xf>
    <xf numFmtId="2" fontId="35" fillId="15" borderId="0" xfId="1" applyNumberFormat="1" applyFont="1" applyFill="1" applyBorder="1" applyAlignment="1">
      <alignment vertical="center"/>
    </xf>
    <xf numFmtId="4" fontId="5" fillId="0" borderId="0" xfId="1" applyNumberFormat="1" applyFont="1" applyFill="1" applyBorder="1" applyAlignment="1">
      <alignment vertical="center"/>
    </xf>
    <xf numFmtId="0" fontId="6" fillId="14" borderId="0" xfId="7" applyFont="1" applyFill="1" applyBorder="1" applyAlignment="1">
      <alignment horizontal="left"/>
    </xf>
    <xf numFmtId="2" fontId="5" fillId="14" borderId="0" xfId="0" applyNumberFormat="1" applyFont="1" applyFill="1" applyBorder="1" applyAlignment="1">
      <alignment horizontal="center" vertical="center"/>
    </xf>
    <xf numFmtId="9" fontId="5" fillId="14" borderId="0" xfId="6" applyFont="1" applyFill="1" applyBorder="1" applyAlignment="1">
      <alignment horizontal="right"/>
    </xf>
    <xf numFmtId="0" fontId="42" fillId="0" borderId="0" xfId="13" applyFont="1"/>
    <xf numFmtId="0" fontId="42" fillId="0" borderId="0" xfId="13" applyFont="1" applyAlignment="1">
      <alignment horizontal="left"/>
    </xf>
    <xf numFmtId="0" fontId="8" fillId="0" borderId="0" xfId="13" applyFont="1" applyAlignment="1">
      <alignment horizontal="left"/>
    </xf>
    <xf numFmtId="0" fontId="42" fillId="0" borderId="0" xfId="15" applyFont="1">
      <alignment vertical="center"/>
    </xf>
    <xf numFmtId="0" fontId="42" fillId="0" borderId="0" xfId="14" applyFont="1"/>
    <xf numFmtId="0" fontId="42" fillId="0" borderId="0" xfId="15" applyFont="1" applyAlignment="1">
      <alignment horizontal="right" vertical="center"/>
    </xf>
    <xf numFmtId="0" fontId="42" fillId="0" borderId="0" xfId="14" applyFont="1" applyAlignment="1">
      <alignment horizontal="left"/>
    </xf>
    <xf numFmtId="0" fontId="42" fillId="0" borderId="0" xfId="14" applyFont="1" applyAlignment="1">
      <alignment horizontal="left" indent="2"/>
    </xf>
    <xf numFmtId="0" fontId="44" fillId="12" borderId="0" xfId="15" applyFont="1" applyFill="1" applyAlignment="1">
      <alignment horizontal="center" vertical="center"/>
    </xf>
    <xf numFmtId="4" fontId="42" fillId="0" borderId="0" xfId="14" applyNumberFormat="1" applyFont="1"/>
    <xf numFmtId="0" fontId="42" fillId="0" borderId="0" xfId="14" applyFont="1" applyAlignment="1">
      <alignment horizontal="center"/>
    </xf>
    <xf numFmtId="0" fontId="8" fillId="17" borderId="0" xfId="14" applyFont="1" applyFill="1" applyAlignment="1">
      <alignment horizontal="left"/>
    </xf>
    <xf numFmtId="0" fontId="42" fillId="9" borderId="0" xfId="14" applyFont="1" applyFill="1"/>
    <xf numFmtId="0" fontId="8" fillId="9" borderId="0" xfId="14" applyFont="1" applyFill="1" applyAlignment="1">
      <alignment horizontal="center" vertical="center" wrapText="1"/>
    </xf>
    <xf numFmtId="0" fontId="8" fillId="9" borderId="0" xfId="14" applyFont="1" applyFill="1" applyAlignment="1">
      <alignment horizontal="left" vertical="center" wrapText="1"/>
    </xf>
    <xf numFmtId="0" fontId="8" fillId="0" borderId="0" xfId="15" applyFont="1" applyAlignment="1">
      <alignment horizontal="left" vertical="center"/>
    </xf>
    <xf numFmtId="0" fontId="42" fillId="0" borderId="0" xfId="16" applyFont="1" applyAlignment="1">
      <alignment horizontal="center"/>
    </xf>
    <xf numFmtId="0" fontId="42" fillId="0" borderId="0" xfId="15" applyFont="1" applyAlignment="1">
      <alignment horizontal="left" vertical="center"/>
    </xf>
    <xf numFmtId="0" fontId="42" fillId="10" borderId="0" xfId="15" applyFont="1" applyFill="1">
      <alignment vertical="center"/>
    </xf>
    <xf numFmtId="0" fontId="42" fillId="10" borderId="0" xfId="15" applyFont="1" applyFill="1" applyAlignment="1">
      <alignment horizontal="right" vertical="center"/>
    </xf>
    <xf numFmtId="0" fontId="42" fillId="10" borderId="0" xfId="15" applyFont="1" applyFill="1" applyAlignment="1">
      <alignment horizontal="center" vertical="center" wrapText="1"/>
    </xf>
    <xf numFmtId="0" fontId="8" fillId="10" borderId="0" xfId="15" applyFont="1" applyFill="1" applyAlignment="1">
      <alignment horizontal="left" vertical="center"/>
    </xf>
    <xf numFmtId="0" fontId="42" fillId="12" borderId="0" xfId="15" applyFont="1" applyFill="1" applyAlignment="1">
      <alignment horizontal="left" vertical="center"/>
    </xf>
    <xf numFmtId="165" fontId="8" fillId="10" borderId="0" xfId="15" applyNumberFormat="1" applyFont="1" applyFill="1" applyAlignment="1">
      <alignment horizontal="right" vertical="center"/>
    </xf>
    <xf numFmtId="0" fontId="8" fillId="0" borderId="0" xfId="14" applyFont="1"/>
    <xf numFmtId="0" fontId="41" fillId="18" borderId="0" xfId="14" applyFont="1" applyFill="1"/>
    <xf numFmtId="0" fontId="41" fillId="18" borderId="0" xfId="15" applyFont="1" applyFill="1">
      <alignment vertical="center"/>
    </xf>
    <xf numFmtId="0" fontId="1" fillId="18" borderId="0" xfId="14" applyFont="1" applyFill="1"/>
    <xf numFmtId="1" fontId="41" fillId="18" borderId="0" xfId="14" applyNumberFormat="1" applyFont="1" applyFill="1"/>
    <xf numFmtId="0" fontId="8" fillId="12" borderId="0" xfId="15" applyFont="1" applyFill="1" applyAlignment="1">
      <alignment horizontal="left" vertical="center"/>
    </xf>
    <xf numFmtId="0" fontId="44" fillId="7" borderId="0" xfId="15" applyFont="1" applyFill="1" applyAlignment="1">
      <alignment horizontal="center" vertical="center"/>
    </xf>
    <xf numFmtId="10" fontId="42" fillId="0" borderId="0" xfId="17" applyNumberFormat="1" applyFont="1" applyAlignment="1">
      <alignment horizontal="center"/>
    </xf>
    <xf numFmtId="1" fontId="42" fillId="0" borderId="0" xfId="15" applyNumberFormat="1" applyFont="1" applyAlignment="1">
      <alignment horizontal="left" vertical="center"/>
    </xf>
    <xf numFmtId="1" fontId="42" fillId="0" borderId="0" xfId="15" applyNumberFormat="1" applyFont="1" applyAlignment="1">
      <alignment horizontal="center" vertical="center"/>
    </xf>
    <xf numFmtId="0" fontId="8" fillId="9" borderId="0" xfId="14" applyFont="1" applyFill="1" applyAlignment="1">
      <alignment horizontal="center" vertical="top" wrapText="1"/>
    </xf>
    <xf numFmtId="0" fontId="1" fillId="18" borderId="0" xfId="15" applyFont="1" applyFill="1">
      <alignment vertical="center"/>
    </xf>
    <xf numFmtId="0" fontId="8" fillId="18" borderId="0" xfId="15" applyFont="1" applyFill="1" applyAlignment="1">
      <alignment horizontal="right" vertical="center"/>
    </xf>
    <xf numFmtId="0" fontId="8" fillId="7" borderId="0" xfId="15" applyFont="1" applyFill="1" applyAlignment="1">
      <alignment horizontal="left" vertical="center"/>
    </xf>
    <xf numFmtId="0" fontId="42" fillId="19" borderId="0" xfId="15" applyFont="1" applyFill="1" applyAlignment="1">
      <alignment horizontal="left" vertical="center"/>
    </xf>
    <xf numFmtId="0" fontId="8" fillId="19" borderId="0" xfId="19" applyFont="1" applyFill="1" applyAlignment="1">
      <alignment horizontal="left"/>
    </xf>
    <xf numFmtId="0" fontId="42" fillId="14" borderId="0" xfId="15" applyFont="1" applyFill="1" applyAlignment="1">
      <alignment horizontal="left" vertical="center"/>
    </xf>
    <xf numFmtId="0" fontId="8" fillId="14" borderId="0" xfId="19" applyFont="1" applyFill="1" applyAlignment="1">
      <alignment horizontal="left"/>
    </xf>
    <xf numFmtId="3" fontId="42" fillId="0" borderId="0" xfId="13" applyNumberFormat="1" applyFont="1"/>
    <xf numFmtId="4" fontId="42" fillId="0" borderId="0" xfId="13" applyNumberFormat="1" applyFont="1"/>
    <xf numFmtId="0" fontId="8" fillId="0" borderId="0" xfId="13" applyFont="1"/>
    <xf numFmtId="0" fontId="8" fillId="20" borderId="0" xfId="13" applyFont="1" applyFill="1" applyAlignment="1">
      <alignment horizontal="left"/>
    </xf>
    <xf numFmtId="165" fontId="42" fillId="0" borderId="0" xfId="23" applyNumberFormat="1" applyFont="1"/>
    <xf numFmtId="0" fontId="8" fillId="0" borderId="0" xfId="13" applyFont="1" applyAlignment="1">
      <alignment horizontal="left" vertical="center" wrapText="1"/>
    </xf>
    <xf numFmtId="4" fontId="6" fillId="0" borderId="0" xfId="0" applyNumberFormat="1" applyFont="1" applyFill="1" applyBorder="1" applyAlignment="1">
      <alignment horizontal="left" vertical="center"/>
    </xf>
    <xf numFmtId="2" fontId="35" fillId="15" borderId="0" xfId="0" applyNumberFormat="1" applyFont="1" applyFill="1" applyBorder="1" applyAlignment="1">
      <alignment vertical="center"/>
    </xf>
    <xf numFmtId="2" fontId="35" fillId="15" borderId="0" xfId="0" applyNumberFormat="1" applyFont="1" applyFill="1" applyBorder="1" applyAlignment="1">
      <alignment horizontal="right" vertical="center"/>
    </xf>
    <xf numFmtId="2" fontId="35" fillId="19" borderId="0" xfId="0" applyNumberFormat="1" applyFont="1" applyFill="1" applyBorder="1" applyAlignment="1">
      <alignment horizontal="right" vertical="center"/>
    </xf>
    <xf numFmtId="2" fontId="35" fillId="19" borderId="0" xfId="0" applyNumberFormat="1" applyFont="1" applyFill="1" applyBorder="1" applyAlignment="1">
      <alignment horizontal="center" vertical="center"/>
    </xf>
    <xf numFmtId="4" fontId="42" fillId="0" borderId="0" xfId="13" applyNumberFormat="1" applyFont="1" applyFill="1"/>
    <xf numFmtId="3" fontId="42" fillId="0" borderId="0" xfId="15" applyNumberFormat="1" applyFont="1" applyFill="1" applyAlignment="1">
      <alignment horizontal="right" vertical="center"/>
    </xf>
    <xf numFmtId="3" fontId="42" fillId="0" borderId="0" xfId="16" applyNumberFormat="1" applyFont="1" applyFill="1"/>
    <xf numFmtId="0" fontId="42" fillId="0" borderId="0" xfId="16" applyFont="1" applyFill="1" applyAlignment="1">
      <alignment horizontal="left" indent="1"/>
    </xf>
    <xf numFmtId="0" fontId="42" fillId="0" borderId="0" xfId="15" applyFont="1" applyFill="1" applyAlignment="1">
      <alignment horizontal="left" vertical="center" indent="2"/>
    </xf>
    <xf numFmtId="4" fontId="8" fillId="0" borderId="0" xfId="15" applyNumberFormat="1" applyFont="1" applyAlignment="1">
      <alignment horizontal="right" vertical="center"/>
    </xf>
    <xf numFmtId="4" fontId="42" fillId="0" borderId="0" xfId="15" applyNumberFormat="1" applyFont="1">
      <alignment vertical="center"/>
    </xf>
    <xf numFmtId="4" fontId="42" fillId="0" borderId="0" xfId="15" applyNumberFormat="1" applyFont="1" applyFill="1" applyAlignment="1">
      <alignment horizontal="right" vertical="center"/>
    </xf>
    <xf numFmtId="4" fontId="42" fillId="17" borderId="0" xfId="15" applyNumberFormat="1" applyFont="1" applyFill="1">
      <alignment vertical="center"/>
    </xf>
    <xf numFmtId="4" fontId="42" fillId="0" borderId="0" xfId="16" applyNumberFormat="1" applyFont="1" applyFill="1"/>
    <xf numFmtId="4" fontId="42" fillId="0" borderId="0" xfId="15" applyNumberFormat="1" applyFont="1" applyFill="1">
      <alignment vertical="center"/>
    </xf>
    <xf numFmtId="4" fontId="42" fillId="0" borderId="0" xfId="15" applyNumberFormat="1" applyFont="1" applyAlignment="1">
      <alignment horizontal="right" vertical="center"/>
    </xf>
    <xf numFmtId="1" fontId="40" fillId="0" borderId="0" xfId="14" applyNumberFormat="1" applyFont="1" applyAlignment="1">
      <alignment horizontal="left"/>
    </xf>
    <xf numFmtId="0" fontId="40" fillId="0" borderId="0" xfId="14" applyFont="1" applyAlignment="1">
      <alignment horizontal="left"/>
    </xf>
    <xf numFmtId="4" fontId="42" fillId="10" borderId="0" xfId="15" applyNumberFormat="1" applyFont="1" applyFill="1">
      <alignment vertical="center"/>
    </xf>
    <xf numFmtId="4" fontId="8" fillId="10" borderId="0" xfId="15" applyNumberFormat="1" applyFont="1" applyFill="1" applyAlignment="1">
      <alignment horizontal="right" vertical="center"/>
    </xf>
    <xf numFmtId="4" fontId="42" fillId="9" borderId="0" xfId="15" applyNumberFormat="1" applyFont="1" applyFill="1">
      <alignment vertical="center"/>
    </xf>
    <xf numFmtId="4" fontId="8" fillId="9" borderId="0" xfId="14" applyNumberFormat="1" applyFont="1" applyFill="1"/>
    <xf numFmtId="4" fontId="8" fillId="17" borderId="0" xfId="14" applyNumberFormat="1" applyFont="1" applyFill="1"/>
    <xf numFmtId="4" fontId="42" fillId="15" borderId="0" xfId="14" applyNumberFormat="1" applyFont="1" applyFill="1"/>
    <xf numFmtId="0" fontId="8" fillId="0" borderId="0" xfId="13" applyFont="1" applyFill="1" applyAlignment="1">
      <alignment horizontal="left"/>
    </xf>
    <xf numFmtId="4" fontId="47" fillId="8" borderId="0" xfId="15" applyNumberFormat="1" applyFont="1" applyFill="1">
      <alignment vertical="center"/>
    </xf>
    <xf numFmtId="1" fontId="47" fillId="8" borderId="0" xfId="14" applyNumberFormat="1" applyFont="1" applyFill="1" applyAlignment="1">
      <alignment horizontal="left"/>
    </xf>
    <xf numFmtId="0" fontId="47" fillId="8" borderId="0" xfId="14" applyFont="1" applyFill="1" applyAlignment="1">
      <alignment horizontal="left"/>
    </xf>
    <xf numFmtId="4" fontId="47" fillId="8" borderId="0" xfId="16" applyNumberFormat="1" applyFont="1" applyFill="1" applyAlignment="1">
      <alignment horizontal="right"/>
    </xf>
    <xf numFmtId="1" fontId="42" fillId="8" borderId="0" xfId="15" applyNumberFormat="1" applyFont="1" applyFill="1" applyAlignment="1">
      <alignment horizontal="left" vertical="center"/>
    </xf>
    <xf numFmtId="3" fontId="42" fillId="8" borderId="0" xfId="15" applyNumberFormat="1" applyFont="1" applyFill="1" applyAlignment="1">
      <alignment horizontal="left" vertical="center"/>
    </xf>
    <xf numFmtId="0" fontId="42" fillId="8" borderId="0" xfId="14" applyFont="1" applyFill="1" applyAlignment="1">
      <alignment horizontal="left"/>
    </xf>
    <xf numFmtId="10" fontId="42" fillId="8" borderId="0" xfId="17" applyNumberFormat="1" applyFont="1" applyFill="1" applyAlignment="1">
      <alignment horizontal="left"/>
    </xf>
    <xf numFmtId="4" fontId="42" fillId="8" borderId="0" xfId="16" applyNumberFormat="1" applyFont="1" applyFill="1" applyAlignment="1">
      <alignment horizontal="right"/>
    </xf>
    <xf numFmtId="0" fontId="42" fillId="0" borderId="0" xfId="13" applyFont="1" applyFill="1" applyAlignment="1">
      <alignment horizontal="left"/>
    </xf>
    <xf numFmtId="0" fontId="42" fillId="0" borderId="0" xfId="13" applyFont="1" applyFill="1"/>
    <xf numFmtId="0" fontId="8" fillId="0" borderId="0" xfId="13" applyFont="1" applyFill="1" applyAlignment="1">
      <alignment vertical="center" wrapText="1"/>
    </xf>
    <xf numFmtId="0" fontId="8" fillId="0" borderId="0" xfId="13" applyFont="1" applyFill="1" applyAlignment="1">
      <alignment horizontal="center" vertical="center" wrapText="1"/>
    </xf>
    <xf numFmtId="3" fontId="42" fillId="0" borderId="0" xfId="13" applyNumberFormat="1" applyFont="1" applyFill="1"/>
    <xf numFmtId="4" fontId="35" fillId="0" borderId="0" xfId="1" applyNumberFormat="1" applyFont="1" applyFill="1" applyBorder="1" applyAlignment="1">
      <alignment vertical="center"/>
    </xf>
    <xf numFmtId="4" fontId="40" fillId="0" borderId="0" xfId="13" applyNumberFormat="1" applyFont="1" applyFill="1"/>
    <xf numFmtId="0" fontId="8" fillId="0" borderId="0" xfId="15" applyFont="1" applyFill="1" applyAlignment="1">
      <alignment horizontal="left" vertical="center"/>
    </xf>
    <xf numFmtId="0" fontId="8" fillId="0" borderId="0" xfId="16" applyFont="1" applyFill="1" applyAlignment="1">
      <alignment horizontal="left"/>
    </xf>
    <xf numFmtId="0" fontId="42" fillId="0" borderId="0" xfId="16" applyFont="1" applyFill="1"/>
    <xf numFmtId="3" fontId="8" fillId="0" borderId="0" xfId="15" applyNumberFormat="1" applyFont="1" applyFill="1" applyAlignment="1">
      <alignment horizontal="right" vertical="center"/>
    </xf>
    <xf numFmtId="4" fontId="8" fillId="0" borderId="0" xfId="15" applyNumberFormat="1" applyFont="1" applyFill="1" applyAlignment="1">
      <alignment horizontal="right" vertical="center"/>
    </xf>
    <xf numFmtId="0" fontId="8" fillId="0" borderId="0" xfId="16" applyFont="1" applyFill="1" applyAlignment="1">
      <alignment horizontal="center"/>
    </xf>
    <xf numFmtId="0" fontId="42" fillId="0" borderId="0" xfId="16" applyFont="1" applyFill="1" applyAlignment="1">
      <alignment horizontal="left"/>
    </xf>
    <xf numFmtId="3" fontId="42" fillId="0" borderId="0" xfId="16" applyNumberFormat="1" applyFont="1" applyFill="1" applyAlignment="1">
      <alignment horizontal="right"/>
    </xf>
    <xf numFmtId="4" fontId="42" fillId="0" borderId="0" xfId="16" applyNumberFormat="1" applyFont="1" applyFill="1" applyAlignment="1">
      <alignment horizontal="right"/>
    </xf>
    <xf numFmtId="3" fontId="8" fillId="0" borderId="0" xfId="13" applyNumberFormat="1" applyFont="1" applyFill="1"/>
    <xf numFmtId="4" fontId="8" fillId="0" borderId="0" xfId="13" applyNumberFormat="1" applyFont="1" applyFill="1"/>
    <xf numFmtId="0" fontId="44" fillId="0" borderId="0" xfId="15" applyFont="1" applyFill="1" applyAlignment="1">
      <alignment horizontal="left" vertical="center"/>
    </xf>
    <xf numFmtId="4" fontId="44" fillId="0" borderId="0" xfId="15" applyNumberFormat="1" applyFont="1" applyFill="1" applyAlignment="1">
      <alignment horizontal="right" vertical="center"/>
    </xf>
    <xf numFmtId="0" fontId="42" fillId="0" borderId="0" xfId="15" applyFont="1" applyFill="1">
      <alignment vertical="center"/>
    </xf>
    <xf numFmtId="1" fontId="44" fillId="0" borderId="0" xfId="15" applyNumberFormat="1" applyFont="1" applyFill="1" applyAlignment="1">
      <alignment horizontal="right" vertical="center"/>
    </xf>
    <xf numFmtId="4" fontId="42" fillId="0" borderId="0" xfId="14" applyNumberFormat="1" applyFont="1" applyFill="1"/>
    <xf numFmtId="4" fontId="8" fillId="0" borderId="0" xfId="14" applyNumberFormat="1" applyFont="1" applyFill="1"/>
    <xf numFmtId="0" fontId="42" fillId="0" borderId="0" xfId="14" applyFont="1" applyFill="1"/>
    <xf numFmtId="4" fontId="40" fillId="0" borderId="0" xfId="15" applyNumberFormat="1" applyFont="1" applyFill="1">
      <alignment vertical="center"/>
    </xf>
    <xf numFmtId="4" fontId="40" fillId="0" borderId="0" xfId="16" applyNumberFormat="1" applyFont="1" applyFill="1" applyAlignment="1">
      <alignment horizontal="right"/>
    </xf>
    <xf numFmtId="0" fontId="42" fillId="0" borderId="0" xfId="15" applyFont="1" applyFill="1" applyAlignment="1">
      <alignment horizontal="left" vertical="center"/>
    </xf>
    <xf numFmtId="0" fontId="42" fillId="0" borderId="0" xfId="16" applyFont="1" applyFill="1" applyAlignment="1">
      <alignment horizontal="center"/>
    </xf>
    <xf numFmtId="0" fontId="42" fillId="0" borderId="0" xfId="14" applyFont="1" applyFill="1" applyAlignment="1">
      <alignment horizontal="left"/>
    </xf>
    <xf numFmtId="0" fontId="42" fillId="0" borderId="0" xfId="14" applyFont="1" applyFill="1" applyAlignment="1">
      <alignment horizontal="center"/>
    </xf>
    <xf numFmtId="0" fontId="40" fillId="0" borderId="0" xfId="14" applyFont="1" applyFill="1" applyAlignment="1">
      <alignment horizontal="center"/>
    </xf>
    <xf numFmtId="0" fontId="40" fillId="0" borderId="0" xfId="15" applyFont="1" applyFill="1">
      <alignment vertical="center"/>
    </xf>
    <xf numFmtId="0" fontId="40" fillId="0" borderId="0" xfId="14" applyFont="1" applyFill="1"/>
    <xf numFmtId="0" fontId="42" fillId="0" borderId="0" xfId="14" applyFont="1" applyFill="1" applyAlignment="1">
      <alignment horizontal="left" indent="1"/>
    </xf>
    <xf numFmtId="0" fontId="42" fillId="0" borderId="0" xfId="14" applyFont="1" applyFill="1" applyAlignment="1">
      <alignment horizontal="left" indent="2"/>
    </xf>
    <xf numFmtId="0" fontId="42" fillId="0" borderId="0" xfId="15" applyFont="1" applyFill="1" applyAlignment="1">
      <alignment horizontal="right" vertical="center"/>
    </xf>
    <xf numFmtId="4" fontId="47" fillId="0" borderId="0" xfId="16" applyNumberFormat="1" applyFont="1" applyFill="1" applyAlignment="1">
      <alignment horizontal="right"/>
    </xf>
    <xf numFmtId="0" fontId="8" fillId="0" borderId="0" xfId="14" applyFont="1" applyFill="1" applyAlignment="1">
      <alignment horizontal="left"/>
    </xf>
    <xf numFmtId="0" fontId="8" fillId="0" borderId="0" xfId="15" applyFont="1" applyFill="1" applyAlignment="1">
      <alignment horizontal="left" vertical="center" indent="2"/>
    </xf>
    <xf numFmtId="0" fontId="42" fillId="0" borderId="0" xfId="16" applyFont="1" applyFill="1" applyAlignment="1">
      <alignment horizontal="left" indent="5"/>
    </xf>
    <xf numFmtId="0" fontId="42" fillId="0" borderId="0" xfId="15" applyFont="1" applyFill="1" applyAlignment="1">
      <alignment horizontal="left" vertical="center" indent="8"/>
    </xf>
    <xf numFmtId="0" fontId="8" fillId="0" borderId="0" xfId="19" applyFont="1" applyFill="1" applyAlignment="1">
      <alignment horizontal="left"/>
    </xf>
    <xf numFmtId="4" fontId="42" fillId="8" borderId="0" xfId="15" applyNumberFormat="1" applyFont="1" applyFill="1">
      <alignment vertical="center"/>
    </xf>
    <xf numFmtId="0" fontId="48" fillId="0" borderId="0" xfId="0" applyFont="1" applyBorder="1" applyAlignment="1">
      <alignment horizontal="left" vertical="top" wrapText="1"/>
    </xf>
    <xf numFmtId="4" fontId="5" fillId="8" borderId="0" xfId="1" applyNumberFormat="1" applyFont="1" applyFill="1" applyBorder="1" applyAlignment="1">
      <alignment vertical="center"/>
    </xf>
    <xf numFmtId="0" fontId="19" fillId="14" borderId="0" xfId="7" applyFont="1" applyFill="1" applyBorder="1" applyAlignment="1">
      <alignment horizontal="left"/>
    </xf>
    <xf numFmtId="10" fontId="5" fillId="8" borderId="0" xfId="7" applyNumberFormat="1" applyFont="1" applyFill="1" applyBorder="1" applyAlignment="1">
      <alignment horizontal="center"/>
    </xf>
    <xf numFmtId="0" fontId="5" fillId="8" borderId="0" xfId="7" applyFont="1" applyFill="1" applyBorder="1" applyAlignment="1">
      <alignment horizontal="center"/>
    </xf>
    <xf numFmtId="0" fontId="2" fillId="8" borderId="0" xfId="0" applyFont="1" applyFill="1" applyBorder="1" applyAlignment="1">
      <alignment vertical="center"/>
    </xf>
    <xf numFmtId="2" fontId="2" fillId="8" borderId="0" xfId="0" applyNumberFormat="1" applyFont="1" applyFill="1" applyBorder="1" applyAlignment="1">
      <alignment vertical="center"/>
    </xf>
    <xf numFmtId="0" fontId="44" fillId="0" borderId="0" xfId="14" applyFont="1" applyFill="1" applyAlignment="1">
      <alignment horizontal="left"/>
    </xf>
    <xf numFmtId="0" fontId="40" fillId="0" borderId="0" xfId="13" applyFont="1" applyFill="1"/>
    <xf numFmtId="0" fontId="40" fillId="0" borderId="0" xfId="16" applyFont="1" applyFill="1" applyAlignment="1">
      <alignment horizontal="left"/>
    </xf>
    <xf numFmtId="0" fontId="40" fillId="0" borderId="0" xfId="14" applyFont="1" applyFill="1" applyAlignment="1">
      <alignment horizontal="left" indent="1"/>
    </xf>
    <xf numFmtId="1" fontId="40" fillId="8" borderId="0" xfId="15" applyNumberFormat="1" applyFont="1" applyFill="1" applyAlignment="1">
      <alignment horizontal="left" vertical="center"/>
    </xf>
    <xf numFmtId="0" fontId="40" fillId="0" borderId="0" xfId="13" applyFont="1" applyFill="1" applyAlignment="1">
      <alignment horizontal="left"/>
    </xf>
    <xf numFmtId="3" fontId="40" fillId="8" borderId="0" xfId="15" applyNumberFormat="1" applyFont="1" applyFill="1" applyAlignment="1">
      <alignment horizontal="left" vertical="center"/>
    </xf>
    <xf numFmtId="0" fontId="40" fillId="8" borderId="0" xfId="14" applyFont="1" applyFill="1" applyAlignment="1">
      <alignment horizontal="left"/>
    </xf>
    <xf numFmtId="10" fontId="40" fillId="8" borderId="0" xfId="17" applyNumberFormat="1" applyFont="1" applyFill="1" applyAlignment="1">
      <alignment horizontal="left"/>
    </xf>
    <xf numFmtId="0" fontId="40" fillId="0" borderId="0" xfId="14" applyFont="1" applyFill="1" applyAlignment="1">
      <alignment horizontal="left"/>
    </xf>
    <xf numFmtId="0" fontId="4" fillId="0" borderId="0" xfId="0" applyFont="1" applyFill="1" applyBorder="1" applyAlignment="1">
      <alignment vertical="center"/>
    </xf>
    <xf numFmtId="164" fontId="2" fillId="0" borderId="0" xfId="1" applyFont="1" applyFill="1" applyAlignment="1">
      <alignment vertical="center"/>
    </xf>
    <xf numFmtId="164" fontId="25" fillId="0" borderId="0" xfId="1" applyFont="1" applyFill="1" applyBorder="1" applyAlignment="1">
      <alignment vertical="center"/>
    </xf>
    <xf numFmtId="164" fontId="2" fillId="0" borderId="0" xfId="1" applyFont="1" applyAlignment="1">
      <alignment vertical="center"/>
    </xf>
    <xf numFmtId="164" fontId="6" fillId="2" borderId="2" xfId="1" applyFont="1" applyFill="1" applyBorder="1" applyAlignment="1">
      <alignment vertical="center"/>
    </xf>
    <xf numFmtId="164" fontId="3" fillId="0" borderId="0" xfId="1" applyFont="1" applyFill="1" applyBorder="1" applyAlignment="1">
      <alignment vertical="center"/>
    </xf>
    <xf numFmtId="164" fontId="2" fillId="0" borderId="0" xfId="1" applyFont="1" applyFill="1" applyBorder="1" applyAlignment="1">
      <alignment horizontal="center" vertical="center"/>
    </xf>
    <xf numFmtId="0" fontId="3" fillId="0" borderId="0" xfId="0" applyNumberFormat="1" applyFont="1" applyFill="1" applyBorder="1" applyAlignment="1">
      <alignment horizontal="right" vertical="center"/>
    </xf>
    <xf numFmtId="0" fontId="5" fillId="0" borderId="0" xfId="0" applyFont="1" applyFill="1" applyBorder="1"/>
    <xf numFmtId="4" fontId="6" fillId="0" borderId="0" xfId="1" applyNumberFormat="1" applyFont="1" applyFill="1" applyBorder="1" applyAlignment="1">
      <alignment vertical="center"/>
    </xf>
    <xf numFmtId="4" fontId="5" fillId="0" borderId="0" xfId="0" applyNumberFormat="1" applyFont="1" applyFill="1" applyBorder="1"/>
    <xf numFmtId="4" fontId="6" fillId="0" borderId="0" xfId="0" applyNumberFormat="1" applyFont="1" applyFill="1" applyBorder="1" applyAlignment="1">
      <alignment horizontal="right"/>
    </xf>
    <xf numFmtId="4" fontId="19" fillId="0" borderId="0" xfId="0" applyNumberFormat="1" applyFont="1" applyFill="1" applyBorder="1" applyAlignment="1">
      <alignment horizontal="right"/>
    </xf>
    <xf numFmtId="4" fontId="5" fillId="0" borderId="0" xfId="0" applyNumberFormat="1" applyFont="1" applyFill="1" applyBorder="1" applyAlignment="1">
      <alignment horizontal="right"/>
    </xf>
    <xf numFmtId="4" fontId="16" fillId="0" borderId="0" xfId="0" applyNumberFormat="1" applyFont="1" applyFill="1" applyBorder="1" applyAlignment="1">
      <alignment horizontal="right"/>
    </xf>
    <xf numFmtId="4" fontId="3" fillId="0" borderId="0" xfId="0" applyNumberFormat="1" applyFont="1" applyFill="1" applyBorder="1" applyAlignment="1">
      <alignment horizontal="right"/>
    </xf>
    <xf numFmtId="4" fontId="2" fillId="0" borderId="0" xfId="0" applyNumberFormat="1" applyFont="1" applyFill="1" applyBorder="1" applyAlignment="1">
      <alignment horizontal="right"/>
    </xf>
    <xf numFmtId="4" fontId="2" fillId="0" borderId="0" xfId="0" applyNumberFormat="1" applyFont="1" applyFill="1" applyAlignment="1">
      <alignment horizontal="right"/>
    </xf>
    <xf numFmtId="4" fontId="2" fillId="0" borderId="0" xfId="1" applyNumberFormat="1" applyFont="1" applyFill="1" applyAlignment="1">
      <alignment horizontal="right"/>
    </xf>
    <xf numFmtId="4" fontId="16" fillId="0" borderId="0" xfId="1" applyNumberFormat="1" applyFont="1" applyFill="1" applyAlignment="1">
      <alignment horizontal="right"/>
    </xf>
    <xf numFmtId="4" fontId="2" fillId="0" borderId="0" xfId="1" applyNumberFormat="1" applyFont="1" applyFill="1" applyBorder="1" applyAlignment="1">
      <alignment horizontal="right"/>
    </xf>
    <xf numFmtId="4" fontId="16" fillId="0" borderId="0" xfId="1" applyNumberFormat="1" applyFont="1" applyFill="1" applyBorder="1" applyAlignment="1">
      <alignment horizontal="right"/>
    </xf>
    <xf numFmtId="4" fontId="4" fillId="0" borderId="0" xfId="0" applyNumberFormat="1" applyFont="1" applyFill="1" applyAlignment="1">
      <alignment horizontal="right"/>
    </xf>
    <xf numFmtId="4" fontId="5" fillId="0" borderId="0" xfId="1" applyNumberFormat="1" applyFont="1" applyFill="1" applyAlignment="1">
      <alignment horizontal="right"/>
    </xf>
    <xf numFmtId="4" fontId="3" fillId="0" borderId="0" xfId="0" applyNumberFormat="1" applyFont="1" applyAlignment="1">
      <alignment horizontal="right"/>
    </xf>
    <xf numFmtId="4" fontId="2" fillId="0" borderId="0" xfId="1" applyNumberFormat="1" applyFont="1" applyFill="1" applyBorder="1" applyAlignment="1" applyProtection="1">
      <alignment horizontal="right"/>
      <protection locked="0"/>
    </xf>
    <xf numFmtId="4" fontId="2" fillId="0" borderId="0" xfId="0" applyNumberFormat="1" applyFont="1" applyAlignment="1">
      <alignment horizontal="right"/>
    </xf>
    <xf numFmtId="4" fontId="5" fillId="0" borderId="0" xfId="0" applyNumberFormat="1" applyFont="1" applyFill="1" applyAlignment="1">
      <alignment horizontal="right"/>
    </xf>
    <xf numFmtId="0" fontId="5" fillId="0" borderId="0" xfId="0" applyFont="1" applyFill="1" applyBorder="1" applyAlignment="1">
      <alignment horizontal="left" indent="2"/>
    </xf>
    <xf numFmtId="4" fontId="49" fillId="0" borderId="0" xfId="15" applyNumberFormat="1" applyFont="1" applyFill="1" applyAlignment="1">
      <alignment horizontal="right" vertical="center"/>
    </xf>
    <xf numFmtId="0" fontId="16" fillId="0" borderId="0" xfId="0" applyFont="1" applyFill="1" applyBorder="1"/>
    <xf numFmtId="4" fontId="35" fillId="2" borderId="0" xfId="1" applyNumberFormat="1" applyFont="1" applyFill="1" applyBorder="1" applyAlignment="1">
      <alignment vertical="center"/>
    </xf>
    <xf numFmtId="0" fontId="5" fillId="0" borderId="0" xfId="0" applyFont="1" applyFill="1" applyBorder="1" applyAlignment="1">
      <alignment horizontal="left" indent="4"/>
    </xf>
    <xf numFmtId="4" fontId="5" fillId="0" borderId="0" xfId="0" applyNumberFormat="1" applyFont="1" applyFill="1" applyBorder="1" applyAlignment="1">
      <alignment horizontal="left" indent="2"/>
    </xf>
    <xf numFmtId="4" fontId="5" fillId="0" borderId="0" xfId="0" applyNumberFormat="1" applyFont="1" applyFill="1" applyBorder="1" applyAlignment="1">
      <alignment horizontal="left" indent="5"/>
    </xf>
    <xf numFmtId="0" fontId="2" fillId="0" borderId="0" xfId="0" applyFont="1" applyFill="1" applyBorder="1" applyAlignment="1" applyProtection="1">
      <alignment horizontal="left" indent="3"/>
      <protection locked="0"/>
    </xf>
    <xf numFmtId="4" fontId="5" fillId="15" borderId="0" xfId="0" applyNumberFormat="1" applyFont="1" applyFill="1" applyBorder="1"/>
    <xf numFmtId="1" fontId="6" fillId="0" borderId="0" xfId="0" applyNumberFormat="1" applyFont="1" applyFill="1" applyBorder="1" applyAlignment="1">
      <alignment horizontal="right"/>
    </xf>
    <xf numFmtId="0" fontId="3" fillId="0" borderId="0" xfId="0" applyFont="1" applyFill="1" applyBorder="1" applyAlignment="1" applyProtection="1">
      <protection locked="0"/>
    </xf>
    <xf numFmtId="0" fontId="2" fillId="0" borderId="0" xfId="0" applyFont="1" applyFill="1" applyBorder="1" applyAlignment="1" applyProtection="1">
      <protection locked="0"/>
    </xf>
    <xf numFmtId="0" fontId="0" fillId="0" borderId="0" xfId="0" applyFont="1" applyFill="1" applyAlignment="1"/>
    <xf numFmtId="0" fontId="6" fillId="6" borderId="0" xfId="0" applyFont="1" applyFill="1" applyBorder="1" applyAlignment="1">
      <alignment horizontal="left" vertical="top" wrapText="1"/>
    </xf>
    <xf numFmtId="0" fontId="40" fillId="0" borderId="0" xfId="0" applyFont="1" applyFill="1" applyBorder="1"/>
    <xf numFmtId="4" fontId="5" fillId="7" borderId="0" xfId="1" applyNumberFormat="1" applyFont="1" applyFill="1" applyBorder="1" applyAlignment="1">
      <alignment vertical="center"/>
    </xf>
    <xf numFmtId="0" fontId="6" fillId="0" borderId="0" xfId="5" applyNumberFormat="1" applyFont="1" applyFill="1" applyBorder="1" applyAlignment="1">
      <alignment horizontal="center" vertical="center"/>
    </xf>
    <xf numFmtId="4" fontId="5" fillId="0" borderId="0" xfId="0" applyNumberFormat="1" applyFont="1" applyFill="1" applyBorder="1" applyAlignment="1">
      <alignment vertical="center"/>
    </xf>
    <xf numFmtId="4" fontId="16" fillId="0" borderId="0" xfId="1" applyNumberFormat="1" applyFont="1" applyFill="1" applyBorder="1" applyAlignment="1">
      <alignment vertical="center"/>
    </xf>
    <xf numFmtId="0" fontId="34" fillId="0" borderId="0" xfId="0" applyFont="1" applyFill="1" applyBorder="1" applyAlignment="1">
      <alignment horizontal="left" vertical="center"/>
    </xf>
    <xf numFmtId="4" fontId="19" fillId="0" borderId="0" xfId="1" applyNumberFormat="1" applyFont="1" applyFill="1" applyBorder="1" applyAlignment="1">
      <alignment vertical="center"/>
    </xf>
    <xf numFmtId="0" fontId="0" fillId="0" borderId="0" xfId="0" applyBorder="1" applyAlignment="1"/>
    <xf numFmtId="0" fontId="6" fillId="5" borderId="0" xfId="0" applyFont="1" applyFill="1" applyBorder="1" applyAlignment="1">
      <alignment horizontal="center" vertical="top" wrapText="1"/>
    </xf>
    <xf numFmtId="4" fontId="40" fillId="8" borderId="0" xfId="16" applyNumberFormat="1" applyFont="1" applyFill="1" applyAlignment="1">
      <alignment horizontal="right"/>
    </xf>
    <xf numFmtId="0" fontId="16" fillId="0" borderId="0" xfId="0" applyFont="1" applyFill="1" applyBorder="1" applyAlignment="1">
      <alignment horizontal="center" vertical="center"/>
    </xf>
    <xf numFmtId="2" fontId="16" fillId="0" borderId="0" xfId="0" applyNumberFormat="1" applyFont="1" applyAlignment="1">
      <alignment horizontal="left" vertical="center"/>
    </xf>
    <xf numFmtId="4" fontId="16" fillId="0" borderId="0" xfId="0" applyNumberFormat="1" applyFont="1" applyFill="1" applyBorder="1"/>
    <xf numFmtId="0" fontId="52" fillId="0" borderId="0" xfId="0" applyFont="1" applyFill="1" applyBorder="1"/>
    <xf numFmtId="4" fontId="16" fillId="0" borderId="0" xfId="0" applyNumberFormat="1" applyFont="1" applyFill="1" applyBorder="1" applyAlignment="1">
      <alignment horizontal="left" indent="2"/>
    </xf>
    <xf numFmtId="0" fontId="19" fillId="0" borderId="0" xfId="0" applyFont="1" applyFill="1" applyBorder="1" applyAlignment="1" applyProtection="1">
      <alignment horizontal="left"/>
      <protection locked="0"/>
    </xf>
    <xf numFmtId="0" fontId="51" fillId="0" borderId="0" xfId="0" applyFont="1" applyFill="1" applyBorder="1" applyAlignment="1" applyProtection="1">
      <alignment horizontal="left"/>
      <protection locked="0"/>
    </xf>
    <xf numFmtId="4" fontId="19" fillId="13" borderId="0" xfId="1" applyNumberFormat="1" applyFont="1" applyFill="1" applyBorder="1" applyAlignment="1">
      <alignment horizontal="right"/>
    </xf>
    <xf numFmtId="4" fontId="19" fillId="0" borderId="0" xfId="1" applyNumberFormat="1" applyFont="1" applyFill="1" applyBorder="1" applyAlignment="1" applyProtection="1">
      <alignment horizontal="right"/>
      <protection locked="0"/>
    </xf>
    <xf numFmtId="4" fontId="51" fillId="13" borderId="0" xfId="1" applyNumberFormat="1" applyFont="1" applyFill="1" applyBorder="1" applyAlignment="1">
      <alignment horizontal="right"/>
    </xf>
    <xf numFmtId="4" fontId="51" fillId="0" borderId="0" xfId="0" applyNumberFormat="1" applyFont="1" applyFill="1" applyBorder="1" applyAlignment="1">
      <alignment horizontal="right"/>
    </xf>
    <xf numFmtId="4" fontId="51" fillId="0" borderId="0" xfId="1" applyNumberFormat="1" applyFont="1" applyFill="1" applyBorder="1" applyAlignment="1" applyProtection="1">
      <alignment horizontal="right"/>
      <protection locked="0"/>
    </xf>
    <xf numFmtId="2" fontId="3" fillId="0" borderId="0" xfId="0" applyNumberFormat="1" applyFont="1" applyAlignment="1">
      <alignment horizontal="center" vertical="center"/>
    </xf>
    <xf numFmtId="165" fontId="19" fillId="4" borderId="0" xfId="0" applyNumberFormat="1" applyFont="1" applyFill="1" applyBorder="1" applyAlignment="1">
      <alignment horizontal="center" vertical="center"/>
    </xf>
    <xf numFmtId="10" fontId="16" fillId="8" borderId="0" xfId="7" applyNumberFormat="1" applyFont="1" applyFill="1" applyBorder="1" applyAlignment="1">
      <alignment horizontal="center"/>
    </xf>
    <xf numFmtId="166" fontId="19" fillId="4" borderId="0" xfId="0" applyNumberFormat="1" applyFont="1" applyFill="1" applyBorder="1" applyAlignment="1">
      <alignment horizontal="center" vertical="center"/>
    </xf>
    <xf numFmtId="0" fontId="25" fillId="0" borderId="0" xfId="0" applyFont="1" applyFill="1"/>
    <xf numFmtId="0" fontId="47" fillId="0" borderId="0" xfId="0" applyFont="1" applyFill="1" applyAlignment="1"/>
    <xf numFmtId="2" fontId="34" fillId="0" borderId="0" xfId="0" applyNumberFormat="1" applyFont="1" applyAlignment="1">
      <alignment horizontal="center" vertical="center"/>
    </xf>
    <xf numFmtId="4" fontId="25" fillId="0" borderId="0" xfId="0" applyNumberFormat="1" applyFont="1" applyAlignment="1">
      <alignment horizontal="right"/>
    </xf>
    <xf numFmtId="2" fontId="2" fillId="21" borderId="0" xfId="0" applyNumberFormat="1" applyFont="1" applyFill="1" applyBorder="1" applyAlignment="1">
      <alignment horizontal="right" vertical="center"/>
    </xf>
    <xf numFmtId="0" fontId="52" fillId="21" borderId="0" xfId="0" applyFont="1" applyFill="1" applyBorder="1"/>
    <xf numFmtId="2" fontId="2" fillId="21" borderId="0" xfId="0" applyNumberFormat="1" applyFont="1" applyFill="1" applyAlignment="1">
      <alignment horizontal="center" vertical="center"/>
    </xf>
    <xf numFmtId="2" fontId="2" fillId="21" borderId="0" xfId="0" applyNumberFormat="1" applyFont="1" applyFill="1" applyAlignment="1">
      <alignment horizontal="left" vertical="center"/>
    </xf>
    <xf numFmtId="0" fontId="6" fillId="21" borderId="0" xfId="0" applyFont="1" applyFill="1" applyBorder="1"/>
    <xf numFmtId="0" fontId="2" fillId="15" borderId="0" xfId="0" applyFont="1" applyFill="1" applyBorder="1"/>
    <xf numFmtId="0" fontId="2" fillId="6" borderId="0" xfId="0" applyFont="1" applyFill="1" applyBorder="1"/>
    <xf numFmtId="0" fontId="2" fillId="21" borderId="0" xfId="0" applyFont="1" applyFill="1" applyBorder="1"/>
    <xf numFmtId="0" fontId="31" fillId="0" borderId="0" xfId="0" applyFont="1" applyFill="1" applyAlignment="1"/>
    <xf numFmtId="0" fontId="3" fillId="21" borderId="0" xfId="0" applyFont="1" applyFill="1" applyBorder="1"/>
    <xf numFmtId="0" fontId="3" fillId="4" borderId="0" xfId="0" applyFont="1" applyFill="1" applyBorder="1"/>
    <xf numFmtId="0" fontId="16" fillId="0" borderId="0" xfId="0" applyFont="1" applyBorder="1"/>
    <xf numFmtId="1" fontId="3" fillId="21" borderId="0" xfId="0" applyNumberFormat="1" applyFont="1" applyFill="1" applyBorder="1" applyAlignment="1">
      <alignment horizontal="center" vertical="center"/>
    </xf>
    <xf numFmtId="0" fontId="3" fillId="21" borderId="0" xfId="0" applyFont="1" applyFill="1" applyBorder="1" applyAlignment="1">
      <alignment horizontal="center"/>
    </xf>
    <xf numFmtId="3" fontId="2" fillId="0" borderId="0" xfId="0" applyNumberFormat="1" applyFont="1" applyFill="1" applyBorder="1"/>
    <xf numFmtId="0" fontId="3" fillId="0" borderId="0" xfId="0" applyFont="1" applyFill="1" applyBorder="1" applyAlignment="1">
      <alignment horizontal="center"/>
    </xf>
    <xf numFmtId="1" fontId="53" fillId="21" borderId="0" xfId="0" applyNumberFormat="1" applyFont="1" applyFill="1" applyBorder="1" applyAlignment="1">
      <alignment horizontal="center" vertical="center"/>
    </xf>
    <xf numFmtId="164" fontId="2" fillId="0" borderId="0" xfId="1" applyFont="1" applyFill="1" applyBorder="1"/>
    <xf numFmtId="2" fontId="2" fillId="0" borderId="0" xfId="0" applyNumberFormat="1" applyFont="1" applyFill="1" applyBorder="1"/>
    <xf numFmtId="0" fontId="3" fillId="0" borderId="0" xfId="0" applyNumberFormat="1" applyFont="1" applyFill="1" applyBorder="1"/>
    <xf numFmtId="0" fontId="3" fillId="0" borderId="0" xfId="1" applyNumberFormat="1" applyFont="1" applyFill="1" applyBorder="1"/>
    <xf numFmtId="2" fontId="16" fillId="0" borderId="0" xfId="0" applyNumberFormat="1" applyFont="1" applyFill="1" applyBorder="1"/>
    <xf numFmtId="3" fontId="2" fillId="15" borderId="0" xfId="0" applyNumberFormat="1" applyFont="1" applyFill="1" applyBorder="1"/>
    <xf numFmtId="0" fontId="3" fillId="22" borderId="0" xfId="0" applyNumberFormat="1" applyFont="1" applyFill="1" applyBorder="1" applyAlignment="1">
      <alignment horizontal="center" vertical="center"/>
    </xf>
    <xf numFmtId="0" fontId="3" fillId="10" borderId="0" xfId="0" applyNumberFormat="1" applyFont="1" applyFill="1" applyAlignment="1">
      <alignment horizontal="center" vertical="center"/>
    </xf>
    <xf numFmtId="0" fontId="6" fillId="0" borderId="0" xfId="0" applyFont="1" applyFill="1"/>
    <xf numFmtId="4" fontId="6" fillId="0" borderId="0" xfId="0" applyNumberFormat="1" applyFont="1" applyAlignment="1">
      <alignment horizontal="right"/>
    </xf>
    <xf numFmtId="1" fontId="4" fillId="0" borderId="0" xfId="0" applyNumberFormat="1" applyFont="1" applyFill="1" applyBorder="1" applyAlignment="1">
      <alignment horizontal="center" vertical="center"/>
    </xf>
    <xf numFmtId="164" fontId="2" fillId="0" borderId="0" xfId="0" applyNumberFormat="1" applyFont="1" applyFill="1" applyBorder="1"/>
    <xf numFmtId="0" fontId="4" fillId="15" borderId="0" xfId="0" applyFont="1" applyFill="1" applyBorder="1"/>
    <xf numFmtId="0" fontId="16" fillId="0" borderId="0" xfId="7" applyFont="1" applyFill="1" applyBorder="1" applyAlignment="1">
      <alignment horizontal="center"/>
    </xf>
    <xf numFmtId="0" fontId="2" fillId="21" borderId="0" xfId="0" applyFont="1" applyFill="1"/>
    <xf numFmtId="0" fontId="3" fillId="21" borderId="0" xfId="0" applyFont="1" applyFill="1"/>
    <xf numFmtId="0" fontId="3" fillId="4" borderId="0" xfId="0" applyFont="1" applyFill="1"/>
    <xf numFmtId="0" fontId="3" fillId="0" borderId="0" xfId="0" applyFont="1"/>
    <xf numFmtId="0" fontId="4" fillId="15" borderId="0" xfId="0" applyFont="1" applyFill="1"/>
    <xf numFmtId="0" fontId="2" fillId="15" borderId="0" xfId="0" applyFont="1" applyFill="1"/>
    <xf numFmtId="0" fontId="2" fillId="6" borderId="0" xfId="0" applyFont="1" applyFill="1"/>
    <xf numFmtId="0" fontId="3" fillId="21" borderId="0" xfId="0" applyFont="1" applyFill="1" applyAlignment="1">
      <alignment horizontal="center"/>
    </xf>
    <xf numFmtId="3" fontId="2" fillId="0" borderId="0" xfId="0" applyNumberFormat="1" applyFont="1"/>
    <xf numFmtId="169" fontId="2" fillId="0" borderId="0" xfId="0" applyNumberFormat="1" applyFont="1"/>
    <xf numFmtId="0" fontId="3" fillId="0" borderId="0" xfId="0" applyFont="1" applyAlignment="1">
      <alignment horizontal="center"/>
    </xf>
    <xf numFmtId="2" fontId="2" fillId="0" borderId="0" xfId="0" applyNumberFormat="1" applyFont="1"/>
    <xf numFmtId="164" fontId="2" fillId="0" borderId="0" xfId="0" applyNumberFormat="1" applyFont="1"/>
    <xf numFmtId="3" fontId="2" fillId="15" borderId="0" xfId="0" applyNumberFormat="1" applyFont="1" applyFill="1"/>
    <xf numFmtId="0" fontId="16" fillId="0" borderId="0" xfId="0" applyFont="1"/>
    <xf numFmtId="2" fontId="16" fillId="0" borderId="0" xfId="0" applyNumberFormat="1" applyFont="1"/>
    <xf numFmtId="0" fontId="2" fillId="0" borderId="0" xfId="0" applyFont="1" applyProtection="1">
      <protection locked="0"/>
    </xf>
    <xf numFmtId="0" fontId="3" fillId="0" borderId="0" xfId="0" applyFont="1" applyFill="1"/>
    <xf numFmtId="0" fontId="3" fillId="0" borderId="0" xfId="0" applyFont="1" applyFill="1" applyAlignment="1">
      <alignment horizontal="center"/>
    </xf>
    <xf numFmtId="2" fontId="5" fillId="0" borderId="3" xfId="0" applyNumberFormat="1" applyFont="1" applyFill="1" applyBorder="1" applyAlignment="1">
      <alignment horizontal="center" vertical="center"/>
    </xf>
    <xf numFmtId="2" fontId="5" fillId="0" borderId="3" xfId="0" applyNumberFormat="1" applyFont="1" applyBorder="1" applyAlignment="1">
      <alignment horizontal="center" vertical="center"/>
    </xf>
    <xf numFmtId="0" fontId="19" fillId="0" borderId="0" xfId="0" applyFont="1" applyAlignment="1">
      <alignment vertical="center"/>
    </xf>
    <xf numFmtId="2" fontId="16" fillId="0" borderId="0" xfId="0" applyNumberFormat="1" applyFont="1" applyAlignment="1">
      <alignment horizontal="center" vertical="center"/>
    </xf>
    <xf numFmtId="2" fontId="16" fillId="0" borderId="0" xfId="0" applyNumberFormat="1" applyFont="1" applyFill="1" applyBorder="1" applyAlignment="1">
      <alignment horizontal="center" vertical="center"/>
    </xf>
    <xf numFmtId="2" fontId="19" fillId="0" borderId="0" xfId="1" applyNumberFormat="1" applyFont="1" applyFill="1" applyBorder="1" applyAlignment="1">
      <alignment horizontal="right" vertical="center"/>
    </xf>
    <xf numFmtId="1" fontId="3" fillId="0" borderId="0" xfId="0" applyNumberFormat="1" applyFont="1" applyFill="1" applyBorder="1" applyAlignment="1">
      <alignment horizontal="center" vertical="center"/>
    </xf>
    <xf numFmtId="0" fontId="2" fillId="0" borderId="0" xfId="0" applyFont="1" applyFill="1" applyBorder="1" applyAlignment="1">
      <alignment horizontal="left" vertical="center" indent="6"/>
    </xf>
    <xf numFmtId="0" fontId="6" fillId="17" borderId="0" xfId="7" applyFont="1" applyFill="1" applyBorder="1" applyAlignment="1">
      <alignment horizontal="left"/>
    </xf>
    <xf numFmtId="9" fontId="5" fillId="17" borderId="0" xfId="6" applyFont="1" applyFill="1" applyBorder="1" applyAlignment="1">
      <alignment horizontal="right"/>
    </xf>
    <xf numFmtId="0" fontId="0" fillId="19" borderId="0" xfId="0" applyFill="1" applyBorder="1"/>
    <xf numFmtId="2" fontId="2" fillId="19" borderId="0" xfId="0" applyNumberFormat="1" applyFont="1" applyFill="1" applyBorder="1" applyAlignment="1">
      <alignment vertical="center"/>
    </xf>
    <xf numFmtId="0" fontId="2" fillId="14" borderId="0" xfId="0" applyFont="1" applyFill="1" applyBorder="1" applyAlignment="1">
      <alignment horizontal="left" vertical="center"/>
    </xf>
    <xf numFmtId="0" fontId="0" fillId="14" borderId="0" xfId="0" applyFill="1" applyBorder="1"/>
    <xf numFmtId="0" fontId="40" fillId="14" borderId="0" xfId="0" applyFont="1" applyFill="1" applyBorder="1"/>
    <xf numFmtId="2" fontId="2" fillId="14" borderId="0" xfId="0" applyNumberFormat="1" applyFont="1" applyFill="1" applyBorder="1" applyAlignment="1">
      <alignment horizontal="center" vertical="center"/>
    </xf>
    <xf numFmtId="0" fontId="41" fillId="14" borderId="0" xfId="0" applyFont="1" applyFill="1" applyBorder="1"/>
    <xf numFmtId="2" fontId="2" fillId="14" borderId="0" xfId="0" applyNumberFormat="1" applyFont="1" applyFill="1" applyAlignment="1">
      <alignment horizontal="center" vertical="center"/>
    </xf>
    <xf numFmtId="0" fontId="2" fillId="17" borderId="0" xfId="0" applyFont="1" applyFill="1" applyAlignment="1">
      <alignment vertical="center"/>
    </xf>
    <xf numFmtId="0" fontId="2" fillId="17" borderId="0" xfId="0" applyFont="1" applyFill="1" applyBorder="1" applyAlignment="1">
      <alignment vertical="center"/>
    </xf>
    <xf numFmtId="0" fontId="3" fillId="17" borderId="0" xfId="0" applyFont="1" applyFill="1" applyBorder="1" applyAlignment="1">
      <alignment vertical="center"/>
    </xf>
    <xf numFmtId="0" fontId="0" fillId="17" borderId="0" xfId="0" applyFill="1" applyBorder="1"/>
    <xf numFmtId="0" fontId="2" fillId="17" borderId="0" xfId="0" applyFont="1" applyFill="1" applyBorder="1" applyAlignment="1">
      <alignment horizontal="center" vertical="center"/>
    </xf>
    <xf numFmtId="0" fontId="3" fillId="17" borderId="0" xfId="0" applyFont="1" applyFill="1" applyBorder="1" applyAlignment="1">
      <alignment horizontal="left" vertical="center"/>
    </xf>
    <xf numFmtId="4" fontId="5" fillId="17" borderId="0" xfId="1" applyNumberFormat="1" applyFont="1" applyFill="1" applyBorder="1" applyAlignment="1">
      <alignment vertical="center"/>
    </xf>
    <xf numFmtId="0" fontId="5" fillId="17" borderId="0" xfId="0" applyFont="1" applyFill="1" applyBorder="1" applyAlignment="1">
      <alignment vertical="center"/>
    </xf>
    <xf numFmtId="0" fontId="2" fillId="17" borderId="0" xfId="0" applyFont="1" applyFill="1" applyBorder="1" applyAlignment="1">
      <alignment horizontal="left" vertical="center"/>
    </xf>
    <xf numFmtId="0" fontId="2" fillId="17" borderId="0" xfId="0" applyFont="1" applyFill="1" applyBorder="1" applyAlignment="1">
      <alignment horizontal="left" vertical="center" indent="2"/>
    </xf>
    <xf numFmtId="0" fontId="2" fillId="17" borderId="0" xfId="0" applyFont="1" applyFill="1" applyBorder="1" applyAlignment="1">
      <alignment horizontal="left" vertical="center" indent="5"/>
    </xf>
    <xf numFmtId="0" fontId="40" fillId="17" borderId="0" xfId="0" applyFont="1" applyFill="1" applyBorder="1"/>
    <xf numFmtId="2" fontId="2" fillId="17" borderId="0" xfId="0" applyNumberFormat="1" applyFont="1" applyFill="1" applyBorder="1" applyAlignment="1">
      <alignment horizontal="center" vertical="center"/>
    </xf>
    <xf numFmtId="2" fontId="2" fillId="17" borderId="0" xfId="0" applyNumberFormat="1" applyFont="1" applyFill="1" applyBorder="1" applyAlignment="1">
      <alignment horizontal="left" vertical="center" indent="2"/>
    </xf>
    <xf numFmtId="0" fontId="2" fillId="17" borderId="0" xfId="0" applyFont="1" applyFill="1" applyBorder="1" applyAlignment="1">
      <alignment horizontal="left" vertical="center" indent="1"/>
    </xf>
    <xf numFmtId="2" fontId="2" fillId="17" borderId="0" xfId="1" applyNumberFormat="1" applyFont="1" applyFill="1" applyBorder="1" applyAlignment="1">
      <alignment vertical="center"/>
    </xf>
    <xf numFmtId="2" fontId="3" fillId="17" borderId="0" xfId="0" applyNumberFormat="1" applyFont="1" applyFill="1" applyBorder="1" applyAlignment="1">
      <alignment vertical="center"/>
    </xf>
    <xf numFmtId="2" fontId="2" fillId="17" borderId="0" xfId="0" applyNumberFormat="1" applyFont="1" applyFill="1" applyAlignment="1">
      <alignment horizontal="center" vertical="center"/>
    </xf>
    <xf numFmtId="2" fontId="5" fillId="17" borderId="0" xfId="0" applyNumberFormat="1" applyFont="1" applyFill="1" applyBorder="1" applyAlignment="1">
      <alignment horizontal="center" vertical="center"/>
    </xf>
    <xf numFmtId="0" fontId="0" fillId="17" borderId="0" xfId="0" applyFill="1"/>
    <xf numFmtId="2" fontId="2" fillId="17" borderId="0" xfId="0" applyNumberFormat="1" applyFont="1" applyFill="1" applyAlignment="1">
      <alignment horizontal="left" vertical="center"/>
    </xf>
    <xf numFmtId="0" fontId="3" fillId="17" borderId="0" xfId="0" applyFont="1" applyFill="1" applyAlignment="1">
      <alignment horizontal="left" vertical="center" indent="1"/>
    </xf>
    <xf numFmtId="0" fontId="3" fillId="17" borderId="0" xfId="0" applyFont="1" applyFill="1" applyBorder="1" applyAlignment="1">
      <alignment horizontal="center" vertical="center"/>
    </xf>
    <xf numFmtId="2" fontId="54" fillId="17" borderId="0" xfId="0" applyNumberFormat="1" applyFont="1" applyFill="1" applyBorder="1" applyAlignment="1">
      <alignment horizontal="left" vertical="center"/>
    </xf>
    <xf numFmtId="4" fontId="16" fillId="13" borderId="0" xfId="1" applyNumberFormat="1" applyFont="1" applyFill="1" applyBorder="1" applyAlignment="1">
      <alignment vertical="center"/>
    </xf>
    <xf numFmtId="2" fontId="16" fillId="13" borderId="0" xfId="1" applyNumberFormat="1" applyFont="1" applyFill="1" applyBorder="1" applyAlignment="1">
      <alignment vertical="center"/>
    </xf>
    <xf numFmtId="2" fontId="2" fillId="13" borderId="0" xfId="1" applyNumberFormat="1" applyFont="1" applyFill="1" applyBorder="1" applyAlignment="1">
      <alignment vertical="center"/>
    </xf>
    <xf numFmtId="2" fontId="16" fillId="13" borderId="0" xfId="0" applyNumberFormat="1" applyFont="1" applyFill="1" applyBorder="1" applyAlignment="1">
      <alignment vertical="center"/>
    </xf>
    <xf numFmtId="2" fontId="2" fillId="13" borderId="0" xfId="0" applyNumberFormat="1" applyFont="1" applyFill="1" applyAlignment="1">
      <alignment horizontal="center" vertical="center"/>
    </xf>
    <xf numFmtId="9" fontId="5" fillId="13" borderId="0" xfId="6" applyFont="1" applyFill="1" applyBorder="1" applyAlignment="1">
      <alignment horizontal="right" vertical="center"/>
    </xf>
    <xf numFmtId="2" fontId="2" fillId="19" borderId="0" xfId="0" applyNumberFormat="1" applyFont="1" applyFill="1" applyBorder="1" applyAlignment="1">
      <alignment horizontal="center" vertical="center"/>
    </xf>
    <xf numFmtId="4" fontId="16" fillId="13" borderId="0" xfId="1" applyNumberFormat="1" applyFont="1" applyFill="1" applyBorder="1" applyAlignment="1">
      <alignment horizontal="center" vertical="center"/>
    </xf>
    <xf numFmtId="4" fontId="5" fillId="17" borderId="0" xfId="1" applyNumberFormat="1" applyFont="1" applyFill="1" applyBorder="1" applyAlignment="1">
      <alignment horizontal="center" vertical="center"/>
    </xf>
    <xf numFmtId="4" fontId="5" fillId="13" borderId="0" xfId="1" applyNumberFormat="1" applyFont="1" applyFill="1" applyBorder="1" applyAlignment="1">
      <alignment horizontal="center" vertical="center"/>
    </xf>
    <xf numFmtId="2" fontId="2" fillId="17" borderId="0" xfId="1" applyNumberFormat="1" applyFont="1" applyFill="1" applyBorder="1" applyAlignment="1">
      <alignment horizontal="center" vertical="center"/>
    </xf>
    <xf numFmtId="2" fontId="16" fillId="13" borderId="0" xfId="1" applyNumberFormat="1" applyFont="1" applyFill="1" applyBorder="1" applyAlignment="1">
      <alignment horizontal="center" vertical="center"/>
    </xf>
    <xf numFmtId="2" fontId="2" fillId="13" borderId="0" xfId="1" applyNumberFormat="1" applyFont="1" applyFill="1" applyBorder="1" applyAlignment="1">
      <alignment horizontal="center" vertical="center"/>
    </xf>
    <xf numFmtId="2" fontId="54" fillId="17" borderId="0" xfId="0" applyNumberFormat="1" applyFont="1" applyFill="1" applyBorder="1" applyAlignment="1">
      <alignment horizontal="center" vertical="center"/>
    </xf>
    <xf numFmtId="2" fontId="3" fillId="17" borderId="0" xfId="0" applyNumberFormat="1" applyFont="1" applyFill="1" applyBorder="1" applyAlignment="1">
      <alignment horizontal="center" vertical="center"/>
    </xf>
    <xf numFmtId="2" fontId="16" fillId="13" borderId="0" xfId="0" applyNumberFormat="1" applyFont="1" applyFill="1" applyBorder="1" applyAlignment="1">
      <alignment horizontal="center" vertical="center"/>
    </xf>
    <xf numFmtId="9" fontId="5" fillId="13" borderId="0" xfId="6" applyFont="1" applyFill="1" applyBorder="1" applyAlignment="1">
      <alignment horizontal="center" vertical="center"/>
    </xf>
    <xf numFmtId="0" fontId="0" fillId="17" borderId="0" xfId="0" applyFill="1" applyAlignment="1">
      <alignment horizontal="center"/>
    </xf>
    <xf numFmtId="0" fontId="50" fillId="0" borderId="0" xfId="0" applyFont="1" applyAlignment="1">
      <alignment horizontal="left" vertical="top" wrapText="1"/>
    </xf>
    <xf numFmtId="3" fontId="35" fillId="2" borderId="0" xfId="1" applyNumberFormat="1" applyFont="1" applyFill="1" applyBorder="1" applyAlignment="1">
      <alignment vertical="center"/>
    </xf>
    <xf numFmtId="3" fontId="5" fillId="0" borderId="0" xfId="1" applyNumberFormat="1" applyFont="1" applyFill="1" applyBorder="1" applyAlignment="1">
      <alignment vertical="center"/>
    </xf>
    <xf numFmtId="3" fontId="5" fillId="8" borderId="0" xfId="1" applyNumberFormat="1" applyFont="1" applyFill="1" applyBorder="1" applyAlignment="1">
      <alignment vertical="center"/>
    </xf>
    <xf numFmtId="3" fontId="16" fillId="0" borderId="0" xfId="1" applyNumberFormat="1" applyFont="1" applyFill="1" applyBorder="1" applyAlignment="1">
      <alignment vertical="center"/>
    </xf>
    <xf numFmtId="3" fontId="16" fillId="8" borderId="0" xfId="1" applyNumberFormat="1" applyFont="1" applyFill="1" applyBorder="1" applyAlignment="1">
      <alignment vertical="center"/>
    </xf>
    <xf numFmtId="4" fontId="6" fillId="4" borderId="0" xfId="1" applyNumberFormat="1" applyFont="1" applyFill="1" applyBorder="1" applyAlignment="1">
      <alignment vertical="center"/>
    </xf>
    <xf numFmtId="164" fontId="19" fillId="0" borderId="0" xfId="1" applyFont="1" applyFill="1" applyBorder="1" applyAlignment="1">
      <alignment horizontal="right" vertical="center"/>
    </xf>
    <xf numFmtId="4" fontId="6" fillId="4" borderId="0" xfId="2" applyNumberFormat="1" applyFont="1" applyFill="1" applyBorder="1" applyAlignment="1">
      <alignment vertical="center"/>
    </xf>
    <xf numFmtId="4" fontId="5" fillId="4" borderId="0" xfId="2" applyNumberFormat="1" applyFont="1" applyFill="1" applyBorder="1" applyAlignment="1">
      <alignment vertical="center"/>
    </xf>
    <xf numFmtId="43" fontId="0" fillId="13" borderId="0" xfId="2" applyFont="1" applyFill="1"/>
    <xf numFmtId="43" fontId="0" fillId="13" borderId="0" xfId="2" applyFont="1" applyFill="1" applyBorder="1"/>
    <xf numFmtId="170" fontId="0" fillId="4" borderId="0" xfId="2" applyNumberFormat="1" applyFont="1" applyFill="1"/>
    <xf numFmtId="171" fontId="0" fillId="4" borderId="0" xfId="1" applyNumberFormat="1" applyFont="1" applyFill="1"/>
    <xf numFmtId="4" fontId="16" fillId="13" borderId="0" xfId="1" applyNumberFormat="1" applyFont="1" applyFill="1" applyBorder="1" applyAlignment="1">
      <alignment vertical="center" wrapText="1"/>
    </xf>
    <xf numFmtId="0" fontId="55" fillId="0" borderId="1" xfId="0" applyFont="1" applyBorder="1" applyAlignment="1">
      <alignment horizontal="center" vertical="center" wrapText="1"/>
    </xf>
    <xf numFmtId="0" fontId="55" fillId="0" borderId="0" xfId="0" applyFont="1" applyAlignment="1">
      <alignment horizontal="center" vertical="center" wrapText="1"/>
    </xf>
    <xf numFmtId="0" fontId="55" fillId="0" borderId="24" xfId="0" applyFont="1" applyBorder="1" applyAlignment="1">
      <alignment horizontal="center" vertical="center" wrapText="1"/>
    </xf>
    <xf numFmtId="0" fontId="39" fillId="0" borderId="1" xfId="0" applyFont="1" applyBorder="1" applyAlignment="1">
      <alignment horizontal="center" wrapText="1"/>
    </xf>
    <xf numFmtId="0" fontId="39" fillId="0" borderId="0" xfId="0" applyFont="1" applyAlignment="1">
      <alignment horizontal="center" wrapText="1"/>
    </xf>
    <xf numFmtId="0" fontId="39" fillId="0" borderId="24" xfId="0" applyFont="1" applyBorder="1" applyAlignment="1">
      <alignment horizontal="center" wrapText="1"/>
    </xf>
    <xf numFmtId="0" fontId="39" fillId="0" borderId="25" xfId="0" applyFont="1" applyBorder="1" applyAlignment="1">
      <alignment horizontal="center"/>
    </xf>
    <xf numFmtId="0" fontId="39" fillId="0" borderId="26" xfId="0" applyFont="1" applyBorder="1" applyAlignment="1">
      <alignment horizontal="center"/>
    </xf>
    <xf numFmtId="0" fontId="39" fillId="0" borderId="27" xfId="0" applyFont="1" applyBorder="1" applyAlignment="1">
      <alignment horizontal="center"/>
    </xf>
    <xf numFmtId="0" fontId="56" fillId="0" borderId="1" xfId="0" applyFont="1" applyBorder="1" applyAlignment="1">
      <alignment horizontal="center" vertical="center" wrapText="1"/>
    </xf>
    <xf numFmtId="0" fontId="56" fillId="0" borderId="0" xfId="0" applyFont="1" applyAlignment="1">
      <alignment horizontal="center" vertical="center" wrapText="1"/>
    </xf>
    <xf numFmtId="0" fontId="56" fillId="0" borderId="24" xfId="0" applyFont="1" applyBorder="1" applyAlignment="1">
      <alignment horizontal="center" vertical="center" wrapText="1"/>
    </xf>
    <xf numFmtId="2" fontId="3" fillId="22" borderId="0" xfId="0" applyNumberFormat="1" applyFont="1" applyFill="1" applyAlignment="1">
      <alignment horizontal="center" vertical="center"/>
    </xf>
    <xf numFmtId="2" fontId="3" fillId="10" borderId="0" xfId="0" applyNumberFormat="1" applyFont="1" applyFill="1" applyAlignment="1">
      <alignment horizontal="center" vertical="center"/>
    </xf>
    <xf numFmtId="0" fontId="2" fillId="6" borderId="16" xfId="0" applyFont="1" applyFill="1" applyBorder="1" applyAlignment="1">
      <alignment horizontal="center" vertical="center"/>
    </xf>
    <xf numFmtId="0" fontId="2" fillId="6" borderId="17" xfId="0" applyFont="1" applyFill="1" applyBorder="1" applyAlignment="1">
      <alignment horizontal="center" vertical="center"/>
    </xf>
    <xf numFmtId="0" fontId="2" fillId="6" borderId="2" xfId="0" applyFont="1" applyFill="1" applyBorder="1" applyAlignment="1">
      <alignment horizontal="center" vertical="center"/>
    </xf>
    <xf numFmtId="0" fontId="2" fillId="6" borderId="15" xfId="0" applyFont="1" applyFill="1" applyBorder="1" applyAlignment="1">
      <alignment horizontal="center" vertical="center"/>
    </xf>
    <xf numFmtId="0" fontId="2" fillId="6" borderId="18" xfId="0" applyFont="1" applyFill="1" applyBorder="1" applyAlignment="1">
      <alignment horizontal="center" vertical="center"/>
    </xf>
    <xf numFmtId="0" fontId="4" fillId="11" borderId="13" xfId="0" applyFont="1" applyFill="1" applyBorder="1" applyAlignment="1">
      <alignment horizontal="center" vertical="center" wrapText="1"/>
    </xf>
    <xf numFmtId="0" fontId="4" fillId="11" borderId="19" xfId="0" applyFont="1" applyFill="1" applyBorder="1" applyAlignment="1">
      <alignment horizontal="center" vertical="center" wrapText="1"/>
    </xf>
    <xf numFmtId="0" fontId="4" fillId="11" borderId="20" xfId="0" applyFont="1" applyFill="1" applyBorder="1" applyAlignment="1">
      <alignment horizontal="center" vertical="center" wrapText="1"/>
    </xf>
    <xf numFmtId="0" fontId="2" fillId="6" borderId="14" xfId="0" applyFont="1" applyFill="1" applyBorder="1" applyAlignment="1">
      <alignment horizontal="center" vertical="center"/>
    </xf>
  </cellXfs>
  <cellStyles count="24">
    <cellStyle name="Comma" xfId="1" builtinId="3"/>
    <cellStyle name="Comma 2 2" xfId="3"/>
    <cellStyle name="Comma 2 3" xfId="12"/>
    <cellStyle name="Comma 5" xfId="2"/>
    <cellStyle name="Good" xfId="5" builtinId="26"/>
    <cellStyle name="Hyperlink 2" xfId="11"/>
    <cellStyle name="Normal" xfId="0" builtinId="0"/>
    <cellStyle name="Normal 10 4" xfId="10"/>
    <cellStyle name="Normal 2" xfId="9"/>
    <cellStyle name="Normal 2 2 3 15" xfId="14"/>
    <cellStyle name="Normal 2 36" xfId="18"/>
    <cellStyle name="Normal 3" xfId="4"/>
    <cellStyle name="Normal 3 10 3" xfId="21"/>
    <cellStyle name="Normal 3 4 12" xfId="15"/>
    <cellStyle name="Normal 348" xfId="8"/>
    <cellStyle name="Normal 4 2 11" xfId="19"/>
    <cellStyle name="Normal 4 45" xfId="22"/>
    <cellStyle name="Normal 5 3 3" xfId="16"/>
    <cellStyle name="Normal 5 5" xfId="13"/>
    <cellStyle name="Normal_Sheet1" xfId="7"/>
    <cellStyle name="Percent" xfId="6" builtinId="5"/>
    <cellStyle name="Percent 2" xfId="20"/>
    <cellStyle name="Percent 2 2" xfId="23"/>
    <cellStyle name="Percent 3 2 2" xfId="17"/>
  </cellStyles>
  <dxfs count="15">
    <dxf>
      <font>
        <strike val="0"/>
        <outline val="0"/>
        <shadow val="0"/>
        <u val="none"/>
        <vertAlign val="baseline"/>
        <sz val="10"/>
        <name val="Calibri"/>
        <scheme val="minor"/>
      </font>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alignment horizontal="center"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name val="Calibri"/>
        <scheme val="minor"/>
      </font>
      <fill>
        <patternFill>
          <fgColor indexed="64"/>
        </patternFill>
      </fill>
      <alignment horizontal="center" vertical="center" textRotation="0" indent="0" justifyLastLine="0" shrinkToFit="0" readingOrder="0"/>
      <border diagonalUp="0" diagonalDown="0" outline="0">
        <left style="thin">
          <color indexed="64"/>
        </left>
        <right style="thin">
          <color indexed="64"/>
        </right>
        <top/>
        <bottom/>
      </border>
    </dxf>
    <dxf>
      <border>
        <bottom style="thin">
          <color indexed="64"/>
        </bottom>
      </border>
    </dxf>
    <dxf>
      <font>
        <b/>
        <strike val="0"/>
        <outline val="0"/>
        <shadow val="0"/>
        <u val="none"/>
        <vertAlign val="baseline"/>
        <sz val="10"/>
        <color theme="0"/>
        <name val="Calibri"/>
        <scheme val="minor"/>
      </font>
      <fill>
        <patternFill patternType="solid">
          <fgColor indexed="64"/>
          <bgColor theme="8" tint="-0.249977111117893"/>
        </patternFill>
      </fill>
      <alignment horizontal="center" vertical="center" textRotation="0"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auto="1"/>
        <name val="Calibri"/>
        <scheme val="minor"/>
      </font>
      <alignment vertical="center" textRotation="0" indent="0" justifyLastLine="0" shrinkToFit="0" readingOrder="0"/>
      <border diagonalUp="0" diagonalDown="0" outline="0">
        <left/>
        <right/>
        <top style="thin">
          <color indexed="64"/>
        </top>
        <bottom style="thin">
          <color indexed="64"/>
        </bottom>
      </border>
    </dxf>
    <dxf>
      <border>
        <top style="thin">
          <color indexed="64"/>
        </top>
        <vertical/>
        <horizontal/>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auto="1"/>
        <name val="Calibri"/>
        <scheme val="minor"/>
      </font>
      <alignment vertical="center" textRotation="0" indent="0" justifyLastLine="0" shrinkToFit="0" readingOrder="0"/>
    </dxf>
    <dxf>
      <border>
        <bottom style="thin">
          <color indexed="64"/>
        </bottom>
        <vertical/>
        <horizontal/>
      </border>
    </dxf>
    <dxf>
      <font>
        <b/>
        <i val="0"/>
        <strike val="0"/>
        <condense val="0"/>
        <extend val="0"/>
        <outline val="0"/>
        <shadow val="0"/>
        <u val="none"/>
        <vertAlign val="baseline"/>
        <sz val="10"/>
        <color auto="1"/>
        <name val="Calibri"/>
        <scheme val="minor"/>
      </font>
      <fill>
        <patternFill patternType="solid">
          <fgColor indexed="64"/>
          <bgColor rgb="FF0070C0"/>
        </patternFill>
      </fill>
      <alignment vertical="center" textRotation="0"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FFFF99"/>
      <color rgb="FFFFEFBD"/>
      <color rgb="FF006100"/>
      <color rgb="FFFF8B8B"/>
      <color rgb="FFFFA7A7"/>
      <color rgb="FFFFE5E5"/>
      <color rgb="FFFFF7DD"/>
      <color rgb="FFDAEEFF"/>
      <color rgb="FFFFF2C9"/>
      <color rgb="FFFF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9" Type="http://schemas.openxmlformats.org/officeDocument/2006/relationships/externalLink" Target="externalLinks/externalLink24.xml"/><Relationship Id="rId21" Type="http://schemas.openxmlformats.org/officeDocument/2006/relationships/externalLink" Target="externalLinks/externalLink6.xml"/><Relationship Id="rId34" Type="http://schemas.openxmlformats.org/officeDocument/2006/relationships/externalLink" Target="externalLinks/externalLink19.xml"/><Relationship Id="rId42" Type="http://schemas.openxmlformats.org/officeDocument/2006/relationships/externalLink" Target="externalLinks/externalLink27.xml"/><Relationship Id="rId47" Type="http://schemas.openxmlformats.org/officeDocument/2006/relationships/externalLink" Target="externalLinks/externalLink32.xml"/><Relationship Id="rId50" Type="http://schemas.openxmlformats.org/officeDocument/2006/relationships/externalLink" Target="externalLinks/externalLink35.xml"/><Relationship Id="rId55" Type="http://schemas.openxmlformats.org/officeDocument/2006/relationships/externalLink" Target="externalLinks/externalLink40.xml"/><Relationship Id="rId63" Type="http://schemas.openxmlformats.org/officeDocument/2006/relationships/externalLink" Target="externalLinks/externalLink48.xml"/><Relationship Id="rId68" Type="http://schemas.openxmlformats.org/officeDocument/2006/relationships/externalLink" Target="externalLinks/externalLink53.xml"/><Relationship Id="rId76" Type="http://schemas.openxmlformats.org/officeDocument/2006/relationships/externalLink" Target="externalLinks/externalLink61.xml"/><Relationship Id="rId84"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externalLink" Target="externalLinks/externalLink56.xml"/><Relationship Id="rId2" Type="http://schemas.openxmlformats.org/officeDocument/2006/relationships/worksheet" Target="worksheets/sheet2.xml"/><Relationship Id="rId16" Type="http://schemas.openxmlformats.org/officeDocument/2006/relationships/externalLink" Target="externalLinks/externalLink1.xml"/><Relationship Id="rId29" Type="http://schemas.openxmlformats.org/officeDocument/2006/relationships/externalLink" Target="externalLinks/externalLink14.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externalLink" Target="externalLinks/externalLink17.xml"/><Relationship Id="rId37" Type="http://schemas.openxmlformats.org/officeDocument/2006/relationships/externalLink" Target="externalLinks/externalLink22.xml"/><Relationship Id="rId40" Type="http://schemas.openxmlformats.org/officeDocument/2006/relationships/externalLink" Target="externalLinks/externalLink25.xml"/><Relationship Id="rId45" Type="http://schemas.openxmlformats.org/officeDocument/2006/relationships/externalLink" Target="externalLinks/externalLink30.xml"/><Relationship Id="rId53" Type="http://schemas.openxmlformats.org/officeDocument/2006/relationships/externalLink" Target="externalLinks/externalLink38.xml"/><Relationship Id="rId58" Type="http://schemas.openxmlformats.org/officeDocument/2006/relationships/externalLink" Target="externalLinks/externalLink43.xml"/><Relationship Id="rId66" Type="http://schemas.openxmlformats.org/officeDocument/2006/relationships/externalLink" Target="externalLinks/externalLink51.xml"/><Relationship Id="rId74" Type="http://schemas.openxmlformats.org/officeDocument/2006/relationships/externalLink" Target="externalLinks/externalLink59.xml"/><Relationship Id="rId79"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externalLink" Target="externalLinks/externalLink46.xml"/><Relationship Id="rId82"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externalLink" Target="externalLinks/externalLink16.xml"/><Relationship Id="rId44" Type="http://schemas.openxmlformats.org/officeDocument/2006/relationships/externalLink" Target="externalLinks/externalLink29.xml"/><Relationship Id="rId52" Type="http://schemas.openxmlformats.org/officeDocument/2006/relationships/externalLink" Target="externalLinks/externalLink37.xml"/><Relationship Id="rId60" Type="http://schemas.openxmlformats.org/officeDocument/2006/relationships/externalLink" Target="externalLinks/externalLink45.xml"/><Relationship Id="rId65" Type="http://schemas.openxmlformats.org/officeDocument/2006/relationships/externalLink" Target="externalLinks/externalLink50.xml"/><Relationship Id="rId73" Type="http://schemas.openxmlformats.org/officeDocument/2006/relationships/externalLink" Target="externalLinks/externalLink58.xml"/><Relationship Id="rId78" Type="http://schemas.openxmlformats.org/officeDocument/2006/relationships/theme" Target="theme/theme1.xml"/><Relationship Id="rId8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 Id="rId35" Type="http://schemas.openxmlformats.org/officeDocument/2006/relationships/externalLink" Target="externalLinks/externalLink20.xml"/><Relationship Id="rId43" Type="http://schemas.openxmlformats.org/officeDocument/2006/relationships/externalLink" Target="externalLinks/externalLink28.xml"/><Relationship Id="rId48" Type="http://schemas.openxmlformats.org/officeDocument/2006/relationships/externalLink" Target="externalLinks/externalLink33.xml"/><Relationship Id="rId56" Type="http://schemas.openxmlformats.org/officeDocument/2006/relationships/externalLink" Target="externalLinks/externalLink41.xml"/><Relationship Id="rId64" Type="http://schemas.openxmlformats.org/officeDocument/2006/relationships/externalLink" Target="externalLinks/externalLink49.xml"/><Relationship Id="rId69" Type="http://schemas.openxmlformats.org/officeDocument/2006/relationships/externalLink" Target="externalLinks/externalLink54.xml"/><Relationship Id="rId77" Type="http://schemas.openxmlformats.org/officeDocument/2006/relationships/externalLink" Target="externalLinks/externalLink62.xml"/><Relationship Id="rId8" Type="http://schemas.openxmlformats.org/officeDocument/2006/relationships/worksheet" Target="worksheets/sheet8.xml"/><Relationship Id="rId51" Type="http://schemas.openxmlformats.org/officeDocument/2006/relationships/externalLink" Target="externalLinks/externalLink36.xml"/><Relationship Id="rId72" Type="http://schemas.openxmlformats.org/officeDocument/2006/relationships/externalLink" Target="externalLinks/externalLink57.xml"/><Relationship Id="rId80"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externalLink" Target="externalLinks/externalLink18.xml"/><Relationship Id="rId38" Type="http://schemas.openxmlformats.org/officeDocument/2006/relationships/externalLink" Target="externalLinks/externalLink23.xml"/><Relationship Id="rId46" Type="http://schemas.openxmlformats.org/officeDocument/2006/relationships/externalLink" Target="externalLinks/externalLink31.xml"/><Relationship Id="rId59" Type="http://schemas.openxmlformats.org/officeDocument/2006/relationships/externalLink" Target="externalLinks/externalLink44.xml"/><Relationship Id="rId67" Type="http://schemas.openxmlformats.org/officeDocument/2006/relationships/externalLink" Target="externalLinks/externalLink52.xml"/><Relationship Id="rId20" Type="http://schemas.openxmlformats.org/officeDocument/2006/relationships/externalLink" Target="externalLinks/externalLink5.xml"/><Relationship Id="rId41" Type="http://schemas.openxmlformats.org/officeDocument/2006/relationships/externalLink" Target="externalLinks/externalLink26.xml"/><Relationship Id="rId54" Type="http://schemas.openxmlformats.org/officeDocument/2006/relationships/externalLink" Target="externalLinks/externalLink39.xml"/><Relationship Id="rId62" Type="http://schemas.openxmlformats.org/officeDocument/2006/relationships/externalLink" Target="externalLinks/externalLink47.xml"/><Relationship Id="rId70" Type="http://schemas.openxmlformats.org/officeDocument/2006/relationships/externalLink" Target="externalLinks/externalLink55.xml"/><Relationship Id="rId75" Type="http://schemas.openxmlformats.org/officeDocument/2006/relationships/externalLink" Target="externalLinks/externalLink60.xml"/><Relationship Id="rId83"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36" Type="http://schemas.openxmlformats.org/officeDocument/2006/relationships/externalLink" Target="externalLinks/externalLink21.xml"/><Relationship Id="rId49" Type="http://schemas.openxmlformats.org/officeDocument/2006/relationships/externalLink" Target="externalLinks/externalLink34.xml"/><Relationship Id="rId57" Type="http://schemas.openxmlformats.org/officeDocument/2006/relationships/externalLink" Target="externalLinks/externalLink4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r>
              <a:rPr lang="en-GB" sz="1050"/>
              <a:t>Debt as % of State GDP</a:t>
            </a:r>
          </a:p>
        </c:rich>
      </c:tx>
      <c:overlay val="0"/>
      <c:spPr>
        <a:noFill/>
        <a:ln>
          <a:noFill/>
        </a:ln>
        <a:effectLst/>
      </c:spPr>
    </c:title>
    <c:autoTitleDeleted val="0"/>
    <c:plotArea>
      <c:layout/>
      <c:barChart>
        <c:barDir val="col"/>
        <c:grouping val="clustered"/>
        <c:varyColors val="0"/>
        <c:ser>
          <c:idx val="0"/>
          <c:order val="0"/>
          <c:tx>
            <c:strRef>
              <c:f>'Charts Checking Data Request'!$N$124</c:f>
              <c:strCache>
                <c:ptCount val="1"/>
                <c:pt idx="0">
                  <c:v>Debt as % of GDP</c:v>
                </c:pt>
              </c:strCache>
            </c:strRef>
          </c:tx>
          <c:spPr>
            <a:solidFill>
              <a:schemeClr val="accent1"/>
            </a:solidFill>
            <a:ln>
              <a:noFill/>
            </a:ln>
            <a:effectLst/>
          </c:spPr>
          <c:invertIfNegative val="0"/>
          <c:cat>
            <c:numRef>
              <c:f>'Charts Checking Data Request'!$O$123:$AC$123</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Request'!$O$124:$AC$124</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xmlns:c16r2="http://schemas.microsoft.com/office/drawing/2015/06/chart">
            <c:ext xmlns:c16="http://schemas.microsoft.com/office/drawing/2014/chart" uri="{C3380CC4-5D6E-409C-BE32-E72D297353CC}">
              <c16:uniqueId val="{00000000-AE85-4287-94E7-DF133F894A2F}"/>
            </c:ext>
          </c:extLst>
        </c:ser>
        <c:dLbls>
          <c:showLegendKey val="0"/>
          <c:showVal val="0"/>
          <c:showCatName val="0"/>
          <c:showSerName val="0"/>
          <c:showPercent val="0"/>
          <c:showBubbleSize val="0"/>
        </c:dLbls>
        <c:gapWidth val="150"/>
        <c:axId val="119553328"/>
        <c:axId val="119551760"/>
      </c:barChart>
      <c:lineChart>
        <c:grouping val="standard"/>
        <c:varyColors val="0"/>
        <c:ser>
          <c:idx val="1"/>
          <c:order val="1"/>
          <c:tx>
            <c:strRef>
              <c:f>'Charts Checking Data Request'!$N$125</c:f>
              <c:strCache>
                <c:ptCount val="1"/>
                <c:pt idx="0">
                  <c:v>Threshold</c:v>
                </c:pt>
              </c:strCache>
            </c:strRef>
          </c:tx>
          <c:spPr>
            <a:ln w="28575" cap="rnd">
              <a:solidFill>
                <a:srgbClr val="FF0000"/>
              </a:solidFill>
              <a:prstDash val="sysDash"/>
              <a:round/>
            </a:ln>
            <a:effectLst/>
          </c:spPr>
          <c:marker>
            <c:symbol val="none"/>
          </c:marker>
          <c:cat>
            <c:numRef>
              <c:f>'Charts Checking Data Request'!$O$123:$AC$123</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Request'!$O$125:$AC$125</c:f>
              <c:numCache>
                <c:formatCode>#,##0</c:formatCode>
                <c:ptCount val="15"/>
                <c:pt idx="0">
                  <c:v>25</c:v>
                </c:pt>
                <c:pt idx="1">
                  <c:v>25</c:v>
                </c:pt>
                <c:pt idx="2">
                  <c:v>25</c:v>
                </c:pt>
                <c:pt idx="3">
                  <c:v>25</c:v>
                </c:pt>
                <c:pt idx="4">
                  <c:v>25</c:v>
                </c:pt>
                <c:pt idx="5">
                  <c:v>25</c:v>
                </c:pt>
                <c:pt idx="6">
                  <c:v>25</c:v>
                </c:pt>
                <c:pt idx="7">
                  <c:v>25</c:v>
                </c:pt>
                <c:pt idx="8">
                  <c:v>25</c:v>
                </c:pt>
                <c:pt idx="9">
                  <c:v>25</c:v>
                </c:pt>
                <c:pt idx="10">
                  <c:v>25</c:v>
                </c:pt>
                <c:pt idx="11">
                  <c:v>25</c:v>
                </c:pt>
                <c:pt idx="12">
                  <c:v>25</c:v>
                </c:pt>
                <c:pt idx="13">
                  <c:v>25</c:v>
                </c:pt>
                <c:pt idx="14">
                  <c:v>25</c:v>
                </c:pt>
              </c:numCache>
            </c:numRef>
          </c:val>
          <c:smooth val="0"/>
          <c:extLst xmlns:c16r2="http://schemas.microsoft.com/office/drawing/2015/06/chart">
            <c:ext xmlns:c16="http://schemas.microsoft.com/office/drawing/2014/chart" uri="{C3380CC4-5D6E-409C-BE32-E72D297353CC}">
              <c16:uniqueId val="{00000001-AE85-4287-94E7-DF133F894A2F}"/>
            </c:ext>
          </c:extLst>
        </c:ser>
        <c:dLbls>
          <c:showLegendKey val="0"/>
          <c:showVal val="0"/>
          <c:showCatName val="0"/>
          <c:showSerName val="0"/>
          <c:showPercent val="0"/>
          <c:showBubbleSize val="0"/>
        </c:dLbls>
        <c:marker val="1"/>
        <c:smooth val="0"/>
        <c:axId val="119553328"/>
        <c:axId val="119551760"/>
      </c:lineChart>
      <c:catAx>
        <c:axId val="119553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551760"/>
        <c:crosses val="autoZero"/>
        <c:auto val="1"/>
        <c:lblAlgn val="ctr"/>
        <c:lblOffset val="100"/>
        <c:noMultiLvlLbl val="0"/>
      </c:catAx>
      <c:valAx>
        <c:axId val="1195517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55332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lumMod val="85000"/>
        </a:schemeClr>
      </a:solidFill>
      <a:round/>
    </a:ln>
    <a:effectLst/>
  </c:spPr>
  <c:txPr>
    <a:bodyPr/>
    <a:lstStyle/>
    <a:p>
      <a:pPr>
        <a:defRPr sz="900"/>
      </a:pPr>
      <a:endParaRPr lang="en-US"/>
    </a:p>
  </c:txPr>
  <c:printSettings>
    <c:headerFooter/>
    <c:pageMargins b="0.75000000000000033" l="0.70000000000000029" r="0.70000000000000029" t="0.75000000000000033" header="0.30000000000000016" footer="0.30000000000000016"/>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spc="0" baseline="0">
                <a:solidFill>
                  <a:schemeClr val="tx1">
                    <a:lumMod val="65000"/>
                    <a:lumOff val="35000"/>
                  </a:schemeClr>
                </a:solidFill>
                <a:latin typeface="+mn-lt"/>
                <a:ea typeface="+mn-ea"/>
                <a:cs typeface="+mn-cs"/>
              </a:defRPr>
            </a:pPr>
            <a:r>
              <a:rPr lang="en-GB" b="1"/>
              <a:t>Debt as % of State GDP</a:t>
            </a:r>
          </a:p>
        </c:rich>
      </c:tx>
      <c:overlay val="0"/>
      <c:spPr>
        <a:noFill/>
        <a:ln>
          <a:noFill/>
        </a:ln>
        <a:effectLst/>
      </c:spPr>
    </c:title>
    <c:autoTitleDeleted val="0"/>
    <c:plotArea>
      <c:layout/>
      <c:lineChart>
        <c:grouping val="standard"/>
        <c:varyColors val="0"/>
        <c:ser>
          <c:idx val="0"/>
          <c:order val="0"/>
          <c:tx>
            <c:strRef>
              <c:f>'Charts Checking Data Request'!$N$236</c:f>
              <c:strCache>
                <c:ptCount val="1"/>
                <c:pt idx="0">
                  <c:v>Baseline</c:v>
                </c:pt>
              </c:strCache>
            </c:strRef>
          </c:tx>
          <c:spPr>
            <a:ln w="28575" cap="rnd">
              <a:solidFill>
                <a:schemeClr val="accent1"/>
              </a:solidFill>
              <a:round/>
            </a:ln>
            <a:effectLst/>
          </c:spPr>
          <c:marker>
            <c:symbol val="none"/>
          </c:marker>
          <c:cat>
            <c:numRef>
              <c:f>'Charts Checking Data Request'!$O$235:$AC$235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Request'!$O$236:$AC$236</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xmlns:c16r2="http://schemas.microsoft.com/office/drawing/2015/06/chart">
            <c:ext xmlns:c16="http://schemas.microsoft.com/office/drawing/2014/chart" uri="{C3380CC4-5D6E-409C-BE32-E72D297353CC}">
              <c16:uniqueId val="{00000000-079D-465F-BD1B-E5B3E2C986D8}"/>
            </c:ext>
          </c:extLst>
        </c:ser>
        <c:ser>
          <c:idx val="1"/>
          <c:order val="1"/>
          <c:tx>
            <c:strRef>
              <c:f>'Charts Checking Data Request'!$N$237</c:f>
              <c:strCache>
                <c:ptCount val="1"/>
                <c:pt idx="0">
                  <c:v>ShockRevenue</c:v>
                </c:pt>
              </c:strCache>
            </c:strRef>
          </c:tx>
          <c:spPr>
            <a:ln w="28575" cap="rnd">
              <a:solidFill>
                <a:schemeClr val="accent2"/>
              </a:solidFill>
              <a:round/>
            </a:ln>
            <a:effectLst/>
          </c:spPr>
          <c:marker>
            <c:symbol val="none"/>
          </c:marker>
          <c:cat>
            <c:numRef>
              <c:f>'Charts Checking Data Request'!$O$235:$AC$235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Request'!$O$237:$AC$237</c:f>
              <c:numCache>
                <c:formatCode>#,##0</c:formatCode>
                <c:ptCount val="15"/>
                <c:pt idx="5">
                  <c:v>7.1445504791175578</c:v>
                </c:pt>
                <c:pt idx="6">
                  <c:v>5.9028246894256142</c:v>
                </c:pt>
                <c:pt idx="7">
                  <c:v>4.7668410247824138</c:v>
                </c:pt>
                <c:pt idx="8">
                  <c:v>3.766106715545853</c:v>
                </c:pt>
                <c:pt idx="9">
                  <c:v>2.9873072878746463</c:v>
                </c:pt>
                <c:pt idx="10">
                  <c:v>2.272488793844631</c:v>
                </c:pt>
                <c:pt idx="11">
                  <c:v>1.588676122060269</c:v>
                </c:pt>
                <c:pt idx="12">
                  <c:v>0.93657057012994227</c:v>
                </c:pt>
                <c:pt idx="13">
                  <c:v>0.31519861259756643</c:v>
                </c:pt>
                <c:pt idx="14">
                  <c:v>-0.27906509170847571</c:v>
                </c:pt>
              </c:numCache>
            </c:numRef>
          </c:val>
          <c:smooth val="0"/>
          <c:extLst xmlns:c16r2="http://schemas.microsoft.com/office/drawing/2015/06/chart">
            <c:ext xmlns:c16="http://schemas.microsoft.com/office/drawing/2014/chart" uri="{C3380CC4-5D6E-409C-BE32-E72D297353CC}">
              <c16:uniqueId val="{00000001-079D-465F-BD1B-E5B3E2C986D8}"/>
            </c:ext>
          </c:extLst>
        </c:ser>
        <c:ser>
          <c:idx val="2"/>
          <c:order val="2"/>
          <c:tx>
            <c:strRef>
              <c:f>'Charts Checking Data Request'!$N$238</c:f>
              <c:strCache>
                <c:ptCount val="1"/>
                <c:pt idx="0">
                  <c:v>ShockExpenditure</c:v>
                </c:pt>
              </c:strCache>
            </c:strRef>
          </c:tx>
          <c:spPr>
            <a:ln w="28575" cap="rnd">
              <a:solidFill>
                <a:schemeClr val="accent3"/>
              </a:solidFill>
              <a:round/>
            </a:ln>
            <a:effectLst/>
          </c:spPr>
          <c:marker>
            <c:symbol val="none"/>
          </c:marker>
          <c:val>
            <c:numRef>
              <c:f>'Charts Checking Data Request'!$O$238:$AC$238</c:f>
              <c:numCache>
                <c:formatCode>#,##0</c:formatCode>
                <c:ptCount val="15"/>
                <c:pt idx="5">
                  <c:v>7.1445504791175578</c:v>
                </c:pt>
                <c:pt idx="6">
                  <c:v>5.8850727909084917</c:v>
                </c:pt>
                <c:pt idx="7">
                  <c:v>4.7326393992129718</c:v>
                </c:pt>
                <c:pt idx="8">
                  <c:v>3.7167498578191696</c:v>
                </c:pt>
                <c:pt idx="9">
                  <c:v>2.9218703781208895</c:v>
                </c:pt>
                <c:pt idx="10">
                  <c:v>2.1911499665540806</c:v>
                </c:pt>
                <c:pt idx="11">
                  <c:v>1.4916088038237736</c:v>
                </c:pt>
                <c:pt idx="12">
                  <c:v>0.82394360628336938</c:v>
                </c:pt>
                <c:pt idx="13">
                  <c:v>0.18717633986479432</c:v>
                </c:pt>
                <c:pt idx="14">
                  <c:v>-0.42232278211381102</c:v>
                </c:pt>
              </c:numCache>
            </c:numRef>
          </c:val>
          <c:smooth val="0"/>
          <c:extLst xmlns:c16r2="http://schemas.microsoft.com/office/drawing/2015/06/chart">
            <c:ext xmlns:c16="http://schemas.microsoft.com/office/drawing/2014/chart" uri="{C3380CC4-5D6E-409C-BE32-E72D297353CC}">
              <c16:uniqueId val="{00000002-079D-465F-BD1B-E5B3E2C986D8}"/>
            </c:ext>
          </c:extLst>
        </c:ser>
        <c:ser>
          <c:idx val="4"/>
          <c:order val="3"/>
          <c:tx>
            <c:strRef>
              <c:f>'Charts Checking Data Request'!$N$239</c:f>
              <c:strCache>
                <c:ptCount val="1"/>
                <c:pt idx="0">
                  <c:v>ShockExchangeRate</c:v>
                </c:pt>
              </c:strCache>
            </c:strRef>
          </c:tx>
          <c:spPr>
            <a:ln w="28575" cap="rnd">
              <a:solidFill>
                <a:schemeClr val="accent5"/>
              </a:solidFill>
              <a:round/>
            </a:ln>
            <a:effectLst/>
          </c:spPr>
          <c:marker>
            <c:symbol val="none"/>
          </c:marker>
          <c:val>
            <c:numRef>
              <c:f>'Charts Checking Data Request'!$O$239:$AC$239</c:f>
              <c:numCache>
                <c:formatCode>#,##0</c:formatCode>
                <c:ptCount val="15"/>
                <c:pt idx="5">
                  <c:v>7.1445504791175578</c:v>
                </c:pt>
                <c:pt idx="6">
                  <c:v>6.1032512043052805</c:v>
                </c:pt>
                <c:pt idx="7">
                  <c:v>4.6853537697027541</c:v>
                </c:pt>
                <c:pt idx="8">
                  <c:v>3.4261983157881861</c:v>
                </c:pt>
                <c:pt idx="9">
                  <c:v>2.3918171487201478</c:v>
                </c:pt>
                <c:pt idx="10">
                  <c:v>1.4266946731545864</c:v>
                </c:pt>
                <c:pt idx="11">
                  <c:v>0.49767227898340805</c:v>
                </c:pt>
                <c:pt idx="12">
                  <c:v>-0.39471421084680181</c:v>
                </c:pt>
                <c:pt idx="13">
                  <c:v>-1.2515863352156604</c:v>
                </c:pt>
                <c:pt idx="14">
                  <c:v>-2.0767000829772311</c:v>
                </c:pt>
              </c:numCache>
            </c:numRef>
          </c:val>
          <c:smooth val="0"/>
          <c:extLst xmlns:c16r2="http://schemas.microsoft.com/office/drawing/2015/06/chart">
            <c:ext xmlns:c16="http://schemas.microsoft.com/office/drawing/2014/chart" uri="{C3380CC4-5D6E-409C-BE32-E72D297353CC}">
              <c16:uniqueId val="{00000003-079D-465F-BD1B-E5B3E2C986D8}"/>
            </c:ext>
          </c:extLst>
        </c:ser>
        <c:ser>
          <c:idx val="5"/>
          <c:order val="4"/>
          <c:tx>
            <c:strRef>
              <c:f>'Charts Checking Data Request'!$N$240</c:f>
              <c:strCache>
                <c:ptCount val="1"/>
                <c:pt idx="0">
                  <c:v>ShockInterestRate</c:v>
                </c:pt>
              </c:strCache>
            </c:strRef>
          </c:tx>
          <c:spPr>
            <a:ln w="28575" cap="rnd">
              <a:solidFill>
                <a:schemeClr val="accent6"/>
              </a:solidFill>
              <a:round/>
            </a:ln>
            <a:effectLst/>
          </c:spPr>
          <c:marker>
            <c:symbol val="none"/>
          </c:marker>
          <c:val>
            <c:numRef>
              <c:f>'Charts Checking Data Request'!$O$240:$AC$240</c:f>
              <c:numCache>
                <c:formatCode>#,##0</c:formatCode>
                <c:ptCount val="15"/>
                <c:pt idx="5">
                  <c:v>7.1445504791175578</c:v>
                </c:pt>
                <c:pt idx="6">
                  <c:v>5.6749901398586484</c:v>
                </c:pt>
                <c:pt idx="7">
                  <c:v>4.3544319325914858</c:v>
                </c:pt>
                <c:pt idx="8">
                  <c:v>3.2051691942577092</c:v>
                </c:pt>
                <c:pt idx="9">
                  <c:v>2.2840721338805983</c:v>
                </c:pt>
                <c:pt idx="10">
                  <c:v>1.4431181713477796</c:v>
                </c:pt>
                <c:pt idx="11">
                  <c:v>0.62470817575303628</c:v>
                </c:pt>
                <c:pt idx="12">
                  <c:v>-0.16926932310081666</c:v>
                </c:pt>
                <c:pt idx="13">
                  <c:v>-0.93874138375243832</c:v>
                </c:pt>
                <c:pt idx="14">
                  <c:v>-1.6864116850850484</c:v>
                </c:pt>
              </c:numCache>
            </c:numRef>
          </c:val>
          <c:smooth val="0"/>
          <c:extLst xmlns:c16r2="http://schemas.microsoft.com/office/drawing/2015/06/chart">
            <c:ext xmlns:c16="http://schemas.microsoft.com/office/drawing/2014/chart" uri="{C3380CC4-5D6E-409C-BE32-E72D297353CC}">
              <c16:uniqueId val="{00000004-079D-465F-BD1B-E5B3E2C986D8}"/>
            </c:ext>
          </c:extLst>
        </c:ser>
        <c:ser>
          <c:idx val="6"/>
          <c:order val="5"/>
          <c:tx>
            <c:strRef>
              <c:f>'Charts Checking Data Request'!$N$241</c:f>
              <c:strCache>
                <c:ptCount val="1"/>
                <c:pt idx="0">
                  <c:v>Historical</c:v>
                </c:pt>
              </c:strCache>
            </c:strRef>
          </c:tx>
          <c:spPr>
            <a:ln w="28575" cap="rnd">
              <a:solidFill>
                <a:schemeClr val="accent1">
                  <a:lumMod val="60000"/>
                </a:schemeClr>
              </a:solidFill>
              <a:round/>
            </a:ln>
            <a:effectLst/>
          </c:spPr>
          <c:marker>
            <c:symbol val="none"/>
          </c:marker>
          <c:val>
            <c:numRef>
              <c:f>'Charts Checking Data Request'!$O$241:$AC$241</c:f>
              <c:numCache>
                <c:formatCode>#,##0</c:formatCode>
                <c:ptCount val="15"/>
                <c:pt idx="5">
                  <c:v>7.1445504791175578</c:v>
                </c:pt>
                <c:pt idx="6">
                  <c:v>5.1698329158559098</c:v>
                </c:pt>
                <c:pt idx="7">
                  <c:v>3.4929644058872205</c:v>
                </c:pt>
                <c:pt idx="8">
                  <c:v>2.1171075353648949</c:v>
                </c:pt>
                <c:pt idx="9">
                  <c:v>1.035142965666491</c:v>
                </c:pt>
                <c:pt idx="10">
                  <c:v>0.24607876819240559</c:v>
                </c:pt>
                <c:pt idx="11">
                  <c:v>-0.26555220164763227</c:v>
                </c:pt>
                <c:pt idx="12">
                  <c:v>-0.48355999273404537</c:v>
                </c:pt>
                <c:pt idx="13">
                  <c:v>-0.38727885867324441</c:v>
                </c:pt>
                <c:pt idx="14">
                  <c:v>4.9611365866685631E-2</c:v>
                </c:pt>
              </c:numCache>
            </c:numRef>
          </c:val>
          <c:smooth val="0"/>
          <c:extLst xmlns:c16r2="http://schemas.microsoft.com/office/drawing/2015/06/chart">
            <c:ext xmlns:c16="http://schemas.microsoft.com/office/drawing/2014/chart" uri="{C3380CC4-5D6E-409C-BE32-E72D297353CC}">
              <c16:uniqueId val="{00000005-079D-465F-BD1B-E5B3E2C986D8}"/>
            </c:ext>
          </c:extLst>
        </c:ser>
        <c:ser>
          <c:idx val="3"/>
          <c:order val="6"/>
          <c:tx>
            <c:strRef>
              <c:f>'Charts Checking Data Request'!$N$242</c:f>
              <c:strCache>
                <c:ptCount val="1"/>
                <c:pt idx="0">
                  <c:v>Threshold</c:v>
                </c:pt>
              </c:strCache>
            </c:strRef>
          </c:tx>
          <c:spPr>
            <a:ln w="28575" cap="rnd">
              <a:solidFill>
                <a:srgbClr val="FF0000"/>
              </a:solidFill>
              <a:prstDash val="sysDash"/>
              <a:round/>
            </a:ln>
            <a:effectLst/>
          </c:spPr>
          <c:marker>
            <c:symbol val="none"/>
          </c:marker>
          <c:cat>
            <c:numRef>
              <c:f>'Charts Checking Data Request'!$O$235:$AC$235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Request'!$O$242:$AC$242</c:f>
              <c:numCache>
                <c:formatCode>#,##0</c:formatCode>
                <c:ptCount val="15"/>
                <c:pt idx="0">
                  <c:v>25</c:v>
                </c:pt>
                <c:pt idx="1">
                  <c:v>25</c:v>
                </c:pt>
                <c:pt idx="2">
                  <c:v>25</c:v>
                </c:pt>
                <c:pt idx="3">
                  <c:v>25</c:v>
                </c:pt>
                <c:pt idx="4">
                  <c:v>25</c:v>
                </c:pt>
                <c:pt idx="5">
                  <c:v>25</c:v>
                </c:pt>
                <c:pt idx="6">
                  <c:v>25</c:v>
                </c:pt>
                <c:pt idx="7">
                  <c:v>25</c:v>
                </c:pt>
                <c:pt idx="8">
                  <c:v>25</c:v>
                </c:pt>
                <c:pt idx="9">
                  <c:v>25</c:v>
                </c:pt>
                <c:pt idx="10">
                  <c:v>25</c:v>
                </c:pt>
                <c:pt idx="11">
                  <c:v>25</c:v>
                </c:pt>
                <c:pt idx="12">
                  <c:v>25</c:v>
                </c:pt>
                <c:pt idx="13">
                  <c:v>25</c:v>
                </c:pt>
                <c:pt idx="14">
                  <c:v>25</c:v>
                </c:pt>
              </c:numCache>
            </c:numRef>
          </c:val>
          <c:smooth val="0"/>
          <c:extLst xmlns:c16r2="http://schemas.microsoft.com/office/drawing/2015/06/chart">
            <c:ext xmlns:c16="http://schemas.microsoft.com/office/drawing/2014/chart" uri="{C3380CC4-5D6E-409C-BE32-E72D297353CC}">
              <c16:uniqueId val="{00000006-079D-465F-BD1B-E5B3E2C986D8}"/>
            </c:ext>
          </c:extLst>
        </c:ser>
        <c:dLbls>
          <c:showLegendKey val="0"/>
          <c:showVal val="0"/>
          <c:showCatName val="0"/>
          <c:showSerName val="0"/>
          <c:showPercent val="0"/>
          <c:showBubbleSize val="0"/>
        </c:dLbls>
        <c:smooth val="0"/>
        <c:axId val="332874424"/>
        <c:axId val="332874032"/>
      </c:lineChart>
      <c:catAx>
        <c:axId val="332874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2874032"/>
        <c:crosses val="autoZero"/>
        <c:auto val="1"/>
        <c:lblAlgn val="ctr"/>
        <c:lblOffset val="100"/>
        <c:noMultiLvlLbl val="0"/>
      </c:catAx>
      <c:valAx>
        <c:axId val="332874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2874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900"/>
      </a:pPr>
      <a:endParaRPr lang="en-US"/>
    </a:p>
  </c:txPr>
  <c:printSettings>
    <c:headerFooter/>
    <c:pageMargins b="0.75000000000000033" l="0.70000000000000029" r="0.70000000000000029" t="0.75000000000000033" header="0.30000000000000016" footer="0.30000000000000016"/>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en-US"/>
              <a:t>Pricipal Repayments (million NGN)</a:t>
            </a:r>
          </a:p>
        </c:rich>
      </c:tx>
      <c:overlay val="0"/>
      <c:spPr>
        <a:noFill/>
        <a:ln>
          <a:noFill/>
        </a:ln>
        <a:effectLst/>
      </c:spPr>
    </c:title>
    <c:autoTitleDeleted val="0"/>
    <c:plotArea>
      <c:layout/>
      <c:barChart>
        <c:barDir val="col"/>
        <c:grouping val="stacked"/>
        <c:varyColors val="0"/>
        <c:ser>
          <c:idx val="1"/>
          <c:order val="1"/>
          <c:tx>
            <c:strRef>
              <c:f>'Charts Checking Data Request'!$N$86</c:f>
              <c:strCache>
                <c:ptCount val="1"/>
                <c:pt idx="0">
                  <c:v>External</c:v>
                </c:pt>
              </c:strCache>
            </c:strRef>
          </c:tx>
          <c:spPr>
            <a:solidFill>
              <a:schemeClr val="accent2"/>
            </a:solidFill>
            <a:ln>
              <a:noFill/>
            </a:ln>
            <a:effectLst/>
          </c:spPr>
          <c:invertIfNegative val="0"/>
          <c:cat>
            <c:multiLvlStrRef>
              <c:f>#REF!</c:f>
              <c:extLst xmlns:c15="http://schemas.microsoft.com/office/drawing/2012/chart" xmlns:c16r2="http://schemas.microsoft.com/office/drawing/2015/06/chart"/>
            </c:multiLvlStrRef>
          </c:cat>
          <c:val>
            <c:numRef>
              <c:f>'Charts Checking Data Request'!$O$86:$AC$86</c:f>
              <c:numCache>
                <c:formatCode>#,##0</c:formatCode>
                <c:ptCount val="15"/>
                <c:pt idx="0">
                  <c:v>749.37921787428002</c:v>
                </c:pt>
                <c:pt idx="1">
                  <c:v>1013.9213346861732</c:v>
                </c:pt>
                <c:pt idx="2">
                  <c:v>1285.7762761843937</c:v>
                </c:pt>
                <c:pt idx="3">
                  <c:v>1353.2165613851851</c:v>
                </c:pt>
                <c:pt idx="4">
                  <c:v>1511.2757878047269</c:v>
                </c:pt>
                <c:pt idx="5">
                  <c:v>1844.8226986407706</c:v>
                </c:pt>
                <c:pt idx="6">
                  <c:v>1937.0638335728088</c:v>
                </c:pt>
                <c:pt idx="7">
                  <c:v>2033.9170252514496</c:v>
                </c:pt>
                <c:pt idx="8">
                  <c:v>2135.6128765140215</c:v>
                </c:pt>
                <c:pt idx="9">
                  <c:v>2242.3935203397227</c:v>
                </c:pt>
                <c:pt idx="10">
                  <c:v>2354.5131963567092</c:v>
                </c:pt>
                <c:pt idx="11">
                  <c:v>2472.2388561745447</c:v>
                </c:pt>
                <c:pt idx="12">
                  <c:v>2595.8507989832715</c:v>
                </c:pt>
                <c:pt idx="13">
                  <c:v>2725.6433389324357</c:v>
                </c:pt>
                <c:pt idx="14">
                  <c:v>2861.9255058790563</c:v>
                </c:pt>
              </c:numCache>
            </c:numRef>
          </c:val>
          <c:extLst xmlns:c16r2="http://schemas.microsoft.com/office/drawing/2015/06/chart">
            <c:ext xmlns:c16="http://schemas.microsoft.com/office/drawing/2014/chart" uri="{C3380CC4-5D6E-409C-BE32-E72D297353CC}">
              <c16:uniqueId val="{00000000-C100-4D0B-B38A-CFABF0F410F0}"/>
            </c:ext>
          </c:extLst>
        </c:ser>
        <c:ser>
          <c:idx val="2"/>
          <c:order val="2"/>
          <c:tx>
            <c:strRef>
              <c:f>'Charts Checking Data Request'!$N$87</c:f>
              <c:strCache>
                <c:ptCount val="1"/>
                <c:pt idx="0">
                  <c:v>Domestic</c:v>
                </c:pt>
              </c:strCache>
            </c:strRef>
          </c:tx>
          <c:spPr>
            <a:solidFill>
              <a:schemeClr val="accent3"/>
            </a:solidFill>
            <a:ln>
              <a:noFill/>
            </a:ln>
            <a:effectLst/>
          </c:spPr>
          <c:invertIfNegative val="0"/>
          <c:cat>
            <c:multiLvlStrRef>
              <c:f>#REF!</c:f>
              <c:extLst xmlns:c15="http://schemas.microsoft.com/office/drawing/2012/chart" xmlns:c16r2="http://schemas.microsoft.com/office/drawing/2015/06/chart"/>
            </c:multiLvlStrRef>
          </c:cat>
          <c:val>
            <c:numRef>
              <c:f>'Charts Checking Data Request'!$O$87:$AC$87</c:f>
              <c:numCache>
                <c:formatCode>#,##0</c:formatCode>
                <c:ptCount val="15"/>
                <c:pt idx="0">
                  <c:v>454.71563360000005</c:v>
                </c:pt>
                <c:pt idx="1">
                  <c:v>472.14149785000001</c:v>
                </c:pt>
                <c:pt idx="2">
                  <c:v>680.35819921999996</c:v>
                </c:pt>
                <c:pt idx="3">
                  <c:v>695.21912125000006</c:v>
                </c:pt>
                <c:pt idx="4">
                  <c:v>1014.1209691700001</c:v>
                </c:pt>
                <c:pt idx="5">
                  <c:v>1014.1209691700001</c:v>
                </c:pt>
                <c:pt idx="6">
                  <c:v>2046.1647349300001</c:v>
                </c:pt>
                <c:pt idx="7">
                  <c:v>7014.1209691700005</c:v>
                </c:pt>
                <c:pt idx="8">
                  <c:v>7014.1209691700005</c:v>
                </c:pt>
                <c:pt idx="9">
                  <c:v>9014.1209691700005</c:v>
                </c:pt>
                <c:pt idx="10">
                  <c:v>-17981.416343285739</c:v>
                </c:pt>
                <c:pt idx="11">
                  <c:v>-17472.235997048476</c:v>
                </c:pt>
                <c:pt idx="12">
                  <c:v>-14212.117300480173</c:v>
                </c:pt>
                <c:pt idx="13">
                  <c:v>-17884.571384741001</c:v>
                </c:pt>
                <c:pt idx="14">
                  <c:v>-18345.353191715963</c:v>
                </c:pt>
              </c:numCache>
            </c:numRef>
          </c:val>
          <c:extLst xmlns:c16r2="http://schemas.microsoft.com/office/drawing/2015/06/chart">
            <c:ext xmlns:c16="http://schemas.microsoft.com/office/drawing/2014/chart" uri="{C3380CC4-5D6E-409C-BE32-E72D297353CC}">
              <c16:uniqueId val="{00000001-C100-4D0B-B38A-CFABF0F410F0}"/>
            </c:ext>
          </c:extLst>
        </c:ser>
        <c:dLbls>
          <c:showLegendKey val="0"/>
          <c:showVal val="0"/>
          <c:showCatName val="0"/>
          <c:showSerName val="0"/>
          <c:showPercent val="0"/>
          <c:showBubbleSize val="0"/>
        </c:dLbls>
        <c:gapWidth val="219"/>
        <c:overlap val="100"/>
        <c:axId val="332875208"/>
        <c:axId val="332874816"/>
      </c:barChart>
      <c:lineChart>
        <c:grouping val="standard"/>
        <c:varyColors val="0"/>
        <c:ser>
          <c:idx val="0"/>
          <c:order val="0"/>
          <c:tx>
            <c:strRef>
              <c:f>'Charts Checking Data Request'!$N$85</c:f>
              <c:strCache>
                <c:ptCount val="1"/>
                <c:pt idx="0">
                  <c:v>Principal Repayment (Old + New)</c:v>
                </c:pt>
              </c:strCache>
            </c:strRef>
          </c:tx>
          <c:spPr>
            <a:ln w="38100" cap="rnd">
              <a:solidFill>
                <a:schemeClr val="tx1"/>
              </a:solidFill>
              <a:round/>
            </a:ln>
            <a:effectLst/>
          </c:spPr>
          <c:marker>
            <c:symbol val="none"/>
          </c:marker>
          <c:cat>
            <c:numRef>
              <c:f>'Charts Checking Data Request'!$O$84:$AC$84</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Request'!$O$85:$AC$85</c:f>
              <c:numCache>
                <c:formatCode>#,##0</c:formatCode>
                <c:ptCount val="15"/>
                <c:pt idx="0">
                  <c:v>1204.0948514742799</c:v>
                </c:pt>
                <c:pt idx="1">
                  <c:v>1486.0628325361731</c:v>
                </c:pt>
                <c:pt idx="2">
                  <c:v>1966.1344754043937</c:v>
                </c:pt>
                <c:pt idx="3">
                  <c:v>2048.435682635185</c:v>
                </c:pt>
                <c:pt idx="4">
                  <c:v>2525.3967569747269</c:v>
                </c:pt>
                <c:pt idx="5">
                  <c:v>2858.9436678107704</c:v>
                </c:pt>
                <c:pt idx="6">
                  <c:v>3983.2285685028091</c:v>
                </c:pt>
                <c:pt idx="7">
                  <c:v>9048.037994421451</c:v>
                </c:pt>
                <c:pt idx="8">
                  <c:v>9149.7338456840225</c:v>
                </c:pt>
                <c:pt idx="9">
                  <c:v>11256.514489509724</c:v>
                </c:pt>
                <c:pt idx="10">
                  <c:v>-15626.903146929028</c:v>
                </c:pt>
                <c:pt idx="11">
                  <c:v>-14999.997140873929</c:v>
                </c:pt>
                <c:pt idx="12">
                  <c:v>-11616.266501496902</c:v>
                </c:pt>
                <c:pt idx="13">
                  <c:v>-15158.928045808567</c:v>
                </c:pt>
                <c:pt idx="14">
                  <c:v>-15483.427685836908</c:v>
                </c:pt>
              </c:numCache>
            </c:numRef>
          </c:val>
          <c:smooth val="0"/>
          <c:extLst xmlns:c16r2="http://schemas.microsoft.com/office/drawing/2015/06/chart">
            <c:ext xmlns:c16="http://schemas.microsoft.com/office/drawing/2014/chart" uri="{C3380CC4-5D6E-409C-BE32-E72D297353CC}">
              <c16:uniqueId val="{00000002-C100-4D0B-B38A-CFABF0F410F0}"/>
            </c:ext>
          </c:extLst>
        </c:ser>
        <c:dLbls>
          <c:showLegendKey val="0"/>
          <c:showVal val="0"/>
          <c:showCatName val="0"/>
          <c:showSerName val="0"/>
          <c:showPercent val="0"/>
          <c:showBubbleSize val="0"/>
        </c:dLbls>
        <c:marker val="1"/>
        <c:smooth val="0"/>
        <c:axId val="332875208"/>
        <c:axId val="332874816"/>
      </c:lineChart>
      <c:catAx>
        <c:axId val="332875208"/>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2874816"/>
        <c:crosses val="autoZero"/>
        <c:auto val="1"/>
        <c:lblAlgn val="ctr"/>
        <c:lblOffset val="100"/>
        <c:noMultiLvlLbl val="0"/>
      </c:catAx>
      <c:valAx>
        <c:axId val="3328748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28752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900"/>
      </a:pPr>
      <a:endParaRPr lang="en-US"/>
    </a:p>
  </c:txPr>
  <c:printSettings>
    <c:headerFooter/>
    <c:pageMargins b="0.75000000000000033" l="0.70000000000000029" r="0.70000000000000029" t="0.75000000000000033" header="0.30000000000000016" footer="0.30000000000000016"/>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en-US"/>
              <a:t>Interest Payments (million NGN)</a:t>
            </a:r>
          </a:p>
        </c:rich>
      </c:tx>
      <c:layout>
        <c:manualLayout>
          <c:xMode val="edge"/>
          <c:yMode val="edge"/>
          <c:x val="0.33832040563066884"/>
          <c:y val="3.2407292558359432E-2"/>
        </c:manualLayout>
      </c:layout>
      <c:overlay val="0"/>
      <c:spPr>
        <a:noFill/>
        <a:ln>
          <a:noFill/>
        </a:ln>
        <a:effectLst/>
      </c:spPr>
    </c:title>
    <c:autoTitleDeleted val="0"/>
    <c:plotArea>
      <c:layout/>
      <c:barChart>
        <c:barDir val="col"/>
        <c:grouping val="stacked"/>
        <c:varyColors val="0"/>
        <c:ser>
          <c:idx val="1"/>
          <c:order val="1"/>
          <c:tx>
            <c:strRef>
              <c:f>'Charts Checking Data Request'!$N$103</c:f>
              <c:strCache>
                <c:ptCount val="1"/>
                <c:pt idx="0">
                  <c:v>External </c:v>
                </c:pt>
              </c:strCache>
            </c:strRef>
          </c:tx>
          <c:spPr>
            <a:solidFill>
              <a:schemeClr val="accent2"/>
            </a:solidFill>
            <a:ln>
              <a:noFill/>
            </a:ln>
            <a:effectLst/>
          </c:spPr>
          <c:invertIfNegative val="0"/>
          <c:cat>
            <c:multiLvlStrRef>
              <c:f>#REF!</c:f>
            </c:multiLvlStrRef>
          </c:cat>
          <c:val>
            <c:numRef>
              <c:f>'Charts Checking Data Request'!$O$103:$AC$103</c:f>
              <c:numCache>
                <c:formatCode>#,##0</c:formatCode>
                <c:ptCount val="15"/>
                <c:pt idx="0">
                  <c:v>315.32915494647006</c:v>
                </c:pt>
                <c:pt idx="1">
                  <c:v>297.55214086132793</c:v>
                </c:pt>
                <c:pt idx="2">
                  <c:v>332.76194914001599</c:v>
                </c:pt>
                <c:pt idx="3">
                  <c:v>289.35785958000002</c:v>
                </c:pt>
                <c:pt idx="4">
                  <c:v>225.85071360000003</c:v>
                </c:pt>
                <c:pt idx="5">
                  <c:v>315.08252928000007</c:v>
                </c:pt>
                <c:pt idx="6">
                  <c:v>378.099035136</c:v>
                </c:pt>
                <c:pt idx="7">
                  <c:v>453.71884216320001</c:v>
                </c:pt>
                <c:pt idx="8">
                  <c:v>544.46261059584003</c:v>
                </c:pt>
                <c:pt idx="9">
                  <c:v>653.35513271500793</c:v>
                </c:pt>
                <c:pt idx="10">
                  <c:v>784.02615925800944</c:v>
                </c:pt>
                <c:pt idx="11">
                  <c:v>940.83139110961145</c:v>
                </c:pt>
                <c:pt idx="12">
                  <c:v>1128.9976693315336</c:v>
                </c:pt>
                <c:pt idx="13">
                  <c:v>1354.7972031978404</c:v>
                </c:pt>
                <c:pt idx="14">
                  <c:v>1625.7566438374083</c:v>
                </c:pt>
              </c:numCache>
            </c:numRef>
          </c:val>
          <c:extLst xmlns:c16r2="http://schemas.microsoft.com/office/drawing/2015/06/chart">
            <c:ext xmlns:c16="http://schemas.microsoft.com/office/drawing/2014/chart" uri="{C3380CC4-5D6E-409C-BE32-E72D297353CC}">
              <c16:uniqueId val="{00000000-9E6E-46F7-9BE8-18341C7DDF35}"/>
            </c:ext>
          </c:extLst>
        </c:ser>
        <c:ser>
          <c:idx val="2"/>
          <c:order val="2"/>
          <c:tx>
            <c:strRef>
              <c:f>'Charts Checking Data Request'!$N$104</c:f>
              <c:strCache>
                <c:ptCount val="1"/>
                <c:pt idx="0">
                  <c:v>Domestic</c:v>
                </c:pt>
              </c:strCache>
            </c:strRef>
          </c:tx>
          <c:spPr>
            <a:solidFill>
              <a:schemeClr val="accent3"/>
            </a:solidFill>
            <a:ln>
              <a:noFill/>
            </a:ln>
            <a:effectLst/>
          </c:spPr>
          <c:invertIfNegative val="0"/>
          <c:cat>
            <c:multiLvlStrRef>
              <c:f>#REF!</c:f>
            </c:multiLvlStrRef>
          </c:cat>
          <c:val>
            <c:numRef>
              <c:f>'Charts Checking Data Request'!$O$104:$AC$104</c:f>
              <c:numCache>
                <c:formatCode>#,##0</c:formatCode>
                <c:ptCount val="15"/>
                <c:pt idx="0">
                  <c:v>1598.00465347</c:v>
                </c:pt>
                <c:pt idx="1">
                  <c:v>1851.6425008699998</c:v>
                </c:pt>
                <c:pt idx="2">
                  <c:v>1985.5148699600002</c:v>
                </c:pt>
                <c:pt idx="3">
                  <c:v>1882.2708666600001</c:v>
                </c:pt>
                <c:pt idx="4">
                  <c:v>2318.9253391899997</c:v>
                </c:pt>
                <c:pt idx="5">
                  <c:v>2434.8716061494997</c:v>
                </c:pt>
                <c:pt idx="6">
                  <c:v>1736.9722014605159</c:v>
                </c:pt>
                <c:pt idx="7">
                  <c:v>910.89440348588687</c:v>
                </c:pt>
                <c:pt idx="8">
                  <c:v>259.76763920286476</c:v>
                </c:pt>
                <c:pt idx="9">
                  <c:v>-601.53587154777597</c:v>
                </c:pt>
                <c:pt idx="10">
                  <c:v>-1531.6820918023368</c:v>
                </c:pt>
                <c:pt idx="11">
                  <c:v>-4038.1530869879007</c:v>
                </c:pt>
                <c:pt idx="12">
                  <c:v>-6734.1026562709685</c:v>
                </c:pt>
                <c:pt idx="13">
                  <c:v>-9719.4996723649947</c:v>
                </c:pt>
                <c:pt idx="14">
                  <c:v>-13188.658469749975</c:v>
                </c:pt>
              </c:numCache>
            </c:numRef>
          </c:val>
          <c:extLst xmlns:c16r2="http://schemas.microsoft.com/office/drawing/2015/06/chart">
            <c:ext xmlns:c16="http://schemas.microsoft.com/office/drawing/2014/chart" uri="{C3380CC4-5D6E-409C-BE32-E72D297353CC}">
              <c16:uniqueId val="{00000001-9E6E-46F7-9BE8-18341C7DDF35}"/>
            </c:ext>
          </c:extLst>
        </c:ser>
        <c:dLbls>
          <c:showLegendKey val="0"/>
          <c:showVal val="0"/>
          <c:showCatName val="0"/>
          <c:showSerName val="0"/>
          <c:showPercent val="0"/>
          <c:showBubbleSize val="0"/>
        </c:dLbls>
        <c:gapWidth val="219"/>
        <c:overlap val="100"/>
        <c:axId val="332875992"/>
        <c:axId val="332674336"/>
      </c:barChart>
      <c:lineChart>
        <c:grouping val="standard"/>
        <c:varyColors val="0"/>
        <c:ser>
          <c:idx val="0"/>
          <c:order val="0"/>
          <c:tx>
            <c:strRef>
              <c:f>'Charts Checking Data Request'!$N$102</c:f>
              <c:strCache>
                <c:ptCount val="1"/>
                <c:pt idx="0">
                  <c:v>Interest Payment (Old + New)</c:v>
                </c:pt>
              </c:strCache>
            </c:strRef>
          </c:tx>
          <c:spPr>
            <a:ln w="38100" cap="rnd">
              <a:solidFill>
                <a:schemeClr val="tx1"/>
              </a:solidFill>
              <a:round/>
            </a:ln>
            <a:effectLst/>
          </c:spPr>
          <c:marker>
            <c:symbol val="none"/>
          </c:marker>
          <c:cat>
            <c:numRef>
              <c:f>'Charts Checking Data Request'!$O$101:$AC$101</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Request'!$O$102:$AC$102</c:f>
              <c:numCache>
                <c:formatCode>#,##0</c:formatCode>
                <c:ptCount val="15"/>
                <c:pt idx="0">
                  <c:v>1913.33380841647</c:v>
                </c:pt>
                <c:pt idx="1">
                  <c:v>2149.1946417313279</c:v>
                </c:pt>
                <c:pt idx="2">
                  <c:v>2318.2768191000159</c:v>
                </c:pt>
                <c:pt idx="3">
                  <c:v>2171.6287262400001</c:v>
                </c:pt>
                <c:pt idx="4">
                  <c:v>2544.7760527899995</c:v>
                </c:pt>
                <c:pt idx="5">
                  <c:v>2749.9541354294997</c:v>
                </c:pt>
                <c:pt idx="6">
                  <c:v>2115.071236596516</c:v>
                </c:pt>
                <c:pt idx="7">
                  <c:v>1364.6132456490868</c:v>
                </c:pt>
                <c:pt idx="8">
                  <c:v>804.23024979870479</c:v>
                </c:pt>
                <c:pt idx="9">
                  <c:v>51.819261167232071</c:v>
                </c:pt>
                <c:pt idx="10">
                  <c:v>-747.65593254432724</c:v>
                </c:pt>
                <c:pt idx="11">
                  <c:v>-3097.3216958782896</c:v>
                </c:pt>
                <c:pt idx="12">
                  <c:v>-5605.1049869394355</c:v>
                </c:pt>
                <c:pt idx="13">
                  <c:v>-8364.702469167154</c:v>
                </c:pt>
                <c:pt idx="14">
                  <c:v>-11562.901825912566</c:v>
                </c:pt>
              </c:numCache>
            </c:numRef>
          </c:val>
          <c:smooth val="0"/>
          <c:extLst xmlns:c16r2="http://schemas.microsoft.com/office/drawing/2015/06/chart">
            <c:ext xmlns:c16="http://schemas.microsoft.com/office/drawing/2014/chart" uri="{C3380CC4-5D6E-409C-BE32-E72D297353CC}">
              <c16:uniqueId val="{00000002-9E6E-46F7-9BE8-18341C7DDF35}"/>
            </c:ext>
          </c:extLst>
        </c:ser>
        <c:dLbls>
          <c:showLegendKey val="0"/>
          <c:showVal val="0"/>
          <c:showCatName val="0"/>
          <c:showSerName val="0"/>
          <c:showPercent val="0"/>
          <c:showBubbleSize val="0"/>
        </c:dLbls>
        <c:marker val="1"/>
        <c:smooth val="0"/>
        <c:axId val="332875992"/>
        <c:axId val="332674336"/>
      </c:lineChart>
      <c:catAx>
        <c:axId val="332875992"/>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2674336"/>
        <c:crosses val="autoZero"/>
        <c:auto val="1"/>
        <c:lblAlgn val="ctr"/>
        <c:lblOffset val="100"/>
        <c:noMultiLvlLbl val="0"/>
      </c:catAx>
      <c:valAx>
        <c:axId val="3326743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2875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900"/>
      </a:pPr>
      <a:endParaRPr lang="en-US"/>
    </a:p>
  </c:txPr>
  <c:printSettings>
    <c:headerFooter/>
    <c:pageMargins b="0.75000000000000033" l="0.70000000000000029" r="0.70000000000000029" t="0.75000000000000033" header="0.30000000000000016" footer="0.30000000000000016"/>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spc="0" baseline="0">
                <a:solidFill>
                  <a:schemeClr val="tx1">
                    <a:lumMod val="65000"/>
                    <a:lumOff val="35000"/>
                  </a:schemeClr>
                </a:solidFill>
                <a:latin typeface="+mn-lt"/>
                <a:ea typeface="+mn-ea"/>
                <a:cs typeface="+mn-cs"/>
              </a:defRPr>
            </a:pPr>
            <a:r>
              <a:rPr lang="en-GB" b="1"/>
              <a:t>Debt as % of Revenue</a:t>
            </a:r>
          </a:p>
        </c:rich>
      </c:tx>
      <c:overlay val="0"/>
      <c:spPr>
        <a:noFill/>
        <a:ln>
          <a:noFill/>
        </a:ln>
        <a:effectLst/>
      </c:spPr>
    </c:title>
    <c:autoTitleDeleted val="0"/>
    <c:plotArea>
      <c:layout/>
      <c:lineChart>
        <c:grouping val="standard"/>
        <c:varyColors val="0"/>
        <c:ser>
          <c:idx val="0"/>
          <c:order val="0"/>
          <c:tx>
            <c:strRef>
              <c:f>'Charts Checking Data Request'!$N$255</c:f>
              <c:strCache>
                <c:ptCount val="1"/>
                <c:pt idx="0">
                  <c:v>Baseline</c:v>
                </c:pt>
              </c:strCache>
            </c:strRef>
          </c:tx>
          <c:spPr>
            <a:ln w="28575" cap="rnd">
              <a:solidFill>
                <a:schemeClr val="accent1"/>
              </a:solidFill>
              <a:round/>
            </a:ln>
            <a:effectLst/>
          </c:spPr>
          <c:marker>
            <c:symbol val="none"/>
          </c:marker>
          <c:cat>
            <c:numRef>
              <c:f>'Charts Checking Data Request'!$O$254:$AC$254</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Request'!$O$255:$AC$255</c:f>
              <c:numCache>
                <c:formatCode>#,##0</c:formatCode>
                <c:ptCount val="15"/>
                <c:pt idx="0">
                  <c:v>283.40603128080511</c:v>
                </c:pt>
                <c:pt idx="1">
                  <c:v>258.11269694586906</c:v>
                </c:pt>
                <c:pt idx="2">
                  <c:v>242.11893084295033</c:v>
                </c:pt>
                <c:pt idx="3">
                  <c:v>301.30212077330191</c:v>
                </c:pt>
                <c:pt idx="4">
                  <c:v>295.00784137064954</c:v>
                </c:pt>
                <c:pt idx="5">
                  <c:v>262.1001946982322</c:v>
                </c:pt>
                <c:pt idx="6">
                  <c:v>216.64373508416782</c:v>
                </c:pt>
                <c:pt idx="7">
                  <c:v>172.42367038764169</c:v>
                </c:pt>
                <c:pt idx="8">
                  <c:v>129.66031088517263</c:v>
                </c:pt>
                <c:pt idx="9">
                  <c:v>88.153924843804148</c:v>
                </c:pt>
                <c:pt idx="10">
                  <c:v>47.872925914715076</c:v>
                </c:pt>
                <c:pt idx="11">
                  <c:v>7.4478090930671144</c:v>
                </c:pt>
                <c:pt idx="12">
                  <c:v>-33.050874778846634</c:v>
                </c:pt>
                <c:pt idx="13">
                  <c:v>-73.626724452474889</c:v>
                </c:pt>
                <c:pt idx="14">
                  <c:v>-114.41216606266055</c:v>
                </c:pt>
              </c:numCache>
            </c:numRef>
          </c:val>
          <c:smooth val="0"/>
          <c:extLst xmlns:c16r2="http://schemas.microsoft.com/office/drawing/2015/06/chart">
            <c:ext xmlns:c16="http://schemas.microsoft.com/office/drawing/2014/chart" uri="{C3380CC4-5D6E-409C-BE32-E72D297353CC}">
              <c16:uniqueId val="{00000000-97E1-4670-AF80-57A3912F02C7}"/>
            </c:ext>
          </c:extLst>
        </c:ser>
        <c:ser>
          <c:idx val="1"/>
          <c:order val="1"/>
          <c:tx>
            <c:strRef>
              <c:f>'Charts Checking Data Request'!$N$256</c:f>
              <c:strCache>
                <c:ptCount val="1"/>
                <c:pt idx="0">
                  <c:v>ShockRevenue</c:v>
                </c:pt>
              </c:strCache>
            </c:strRef>
          </c:tx>
          <c:spPr>
            <a:ln w="28575" cap="rnd">
              <a:solidFill>
                <a:schemeClr val="accent2"/>
              </a:solidFill>
              <a:round/>
            </a:ln>
            <a:effectLst/>
          </c:spPr>
          <c:marker>
            <c:symbol val="none"/>
          </c:marker>
          <c:cat>
            <c:numRef>
              <c:f>'Charts Checking Data Request'!$O$254:$AC$254</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Request'!$O$256:$AC$256</c:f>
              <c:numCache>
                <c:formatCode>#,##0</c:formatCode>
                <c:ptCount val="15"/>
                <c:pt idx="5">
                  <c:v>262.1001946982322</c:v>
                </c:pt>
                <c:pt idx="6">
                  <c:v>251.82637231574199</c:v>
                </c:pt>
                <c:pt idx="7">
                  <c:v>214.12153852595111</c:v>
                </c:pt>
                <c:pt idx="8">
                  <c:v>178.36179667513505</c:v>
                </c:pt>
                <c:pt idx="9">
                  <c:v>144.33455206162881</c:v>
                </c:pt>
                <c:pt idx="10">
                  <c:v>112.01430474396348</c:v>
                </c:pt>
                <c:pt idx="11">
                  <c:v>79.889252667683309</c:v>
                </c:pt>
                <c:pt idx="12">
                  <c:v>48.047937835647296</c:v>
                </c:pt>
                <c:pt idx="13">
                  <c:v>16.496803875454965</c:v>
                </c:pt>
                <c:pt idx="14">
                  <c:v>-14.900548772675634</c:v>
                </c:pt>
              </c:numCache>
            </c:numRef>
          </c:val>
          <c:smooth val="0"/>
          <c:extLst xmlns:c16r2="http://schemas.microsoft.com/office/drawing/2015/06/chart">
            <c:ext xmlns:c16="http://schemas.microsoft.com/office/drawing/2014/chart" uri="{C3380CC4-5D6E-409C-BE32-E72D297353CC}">
              <c16:uniqueId val="{00000001-97E1-4670-AF80-57A3912F02C7}"/>
            </c:ext>
          </c:extLst>
        </c:ser>
        <c:ser>
          <c:idx val="2"/>
          <c:order val="2"/>
          <c:tx>
            <c:strRef>
              <c:f>'Charts Checking Data Request'!$N$257</c:f>
              <c:strCache>
                <c:ptCount val="1"/>
                <c:pt idx="0">
                  <c:v>ShockExpenditure</c:v>
                </c:pt>
              </c:strCache>
            </c:strRef>
          </c:tx>
          <c:spPr>
            <a:ln w="28575" cap="rnd">
              <a:solidFill>
                <a:schemeClr val="accent3"/>
              </a:solidFill>
              <a:round/>
            </a:ln>
            <a:effectLst/>
          </c:spPr>
          <c:marker>
            <c:symbol val="none"/>
          </c:marker>
          <c:cat>
            <c:numRef>
              <c:f>'Charts Checking Data Request'!$O$254:$AC$254</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Request'!$O$257:$AC$257</c:f>
              <c:numCache>
                <c:formatCode>#,##0</c:formatCode>
                <c:ptCount val="15"/>
                <c:pt idx="5">
                  <c:v>262.1001946982322</c:v>
                </c:pt>
                <c:pt idx="6">
                  <c:v>225.96213656202923</c:v>
                </c:pt>
                <c:pt idx="7">
                  <c:v>191.32671338558913</c:v>
                </c:pt>
                <c:pt idx="8">
                  <c:v>158.42184230377995</c:v>
                </c:pt>
                <c:pt idx="9">
                  <c:v>127.05561578080457</c:v>
                </c:pt>
                <c:pt idx="10">
                  <c:v>97.204495213491157</c:v>
                </c:pt>
                <c:pt idx="11">
                  <c:v>67.507253278241123</c:v>
                </c:pt>
                <c:pt idx="12">
                  <c:v>38.042955003765243</c:v>
                </c:pt>
                <c:pt idx="13">
                  <c:v>8.8167590875016728</c:v>
                </c:pt>
                <c:pt idx="14">
                  <c:v>-20.294752943680379</c:v>
                </c:pt>
              </c:numCache>
            </c:numRef>
          </c:val>
          <c:smooth val="0"/>
          <c:extLst xmlns:c16r2="http://schemas.microsoft.com/office/drawing/2015/06/chart">
            <c:ext xmlns:c16="http://schemas.microsoft.com/office/drawing/2014/chart" uri="{C3380CC4-5D6E-409C-BE32-E72D297353CC}">
              <c16:uniqueId val="{00000002-97E1-4670-AF80-57A3912F02C7}"/>
            </c:ext>
          </c:extLst>
        </c:ser>
        <c:ser>
          <c:idx val="4"/>
          <c:order val="3"/>
          <c:tx>
            <c:strRef>
              <c:f>'Charts Checking Data Request'!$N$258</c:f>
              <c:strCache>
                <c:ptCount val="1"/>
                <c:pt idx="0">
                  <c:v>ShockExchangeRate</c:v>
                </c:pt>
              </c:strCache>
            </c:strRef>
          </c:tx>
          <c:spPr>
            <a:ln w="28575" cap="rnd">
              <a:solidFill>
                <a:schemeClr val="accent5"/>
              </a:solidFill>
              <a:round/>
            </a:ln>
            <a:effectLst/>
          </c:spPr>
          <c:marker>
            <c:symbol val="none"/>
          </c:marker>
          <c:cat>
            <c:numRef>
              <c:f>'Charts Checking Data Request'!$O$254:$AC$254</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Request'!$O$258:$AC$258</c:f>
              <c:numCache>
                <c:formatCode>#,##0</c:formatCode>
                <c:ptCount val="15"/>
                <c:pt idx="5">
                  <c:v>262.1001946982322</c:v>
                </c:pt>
                <c:pt idx="6">
                  <c:v>234.33927346320954</c:v>
                </c:pt>
                <c:pt idx="7">
                  <c:v>189.41509424003095</c:v>
                </c:pt>
                <c:pt idx="8">
                  <c:v>146.03744401668061</c:v>
                </c:pt>
                <c:pt idx="9">
                  <c:v>104.00659897211683</c:v>
                </c:pt>
                <c:pt idx="10">
                  <c:v>63.291485130917685</c:v>
                </c:pt>
                <c:pt idx="11">
                  <c:v>22.523659354092729</c:v>
                </c:pt>
                <c:pt idx="12">
                  <c:v>-18.224663494053836</c:v>
                </c:pt>
                <c:pt idx="13">
                  <c:v>-58.954754659571883</c:v>
                </c:pt>
                <c:pt idx="14">
                  <c:v>-99.795978117007081</c:v>
                </c:pt>
              </c:numCache>
            </c:numRef>
          </c:val>
          <c:smooth val="0"/>
          <c:extLst xmlns:c16r2="http://schemas.microsoft.com/office/drawing/2015/06/chart">
            <c:ext xmlns:c16="http://schemas.microsoft.com/office/drawing/2014/chart" uri="{C3380CC4-5D6E-409C-BE32-E72D297353CC}">
              <c16:uniqueId val="{00000003-97E1-4670-AF80-57A3912F02C7}"/>
            </c:ext>
          </c:extLst>
        </c:ser>
        <c:ser>
          <c:idx val="5"/>
          <c:order val="4"/>
          <c:tx>
            <c:strRef>
              <c:f>'Charts Checking Data Request'!$N$259</c:f>
              <c:strCache>
                <c:ptCount val="1"/>
                <c:pt idx="0">
                  <c:v>ShockInterestRate</c:v>
                </c:pt>
              </c:strCache>
            </c:strRef>
          </c:tx>
          <c:spPr>
            <a:ln w="28575" cap="rnd">
              <a:solidFill>
                <a:schemeClr val="accent6"/>
              </a:solidFill>
              <a:round/>
            </a:ln>
            <a:effectLst/>
          </c:spPr>
          <c:marker>
            <c:symbol val="none"/>
          </c:marker>
          <c:cat>
            <c:numRef>
              <c:f>'Charts Checking Data Request'!$O$254:$AC$254</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Request'!$O$259:$AC$259</c:f>
              <c:numCache>
                <c:formatCode>#,##0</c:formatCode>
                <c:ptCount val="15"/>
                <c:pt idx="5">
                  <c:v>262.1001946982322</c:v>
                </c:pt>
                <c:pt idx="6">
                  <c:v>217.89584301351562</c:v>
                </c:pt>
                <c:pt idx="7">
                  <c:v>176.03689612661685</c:v>
                </c:pt>
                <c:pt idx="8">
                  <c:v>136.61635247833587</c:v>
                </c:pt>
                <c:pt idx="9">
                  <c:v>99.321377714439066</c:v>
                </c:pt>
                <c:pt idx="10">
                  <c:v>64.020069607506315</c:v>
                </c:pt>
                <c:pt idx="11">
                  <c:v>28.27305184672981</c:v>
                </c:pt>
                <c:pt idx="12">
                  <c:v>-7.8154684290704921</c:v>
                </c:pt>
                <c:pt idx="13">
                  <c:v>-44.218498085771969</c:v>
                </c:pt>
                <c:pt idx="14">
                  <c:v>-81.04063990777901</c:v>
                </c:pt>
              </c:numCache>
            </c:numRef>
          </c:val>
          <c:smooth val="0"/>
          <c:extLst xmlns:c16r2="http://schemas.microsoft.com/office/drawing/2015/06/chart">
            <c:ext xmlns:c16="http://schemas.microsoft.com/office/drawing/2014/chart" uri="{C3380CC4-5D6E-409C-BE32-E72D297353CC}">
              <c16:uniqueId val="{00000004-97E1-4670-AF80-57A3912F02C7}"/>
            </c:ext>
          </c:extLst>
        </c:ser>
        <c:ser>
          <c:idx val="6"/>
          <c:order val="5"/>
          <c:tx>
            <c:strRef>
              <c:f>'Charts Checking Data Request'!$N$260</c:f>
              <c:strCache>
                <c:ptCount val="1"/>
                <c:pt idx="0">
                  <c:v>Historical</c:v>
                </c:pt>
              </c:strCache>
            </c:strRef>
          </c:tx>
          <c:spPr>
            <a:ln w="28575" cap="rnd">
              <a:solidFill>
                <a:schemeClr val="accent1">
                  <a:lumMod val="60000"/>
                </a:schemeClr>
              </a:solidFill>
              <a:round/>
            </a:ln>
            <a:effectLst/>
          </c:spPr>
          <c:marker>
            <c:symbol val="none"/>
          </c:marker>
          <c:cat>
            <c:numRef>
              <c:f>'Charts Checking Data Request'!$O$254:$AC$254</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Request'!$O$260:$AC$260</c:f>
              <c:numCache>
                <c:formatCode>#,##0</c:formatCode>
                <c:ptCount val="15"/>
                <c:pt idx="5">
                  <c:v>262.1001946982322</c:v>
                </c:pt>
                <c:pt idx="6">
                  <c:v>194.15368097820584</c:v>
                </c:pt>
                <c:pt idx="7">
                  <c:v>130.68697957427366</c:v>
                </c:pt>
                <c:pt idx="8">
                  <c:v>76.76449153168025</c:v>
                </c:pt>
                <c:pt idx="9">
                  <c:v>35.412101824285998</c:v>
                </c:pt>
                <c:pt idx="10">
                  <c:v>7.7465463365814955</c:v>
                </c:pt>
                <c:pt idx="11">
                  <c:v>-7.5216457633143143</c:v>
                </c:pt>
                <c:pt idx="12">
                  <c:v>-12.084329925910019</c:v>
                </c:pt>
                <c:pt idx="13">
                  <c:v>-8.3967308531845077</c:v>
                </c:pt>
                <c:pt idx="14">
                  <c:v>0.9200310641481817</c:v>
                </c:pt>
              </c:numCache>
            </c:numRef>
          </c:val>
          <c:smooth val="0"/>
          <c:extLst xmlns:c16r2="http://schemas.microsoft.com/office/drawing/2015/06/chart">
            <c:ext xmlns:c16="http://schemas.microsoft.com/office/drawing/2014/chart" uri="{C3380CC4-5D6E-409C-BE32-E72D297353CC}">
              <c16:uniqueId val="{00000005-97E1-4670-AF80-57A3912F02C7}"/>
            </c:ext>
          </c:extLst>
        </c:ser>
        <c:ser>
          <c:idx val="3"/>
          <c:order val="6"/>
          <c:tx>
            <c:strRef>
              <c:f>'Charts Checking Data Request'!$N$261</c:f>
              <c:strCache>
                <c:ptCount val="1"/>
                <c:pt idx="0">
                  <c:v>Threshold</c:v>
                </c:pt>
              </c:strCache>
            </c:strRef>
          </c:tx>
          <c:spPr>
            <a:ln w="28575" cap="rnd">
              <a:solidFill>
                <a:srgbClr val="FF0000"/>
              </a:solidFill>
              <a:prstDash val="sysDash"/>
              <a:round/>
            </a:ln>
            <a:effectLst/>
          </c:spPr>
          <c:marker>
            <c:symbol val="none"/>
          </c:marker>
          <c:cat>
            <c:numRef>
              <c:f>'Charts Checking Data Request'!$O$254:$AC$254</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Request'!$O$261:$AC$261</c:f>
              <c:numCache>
                <c:formatCode>#,##0</c:formatCode>
                <c:ptCount val="15"/>
                <c:pt idx="0">
                  <c:v>200</c:v>
                </c:pt>
                <c:pt idx="1">
                  <c:v>200</c:v>
                </c:pt>
                <c:pt idx="2">
                  <c:v>200</c:v>
                </c:pt>
                <c:pt idx="3">
                  <c:v>200</c:v>
                </c:pt>
                <c:pt idx="4">
                  <c:v>200</c:v>
                </c:pt>
                <c:pt idx="5">
                  <c:v>200</c:v>
                </c:pt>
                <c:pt idx="6">
                  <c:v>200</c:v>
                </c:pt>
                <c:pt idx="7">
                  <c:v>200</c:v>
                </c:pt>
                <c:pt idx="8">
                  <c:v>200</c:v>
                </c:pt>
                <c:pt idx="9">
                  <c:v>200</c:v>
                </c:pt>
                <c:pt idx="10">
                  <c:v>200</c:v>
                </c:pt>
                <c:pt idx="11">
                  <c:v>200</c:v>
                </c:pt>
                <c:pt idx="12">
                  <c:v>200</c:v>
                </c:pt>
                <c:pt idx="13">
                  <c:v>200</c:v>
                </c:pt>
                <c:pt idx="14">
                  <c:v>200</c:v>
                </c:pt>
              </c:numCache>
            </c:numRef>
          </c:val>
          <c:smooth val="0"/>
          <c:extLst xmlns:c16r2="http://schemas.microsoft.com/office/drawing/2015/06/chart">
            <c:ext xmlns:c16="http://schemas.microsoft.com/office/drawing/2014/chart" uri="{C3380CC4-5D6E-409C-BE32-E72D297353CC}">
              <c16:uniqueId val="{00000006-97E1-4670-AF80-57A3912F02C7}"/>
            </c:ext>
          </c:extLst>
        </c:ser>
        <c:dLbls>
          <c:showLegendKey val="0"/>
          <c:showVal val="0"/>
          <c:showCatName val="0"/>
          <c:showSerName val="0"/>
          <c:showPercent val="0"/>
          <c:showBubbleSize val="0"/>
        </c:dLbls>
        <c:smooth val="0"/>
        <c:axId val="332673944"/>
        <c:axId val="332673552"/>
      </c:lineChart>
      <c:catAx>
        <c:axId val="332673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2673552"/>
        <c:crosses val="autoZero"/>
        <c:auto val="1"/>
        <c:lblAlgn val="ctr"/>
        <c:lblOffset val="100"/>
        <c:noMultiLvlLbl val="0"/>
      </c:catAx>
      <c:valAx>
        <c:axId val="3326735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2673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900"/>
      </a:pPr>
      <a:endParaRPr lang="en-US"/>
    </a:p>
  </c:txPr>
  <c:printSettings>
    <c:headerFooter/>
    <c:pageMargins b="0.75000000000000033" l="0.70000000000000029" r="0.70000000000000029" t="0.75000000000000033" header="0.30000000000000016" footer="0.30000000000000016"/>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spc="0" baseline="0">
                <a:solidFill>
                  <a:schemeClr val="tx1">
                    <a:lumMod val="65000"/>
                    <a:lumOff val="35000"/>
                  </a:schemeClr>
                </a:solidFill>
                <a:latin typeface="+mn-lt"/>
                <a:ea typeface="+mn-ea"/>
                <a:cs typeface="+mn-cs"/>
              </a:defRPr>
            </a:pPr>
            <a:r>
              <a:rPr lang="en-GB" b="1"/>
              <a:t>Debt Service as % of Revenue</a:t>
            </a:r>
          </a:p>
        </c:rich>
      </c:tx>
      <c:overlay val="0"/>
      <c:spPr>
        <a:noFill/>
        <a:ln>
          <a:noFill/>
        </a:ln>
        <a:effectLst/>
      </c:spPr>
    </c:title>
    <c:autoTitleDeleted val="0"/>
    <c:plotArea>
      <c:layout/>
      <c:lineChart>
        <c:grouping val="standard"/>
        <c:varyColors val="0"/>
        <c:ser>
          <c:idx val="0"/>
          <c:order val="0"/>
          <c:tx>
            <c:strRef>
              <c:f>'Charts Checking Data Request'!$N$277</c:f>
              <c:strCache>
                <c:ptCount val="1"/>
                <c:pt idx="0">
                  <c:v>Baseline</c:v>
                </c:pt>
              </c:strCache>
            </c:strRef>
          </c:tx>
          <c:spPr>
            <a:ln w="28575" cap="rnd">
              <a:solidFill>
                <a:schemeClr val="accent1"/>
              </a:solidFill>
              <a:round/>
            </a:ln>
            <a:effectLst/>
          </c:spPr>
          <c:marker>
            <c:symbol val="none"/>
          </c:marker>
          <c:cat>
            <c:numRef>
              <c:f>'Charts Checking Data Request'!$O$276:$AC$276</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Request'!$O$277:$AC$277</c:f>
              <c:numCache>
                <c:formatCode>#,##0</c:formatCode>
                <c:ptCount val="15"/>
                <c:pt idx="0">
                  <c:v>6.2283042628739747</c:v>
                </c:pt>
                <c:pt idx="1">
                  <c:v>5.9666743807876248</c:v>
                </c:pt>
                <c:pt idx="2">
                  <c:v>6.3222931294625635</c:v>
                </c:pt>
                <c:pt idx="3">
                  <c:v>5.6307790072291342</c:v>
                </c:pt>
                <c:pt idx="4">
                  <c:v>6.362831768220742</c:v>
                </c:pt>
                <c:pt idx="5">
                  <c:v>6.7037206227778583</c:v>
                </c:pt>
                <c:pt idx="6">
                  <c:v>6.9415723104592066</c:v>
                </c:pt>
                <c:pt idx="7">
                  <c:v>11.288106652143483</c:v>
                </c:pt>
                <c:pt idx="8">
                  <c:v>10.277004636072908</c:v>
                </c:pt>
                <c:pt idx="9">
                  <c:v>11.119360255173058</c:v>
                </c:pt>
                <c:pt idx="10">
                  <c:v>-15.334213260735767</c:v>
                </c:pt>
                <c:pt idx="11">
                  <c:v>-16.140494016672754</c:v>
                </c:pt>
                <c:pt idx="12">
                  <c:v>-14.62786762189528</c:v>
                </c:pt>
                <c:pt idx="13">
                  <c:v>-19.029542028801384</c:v>
                </c:pt>
                <c:pt idx="14">
                  <c:v>-20.83737573873259</c:v>
                </c:pt>
              </c:numCache>
            </c:numRef>
          </c:val>
          <c:smooth val="0"/>
          <c:extLst xmlns:c16r2="http://schemas.microsoft.com/office/drawing/2015/06/chart">
            <c:ext xmlns:c16="http://schemas.microsoft.com/office/drawing/2014/chart" uri="{C3380CC4-5D6E-409C-BE32-E72D297353CC}">
              <c16:uniqueId val="{00000000-A313-468E-830E-6E90F27B1C11}"/>
            </c:ext>
          </c:extLst>
        </c:ser>
        <c:ser>
          <c:idx val="1"/>
          <c:order val="1"/>
          <c:tx>
            <c:strRef>
              <c:f>'Charts Checking Data Request'!$N$278</c:f>
              <c:strCache>
                <c:ptCount val="1"/>
                <c:pt idx="0">
                  <c:v>ShockRevenue</c:v>
                </c:pt>
              </c:strCache>
            </c:strRef>
          </c:tx>
          <c:spPr>
            <a:ln w="28575" cap="rnd">
              <a:solidFill>
                <a:schemeClr val="accent2"/>
              </a:solidFill>
              <a:round/>
            </a:ln>
            <a:effectLst/>
          </c:spPr>
          <c:marker>
            <c:symbol val="none"/>
          </c:marker>
          <c:cat>
            <c:numRef>
              <c:f>'Charts Checking Data Request'!$O$276:$AC$276</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Request'!$O$278:$AC$278</c:f>
              <c:numCache>
                <c:formatCode>#,##0</c:formatCode>
                <c:ptCount val="15"/>
                <c:pt idx="5">
                  <c:v>6.7037206227778583</c:v>
                </c:pt>
                <c:pt idx="6">
                  <c:v>7.7128581227324524</c:v>
                </c:pt>
                <c:pt idx="7">
                  <c:v>13.388901571164716</c:v>
                </c:pt>
                <c:pt idx="8">
                  <c:v>13.13620318596158</c:v>
                </c:pt>
                <c:pt idx="9">
                  <c:v>14.967780696008072</c:v>
                </c:pt>
                <c:pt idx="10">
                  <c:v>-13.503862606179482</c:v>
                </c:pt>
                <c:pt idx="11">
                  <c:v>-4.7463471970364139</c:v>
                </c:pt>
                <c:pt idx="12">
                  <c:v>-1.427739531501178</c:v>
                </c:pt>
                <c:pt idx="13">
                  <c:v>-4.6337797248460264</c:v>
                </c:pt>
                <c:pt idx="14">
                  <c:v>-4.9096401522537718</c:v>
                </c:pt>
              </c:numCache>
            </c:numRef>
          </c:val>
          <c:smooth val="0"/>
          <c:extLst xmlns:c16r2="http://schemas.microsoft.com/office/drawing/2015/06/chart">
            <c:ext xmlns:c16="http://schemas.microsoft.com/office/drawing/2014/chart" uri="{C3380CC4-5D6E-409C-BE32-E72D297353CC}">
              <c16:uniqueId val="{00000001-A313-468E-830E-6E90F27B1C11}"/>
            </c:ext>
          </c:extLst>
        </c:ser>
        <c:ser>
          <c:idx val="2"/>
          <c:order val="2"/>
          <c:tx>
            <c:strRef>
              <c:f>'Charts Checking Data Request'!$N$279</c:f>
              <c:strCache>
                <c:ptCount val="1"/>
                <c:pt idx="0">
                  <c:v>ShockExpenditure</c:v>
                </c:pt>
              </c:strCache>
            </c:strRef>
          </c:tx>
          <c:spPr>
            <a:ln w="28575" cap="rnd">
              <a:solidFill>
                <a:schemeClr val="accent3"/>
              </a:solidFill>
              <a:round/>
            </a:ln>
            <a:effectLst/>
          </c:spPr>
          <c:marker>
            <c:symbol val="none"/>
          </c:marker>
          <c:cat>
            <c:numRef>
              <c:f>'Charts Checking Data Request'!$O$276:$AC$276</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Request'!$O$279:$AC$279</c:f>
              <c:numCache>
                <c:formatCode>#,##0</c:formatCode>
                <c:ptCount val="15"/>
                <c:pt idx="5">
                  <c:v>6.7037206227778583</c:v>
                </c:pt>
                <c:pt idx="6">
                  <c:v>6.9415723104592066</c:v>
                </c:pt>
                <c:pt idx="7">
                  <c:v>11.998080098075782</c:v>
                </c:pt>
                <c:pt idx="8">
                  <c:v>11.717236483535572</c:v>
                </c:pt>
                <c:pt idx="9">
                  <c:v>13.310715029924095</c:v>
                </c:pt>
                <c:pt idx="10">
                  <c:v>-12.370274903630971</c:v>
                </c:pt>
                <c:pt idx="11">
                  <c:v>-5.0806868730127519</c:v>
                </c:pt>
                <c:pt idx="12">
                  <c:v>-2.1944158097430191</c:v>
                </c:pt>
                <c:pt idx="13">
                  <c:v>-5.1831985576285273</c:v>
                </c:pt>
                <c:pt idx="14">
                  <c:v>-5.5377722754242562</c:v>
                </c:pt>
              </c:numCache>
            </c:numRef>
          </c:val>
          <c:smooth val="0"/>
          <c:extLst xmlns:c16r2="http://schemas.microsoft.com/office/drawing/2015/06/chart">
            <c:ext xmlns:c16="http://schemas.microsoft.com/office/drawing/2014/chart" uri="{C3380CC4-5D6E-409C-BE32-E72D297353CC}">
              <c16:uniqueId val="{00000002-A313-468E-830E-6E90F27B1C11}"/>
            </c:ext>
          </c:extLst>
        </c:ser>
        <c:ser>
          <c:idx val="4"/>
          <c:order val="3"/>
          <c:tx>
            <c:strRef>
              <c:f>'Charts Checking Data Request'!$N$280</c:f>
              <c:strCache>
                <c:ptCount val="1"/>
                <c:pt idx="0">
                  <c:v>ShockExchangeRate</c:v>
                </c:pt>
              </c:strCache>
            </c:strRef>
          </c:tx>
          <c:spPr>
            <a:ln w="28575" cap="rnd">
              <a:solidFill>
                <a:schemeClr val="accent5"/>
              </a:solidFill>
              <a:round/>
            </a:ln>
            <a:effectLst/>
          </c:spPr>
          <c:marker>
            <c:symbol val="none"/>
          </c:marker>
          <c:cat>
            <c:numRef>
              <c:f>'Charts Checking Data Request'!$O$276:$AC$276</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Request'!$O$280:$AC$280</c:f>
              <c:numCache>
                <c:formatCode>#,##0</c:formatCode>
                <c:ptCount val="15"/>
                <c:pt idx="5">
                  <c:v>6.7037206227778583</c:v>
                </c:pt>
                <c:pt idx="6">
                  <c:v>7.4686329987577427</c:v>
                </c:pt>
                <c:pt idx="7">
                  <c:v>11.867620989419898</c:v>
                </c:pt>
                <c:pt idx="8">
                  <c:v>10.912813515946588</c:v>
                </c:pt>
                <c:pt idx="9">
                  <c:v>11.815748913643148</c:v>
                </c:pt>
                <c:pt idx="10">
                  <c:v>-14.57245474942783</c:v>
                </c:pt>
                <c:pt idx="11">
                  <c:v>-14.895035846504925</c:v>
                </c:pt>
                <c:pt idx="12">
                  <c:v>-13.264560140338332</c:v>
                </c:pt>
                <c:pt idx="13">
                  <c:v>-17.538616386043891</c:v>
                </c:pt>
                <c:pt idx="14">
                  <c:v>-19.207869442592937</c:v>
                </c:pt>
              </c:numCache>
            </c:numRef>
          </c:val>
          <c:smooth val="0"/>
          <c:extLst xmlns:c16r2="http://schemas.microsoft.com/office/drawing/2015/06/chart">
            <c:ext xmlns:c16="http://schemas.microsoft.com/office/drawing/2014/chart" uri="{C3380CC4-5D6E-409C-BE32-E72D297353CC}">
              <c16:uniqueId val="{00000003-A313-468E-830E-6E90F27B1C11}"/>
            </c:ext>
          </c:extLst>
        </c:ser>
        <c:ser>
          <c:idx val="5"/>
          <c:order val="4"/>
          <c:tx>
            <c:strRef>
              <c:f>'Charts Checking Data Request'!$N$281</c:f>
              <c:strCache>
                <c:ptCount val="1"/>
                <c:pt idx="0">
                  <c:v>ShockInterestRate</c:v>
                </c:pt>
              </c:strCache>
            </c:strRef>
          </c:tx>
          <c:spPr>
            <a:ln w="28575" cap="rnd">
              <a:solidFill>
                <a:schemeClr val="accent6"/>
              </a:solidFill>
              <a:round/>
            </a:ln>
            <a:effectLst/>
          </c:spPr>
          <c:marker>
            <c:symbol val="none"/>
          </c:marker>
          <c:cat>
            <c:numRef>
              <c:f>'Charts Checking Data Request'!$O$276:$AC$276</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Request'!$O$281:$AC$281</c:f>
              <c:numCache>
                <c:formatCode>#,##0</c:formatCode>
                <c:ptCount val="15"/>
                <c:pt idx="5">
                  <c:v>6.7037206227778583</c:v>
                </c:pt>
                <c:pt idx="6">
                  <c:v>8.1936802398070263</c:v>
                </c:pt>
                <c:pt idx="7">
                  <c:v>13.708848648882601</c:v>
                </c:pt>
                <c:pt idx="8">
                  <c:v>13.79187885878363</c:v>
                </c:pt>
                <c:pt idx="9">
                  <c:v>15.66201160850963</c:v>
                </c:pt>
                <c:pt idx="10">
                  <c:v>-9.8227389685491975</c:v>
                </c:pt>
                <c:pt idx="11">
                  <c:v>-9.7124240254960164</c:v>
                </c:pt>
                <c:pt idx="12">
                  <c:v>-7.329311102702718</c:v>
                </c:pt>
                <c:pt idx="13">
                  <c:v>-10.901040069879295</c:v>
                </c:pt>
                <c:pt idx="14">
                  <c:v>-11.914398018323622</c:v>
                </c:pt>
              </c:numCache>
            </c:numRef>
          </c:val>
          <c:smooth val="0"/>
          <c:extLst xmlns:c16r2="http://schemas.microsoft.com/office/drawing/2015/06/chart">
            <c:ext xmlns:c16="http://schemas.microsoft.com/office/drawing/2014/chart" uri="{C3380CC4-5D6E-409C-BE32-E72D297353CC}">
              <c16:uniqueId val="{00000004-A313-468E-830E-6E90F27B1C11}"/>
            </c:ext>
          </c:extLst>
        </c:ser>
        <c:ser>
          <c:idx val="6"/>
          <c:order val="5"/>
          <c:tx>
            <c:strRef>
              <c:f>'Charts Checking Data Request'!$N$282</c:f>
              <c:strCache>
                <c:ptCount val="1"/>
                <c:pt idx="0">
                  <c:v>Historical</c:v>
                </c:pt>
              </c:strCache>
            </c:strRef>
          </c:tx>
          <c:spPr>
            <a:ln w="28575" cap="rnd">
              <a:solidFill>
                <a:schemeClr val="accent1">
                  <a:lumMod val="60000"/>
                </a:schemeClr>
              </a:solidFill>
              <a:round/>
            </a:ln>
            <a:effectLst/>
          </c:spPr>
          <c:marker>
            <c:symbol val="none"/>
          </c:marker>
          <c:cat>
            <c:numRef>
              <c:f>'Charts Checking Data Request'!$O$276:$AC$276</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Request'!$O$282:$AC$282</c:f>
              <c:numCache>
                <c:formatCode>#,##0</c:formatCode>
                <c:ptCount val="15"/>
                <c:pt idx="5">
                  <c:v>6.7037206227778583</c:v>
                </c:pt>
                <c:pt idx="6">
                  <c:v>6.3543161387506615</c:v>
                </c:pt>
                <c:pt idx="7">
                  <c:v>8.9227524213998137</c:v>
                </c:pt>
                <c:pt idx="8">
                  <c:v>6.60756973129984</c:v>
                </c:pt>
                <c:pt idx="9">
                  <c:v>5.673922855538569</c:v>
                </c:pt>
                <c:pt idx="10">
                  <c:v>-8.5976276315020623</c:v>
                </c:pt>
                <c:pt idx="11">
                  <c:v>-8.74172396952779</c:v>
                </c:pt>
                <c:pt idx="12">
                  <c:v>-7.0959011836374746</c:v>
                </c:pt>
                <c:pt idx="13">
                  <c:v>-6.4914992554479127</c:v>
                </c:pt>
                <c:pt idx="14">
                  <c:v>-4.5661464288247968</c:v>
                </c:pt>
              </c:numCache>
            </c:numRef>
          </c:val>
          <c:smooth val="0"/>
          <c:extLst xmlns:c16r2="http://schemas.microsoft.com/office/drawing/2015/06/chart">
            <c:ext xmlns:c16="http://schemas.microsoft.com/office/drawing/2014/chart" uri="{C3380CC4-5D6E-409C-BE32-E72D297353CC}">
              <c16:uniqueId val="{00000005-A313-468E-830E-6E90F27B1C11}"/>
            </c:ext>
          </c:extLst>
        </c:ser>
        <c:ser>
          <c:idx val="3"/>
          <c:order val="6"/>
          <c:tx>
            <c:strRef>
              <c:f>'Charts Checking Data Request'!$N$283</c:f>
              <c:strCache>
                <c:ptCount val="1"/>
                <c:pt idx="0">
                  <c:v>Threshold</c:v>
                </c:pt>
              </c:strCache>
            </c:strRef>
          </c:tx>
          <c:spPr>
            <a:ln w="28575" cap="rnd">
              <a:solidFill>
                <a:srgbClr val="FF0000"/>
              </a:solidFill>
              <a:prstDash val="sysDash"/>
              <a:round/>
            </a:ln>
            <a:effectLst/>
          </c:spPr>
          <c:marker>
            <c:symbol val="none"/>
          </c:marker>
          <c:cat>
            <c:numRef>
              <c:f>'Charts Checking Data Request'!$O$276:$AC$276</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Request'!$O$283:$AC$283</c:f>
              <c:numCache>
                <c:formatCode>#,##0</c:formatCode>
                <c:ptCount val="15"/>
                <c:pt idx="0">
                  <c:v>40</c:v>
                </c:pt>
                <c:pt idx="1">
                  <c:v>40</c:v>
                </c:pt>
                <c:pt idx="2">
                  <c:v>40</c:v>
                </c:pt>
                <c:pt idx="3">
                  <c:v>40</c:v>
                </c:pt>
                <c:pt idx="4">
                  <c:v>40</c:v>
                </c:pt>
                <c:pt idx="5">
                  <c:v>40</c:v>
                </c:pt>
                <c:pt idx="6">
                  <c:v>40</c:v>
                </c:pt>
                <c:pt idx="7">
                  <c:v>40</c:v>
                </c:pt>
                <c:pt idx="8">
                  <c:v>40</c:v>
                </c:pt>
                <c:pt idx="9">
                  <c:v>40</c:v>
                </c:pt>
                <c:pt idx="10">
                  <c:v>40</c:v>
                </c:pt>
                <c:pt idx="11">
                  <c:v>40</c:v>
                </c:pt>
                <c:pt idx="12">
                  <c:v>40</c:v>
                </c:pt>
                <c:pt idx="13">
                  <c:v>40</c:v>
                </c:pt>
                <c:pt idx="14">
                  <c:v>40</c:v>
                </c:pt>
              </c:numCache>
            </c:numRef>
          </c:val>
          <c:smooth val="0"/>
          <c:extLst xmlns:c16r2="http://schemas.microsoft.com/office/drawing/2015/06/chart">
            <c:ext xmlns:c16="http://schemas.microsoft.com/office/drawing/2014/chart" uri="{C3380CC4-5D6E-409C-BE32-E72D297353CC}">
              <c16:uniqueId val="{00000006-A313-468E-830E-6E90F27B1C11}"/>
            </c:ext>
          </c:extLst>
        </c:ser>
        <c:dLbls>
          <c:showLegendKey val="0"/>
          <c:showVal val="0"/>
          <c:showCatName val="0"/>
          <c:showSerName val="0"/>
          <c:showPercent val="0"/>
          <c:showBubbleSize val="0"/>
        </c:dLbls>
        <c:smooth val="0"/>
        <c:axId val="332674728"/>
        <c:axId val="332675120"/>
      </c:lineChart>
      <c:catAx>
        <c:axId val="332674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2675120"/>
        <c:crosses val="autoZero"/>
        <c:auto val="1"/>
        <c:lblAlgn val="ctr"/>
        <c:lblOffset val="100"/>
        <c:noMultiLvlLbl val="0"/>
      </c:catAx>
      <c:valAx>
        <c:axId val="3326751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2674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900"/>
      </a:pPr>
      <a:endParaRPr lang="en-US"/>
    </a:p>
  </c:txPr>
  <c:printSettings>
    <c:headerFooter/>
    <c:pageMargins b="0.75000000000000033" l="0.70000000000000029" r="0.70000000000000029" t="0.75000000000000033" header="0.30000000000000016" footer="0.30000000000000016"/>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spc="0" baseline="0">
                <a:solidFill>
                  <a:schemeClr val="tx1">
                    <a:lumMod val="65000"/>
                    <a:lumOff val="35000"/>
                  </a:schemeClr>
                </a:solidFill>
                <a:latin typeface="+mn-lt"/>
                <a:ea typeface="+mn-ea"/>
                <a:cs typeface="+mn-cs"/>
              </a:defRPr>
            </a:pPr>
            <a:r>
              <a:rPr lang="en-GB" b="1"/>
              <a:t>Personnel Cost</a:t>
            </a:r>
            <a:r>
              <a:rPr lang="en-GB" b="1" baseline="0"/>
              <a:t> </a:t>
            </a:r>
            <a:r>
              <a:rPr lang="en-GB" b="1"/>
              <a:t>as % of Revenue</a:t>
            </a:r>
          </a:p>
        </c:rich>
      </c:tx>
      <c:overlay val="0"/>
      <c:spPr>
        <a:noFill/>
        <a:ln>
          <a:noFill/>
        </a:ln>
        <a:effectLst/>
      </c:spPr>
    </c:title>
    <c:autoTitleDeleted val="0"/>
    <c:plotArea>
      <c:layout/>
      <c:lineChart>
        <c:grouping val="standard"/>
        <c:varyColors val="0"/>
        <c:ser>
          <c:idx val="0"/>
          <c:order val="0"/>
          <c:tx>
            <c:strRef>
              <c:f>'Charts Checking Data Request'!$N$294</c:f>
              <c:strCache>
                <c:ptCount val="1"/>
                <c:pt idx="0">
                  <c:v>Baseline</c:v>
                </c:pt>
              </c:strCache>
            </c:strRef>
          </c:tx>
          <c:spPr>
            <a:ln w="28575" cap="rnd">
              <a:solidFill>
                <a:schemeClr val="accent1"/>
              </a:solidFill>
              <a:round/>
            </a:ln>
            <a:effectLst/>
          </c:spPr>
          <c:marker>
            <c:symbol val="none"/>
          </c:marker>
          <c:cat>
            <c:numRef>
              <c:f>'Charts Checking Data Request'!$O$293:$AC$293</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Request'!$O$294:$AC$294</c:f>
              <c:numCache>
                <c:formatCode>#,##0</c:formatCode>
                <c:ptCount val="15"/>
                <c:pt idx="0">
                  <c:v>40.334672185246909</c:v>
                </c:pt>
                <c:pt idx="1">
                  <c:v>36.219197077580475</c:v>
                </c:pt>
                <c:pt idx="2">
                  <c:v>31.724523713242519</c:v>
                </c:pt>
                <c:pt idx="3">
                  <c:v>33.179615118195095</c:v>
                </c:pt>
                <c:pt idx="4">
                  <c:v>24.433834749322848</c:v>
                </c:pt>
                <c:pt idx="5">
                  <c:v>24.433834749322848</c:v>
                </c:pt>
                <c:pt idx="6">
                  <c:v>24.433834749322848</c:v>
                </c:pt>
                <c:pt idx="7">
                  <c:v>24.433834749322848</c:v>
                </c:pt>
                <c:pt idx="8">
                  <c:v>24.433834749322852</c:v>
                </c:pt>
                <c:pt idx="9">
                  <c:v>24.433834749322848</c:v>
                </c:pt>
                <c:pt idx="10">
                  <c:v>24.433834749322848</c:v>
                </c:pt>
                <c:pt idx="11">
                  <c:v>24.433834749322845</c:v>
                </c:pt>
                <c:pt idx="12">
                  <c:v>24.433834749322848</c:v>
                </c:pt>
                <c:pt idx="13">
                  <c:v>24.433834749322852</c:v>
                </c:pt>
                <c:pt idx="14">
                  <c:v>24.433834749322852</c:v>
                </c:pt>
              </c:numCache>
            </c:numRef>
          </c:val>
          <c:smooth val="0"/>
          <c:extLst xmlns:c16r2="http://schemas.microsoft.com/office/drawing/2015/06/chart">
            <c:ext xmlns:c16="http://schemas.microsoft.com/office/drawing/2014/chart" uri="{C3380CC4-5D6E-409C-BE32-E72D297353CC}">
              <c16:uniqueId val="{00000000-9516-4785-8616-1B99CA584A2B}"/>
            </c:ext>
          </c:extLst>
        </c:ser>
        <c:ser>
          <c:idx val="1"/>
          <c:order val="1"/>
          <c:tx>
            <c:strRef>
              <c:f>'Charts Checking Data Request'!$N$295</c:f>
              <c:strCache>
                <c:ptCount val="1"/>
                <c:pt idx="0">
                  <c:v>ShockRevenue</c:v>
                </c:pt>
              </c:strCache>
            </c:strRef>
          </c:tx>
          <c:spPr>
            <a:ln w="28575" cap="rnd">
              <a:solidFill>
                <a:schemeClr val="accent2"/>
              </a:solidFill>
              <a:round/>
            </a:ln>
            <a:effectLst/>
          </c:spPr>
          <c:marker>
            <c:symbol val="none"/>
          </c:marker>
          <c:cat>
            <c:numRef>
              <c:f>'Charts Checking Data Request'!$O$293:$AC$293</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Request'!$O$295:$AC$295</c:f>
              <c:numCache>
                <c:formatCode>#,##0</c:formatCode>
                <c:ptCount val="15"/>
                <c:pt idx="5">
                  <c:v>24.433834749322848</c:v>
                </c:pt>
                <c:pt idx="6">
                  <c:v>27.148705277025385</c:v>
                </c:pt>
                <c:pt idx="7">
                  <c:v>27.148705277025385</c:v>
                </c:pt>
                <c:pt idx="8">
                  <c:v>27.148705277025385</c:v>
                </c:pt>
                <c:pt idx="9">
                  <c:v>27.148705277025385</c:v>
                </c:pt>
                <c:pt idx="10">
                  <c:v>27.148705277025385</c:v>
                </c:pt>
                <c:pt idx="11">
                  <c:v>27.148705277025382</c:v>
                </c:pt>
                <c:pt idx="12">
                  <c:v>27.148705277025382</c:v>
                </c:pt>
                <c:pt idx="13">
                  <c:v>27.148705277025385</c:v>
                </c:pt>
                <c:pt idx="14">
                  <c:v>27.148705277025392</c:v>
                </c:pt>
              </c:numCache>
            </c:numRef>
          </c:val>
          <c:smooth val="0"/>
          <c:extLst xmlns:c16r2="http://schemas.microsoft.com/office/drawing/2015/06/chart">
            <c:ext xmlns:c16="http://schemas.microsoft.com/office/drawing/2014/chart" uri="{C3380CC4-5D6E-409C-BE32-E72D297353CC}">
              <c16:uniqueId val="{00000001-9516-4785-8616-1B99CA584A2B}"/>
            </c:ext>
          </c:extLst>
        </c:ser>
        <c:ser>
          <c:idx val="2"/>
          <c:order val="2"/>
          <c:tx>
            <c:strRef>
              <c:f>'Charts Checking Data Request'!$N$296</c:f>
              <c:strCache>
                <c:ptCount val="1"/>
                <c:pt idx="0">
                  <c:v>ShockExpenditure</c:v>
                </c:pt>
              </c:strCache>
            </c:strRef>
          </c:tx>
          <c:spPr>
            <a:ln w="28575" cap="rnd">
              <a:solidFill>
                <a:schemeClr val="accent3"/>
              </a:solidFill>
              <a:round/>
            </a:ln>
            <a:effectLst/>
          </c:spPr>
          <c:marker>
            <c:symbol val="none"/>
          </c:marker>
          <c:cat>
            <c:numRef>
              <c:f>'Charts Checking Data Request'!$O$293:$AC$293</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Request'!$O$296:$AC$296</c:f>
              <c:numCache>
                <c:formatCode>#,##0</c:formatCode>
                <c:ptCount val="15"/>
                <c:pt idx="5">
                  <c:v>24.433834749322848</c:v>
                </c:pt>
                <c:pt idx="6">
                  <c:v>26.877218224255135</c:v>
                </c:pt>
                <c:pt idx="7">
                  <c:v>26.877218224255135</c:v>
                </c:pt>
                <c:pt idx="8">
                  <c:v>26.877218224255138</c:v>
                </c:pt>
                <c:pt idx="9">
                  <c:v>26.877218224255138</c:v>
                </c:pt>
                <c:pt idx="10">
                  <c:v>26.877218224255138</c:v>
                </c:pt>
                <c:pt idx="11">
                  <c:v>26.877218224255135</c:v>
                </c:pt>
                <c:pt idx="12">
                  <c:v>26.877218224255135</c:v>
                </c:pt>
                <c:pt idx="13">
                  <c:v>26.877218224255138</c:v>
                </c:pt>
                <c:pt idx="14">
                  <c:v>26.877218224255138</c:v>
                </c:pt>
              </c:numCache>
            </c:numRef>
          </c:val>
          <c:smooth val="0"/>
          <c:extLst xmlns:c16r2="http://schemas.microsoft.com/office/drawing/2015/06/chart">
            <c:ext xmlns:c16="http://schemas.microsoft.com/office/drawing/2014/chart" uri="{C3380CC4-5D6E-409C-BE32-E72D297353CC}">
              <c16:uniqueId val="{00000002-9516-4785-8616-1B99CA584A2B}"/>
            </c:ext>
          </c:extLst>
        </c:ser>
        <c:ser>
          <c:idx val="4"/>
          <c:order val="3"/>
          <c:tx>
            <c:strRef>
              <c:f>'Charts Checking Data Request'!$N$297</c:f>
              <c:strCache>
                <c:ptCount val="1"/>
                <c:pt idx="0">
                  <c:v>ShockExchangeRate</c:v>
                </c:pt>
              </c:strCache>
            </c:strRef>
          </c:tx>
          <c:spPr>
            <a:ln w="28575" cap="rnd">
              <a:solidFill>
                <a:schemeClr val="accent5"/>
              </a:solidFill>
              <a:round/>
            </a:ln>
            <a:effectLst/>
          </c:spPr>
          <c:marker>
            <c:symbol val="none"/>
          </c:marker>
          <c:cat>
            <c:numRef>
              <c:f>'Charts Checking Data Request'!$O$293:$AC$293</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Request'!$O$297:$AC$297</c:f>
              <c:numCache>
                <c:formatCode>#,##0</c:formatCode>
                <c:ptCount val="15"/>
                <c:pt idx="5">
                  <c:v>24.433834749322848</c:v>
                </c:pt>
                <c:pt idx="6">
                  <c:v>24.433834749322848</c:v>
                </c:pt>
                <c:pt idx="7">
                  <c:v>24.433834749322848</c:v>
                </c:pt>
                <c:pt idx="8">
                  <c:v>24.433834749322852</c:v>
                </c:pt>
                <c:pt idx="9">
                  <c:v>24.433834749322848</c:v>
                </c:pt>
                <c:pt idx="10">
                  <c:v>24.433834749322848</c:v>
                </c:pt>
                <c:pt idx="11">
                  <c:v>24.433834749322845</c:v>
                </c:pt>
                <c:pt idx="12">
                  <c:v>24.433834749322848</c:v>
                </c:pt>
                <c:pt idx="13">
                  <c:v>24.433834749322852</c:v>
                </c:pt>
                <c:pt idx="14">
                  <c:v>24.433834749322852</c:v>
                </c:pt>
              </c:numCache>
            </c:numRef>
          </c:val>
          <c:smooth val="0"/>
          <c:extLst xmlns:c16r2="http://schemas.microsoft.com/office/drawing/2015/06/chart">
            <c:ext xmlns:c16="http://schemas.microsoft.com/office/drawing/2014/chart" uri="{C3380CC4-5D6E-409C-BE32-E72D297353CC}">
              <c16:uniqueId val="{00000003-9516-4785-8616-1B99CA584A2B}"/>
            </c:ext>
          </c:extLst>
        </c:ser>
        <c:ser>
          <c:idx val="5"/>
          <c:order val="4"/>
          <c:tx>
            <c:strRef>
              <c:f>'Charts Checking Data Request'!$N$298</c:f>
              <c:strCache>
                <c:ptCount val="1"/>
                <c:pt idx="0">
                  <c:v>ShockInterestRate</c:v>
                </c:pt>
              </c:strCache>
            </c:strRef>
          </c:tx>
          <c:spPr>
            <a:ln w="28575" cap="rnd">
              <a:solidFill>
                <a:schemeClr val="accent6"/>
              </a:solidFill>
              <a:round/>
            </a:ln>
            <a:effectLst/>
          </c:spPr>
          <c:marker>
            <c:symbol val="none"/>
          </c:marker>
          <c:cat>
            <c:numRef>
              <c:f>'Charts Checking Data Request'!$O$293:$AC$293</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Request'!$O$298:$AC$298</c:f>
              <c:numCache>
                <c:formatCode>#,##0</c:formatCode>
                <c:ptCount val="15"/>
                <c:pt idx="5">
                  <c:v>24.433834749322848</c:v>
                </c:pt>
                <c:pt idx="6">
                  <c:v>24.433834749322848</c:v>
                </c:pt>
                <c:pt idx="7">
                  <c:v>24.433834749322848</c:v>
                </c:pt>
                <c:pt idx="8">
                  <c:v>24.433834749322852</c:v>
                </c:pt>
                <c:pt idx="9">
                  <c:v>24.433834749322848</c:v>
                </c:pt>
                <c:pt idx="10">
                  <c:v>24.433834749322848</c:v>
                </c:pt>
                <c:pt idx="11">
                  <c:v>24.433834749322845</c:v>
                </c:pt>
                <c:pt idx="12">
                  <c:v>24.433834749322848</c:v>
                </c:pt>
                <c:pt idx="13">
                  <c:v>24.433834749322852</c:v>
                </c:pt>
                <c:pt idx="14">
                  <c:v>24.433834749322852</c:v>
                </c:pt>
              </c:numCache>
            </c:numRef>
          </c:val>
          <c:smooth val="0"/>
          <c:extLst xmlns:c16r2="http://schemas.microsoft.com/office/drawing/2015/06/chart">
            <c:ext xmlns:c16="http://schemas.microsoft.com/office/drawing/2014/chart" uri="{C3380CC4-5D6E-409C-BE32-E72D297353CC}">
              <c16:uniqueId val="{00000004-9516-4785-8616-1B99CA584A2B}"/>
            </c:ext>
          </c:extLst>
        </c:ser>
        <c:ser>
          <c:idx val="6"/>
          <c:order val="5"/>
          <c:tx>
            <c:strRef>
              <c:f>'Charts Checking Data Request'!$N$299</c:f>
              <c:strCache>
                <c:ptCount val="1"/>
                <c:pt idx="0">
                  <c:v>Historical</c:v>
                </c:pt>
              </c:strCache>
            </c:strRef>
          </c:tx>
          <c:spPr>
            <a:ln w="28575" cap="rnd">
              <a:solidFill>
                <a:schemeClr val="accent1">
                  <a:lumMod val="60000"/>
                </a:schemeClr>
              </a:solidFill>
              <a:round/>
            </a:ln>
            <a:effectLst/>
          </c:spPr>
          <c:marker>
            <c:symbol val="none"/>
          </c:marker>
          <c:cat>
            <c:numRef>
              <c:f>'Charts Checking Data Request'!$O$293:$AC$293</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Request'!$O$299:$AC$299</c:f>
              <c:numCache>
                <c:formatCode>#,##0</c:formatCode>
                <c:ptCount val="15"/>
                <c:pt idx="5">
                  <c:v>24.433834749322848</c:v>
                </c:pt>
                <c:pt idx="6">
                  <c:v>20.430895293063742</c:v>
                </c:pt>
                <c:pt idx="7">
                  <c:v>16.62553065378664</c:v>
                </c:pt>
                <c:pt idx="8">
                  <c:v>13.160545587084577</c:v>
                </c:pt>
                <c:pt idx="9">
                  <c:v>10.142076501478265</c:v>
                </c:pt>
                <c:pt idx="10">
                  <c:v>7.6230465293151779</c:v>
                </c:pt>
                <c:pt idx="11">
                  <c:v>5.6024325983765708</c:v>
                </c:pt>
                <c:pt idx="12">
                  <c:v>4.037429582848489</c:v>
                </c:pt>
                <c:pt idx="13">
                  <c:v>2.861134479386414</c:v>
                </c:pt>
                <c:pt idx="14">
                  <c:v>1.9989052759049393</c:v>
                </c:pt>
              </c:numCache>
            </c:numRef>
          </c:val>
          <c:smooth val="0"/>
          <c:extLst xmlns:c16r2="http://schemas.microsoft.com/office/drawing/2015/06/chart">
            <c:ext xmlns:c16="http://schemas.microsoft.com/office/drawing/2014/chart" uri="{C3380CC4-5D6E-409C-BE32-E72D297353CC}">
              <c16:uniqueId val="{00000005-9516-4785-8616-1B99CA584A2B}"/>
            </c:ext>
          </c:extLst>
        </c:ser>
        <c:ser>
          <c:idx val="3"/>
          <c:order val="6"/>
          <c:tx>
            <c:strRef>
              <c:f>'Charts Checking Data Request'!$N$300</c:f>
              <c:strCache>
                <c:ptCount val="1"/>
                <c:pt idx="0">
                  <c:v>Threshold</c:v>
                </c:pt>
              </c:strCache>
            </c:strRef>
          </c:tx>
          <c:spPr>
            <a:ln w="28575" cap="rnd">
              <a:solidFill>
                <a:srgbClr val="FF0000"/>
              </a:solidFill>
              <a:prstDash val="sysDash"/>
              <a:round/>
            </a:ln>
            <a:effectLst/>
          </c:spPr>
          <c:marker>
            <c:symbol val="none"/>
          </c:marker>
          <c:cat>
            <c:numRef>
              <c:f>'Charts Checking Data Request'!$O$293:$AC$293</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Request'!$O$300:$AC$300</c:f>
              <c:numCache>
                <c:formatCode>#,##0</c:formatCode>
                <c:ptCount val="15"/>
                <c:pt idx="0">
                  <c:v>60</c:v>
                </c:pt>
                <c:pt idx="1">
                  <c:v>60</c:v>
                </c:pt>
                <c:pt idx="2">
                  <c:v>60</c:v>
                </c:pt>
                <c:pt idx="3">
                  <c:v>60</c:v>
                </c:pt>
                <c:pt idx="4">
                  <c:v>60</c:v>
                </c:pt>
                <c:pt idx="5">
                  <c:v>60</c:v>
                </c:pt>
                <c:pt idx="6">
                  <c:v>60</c:v>
                </c:pt>
                <c:pt idx="7">
                  <c:v>60</c:v>
                </c:pt>
                <c:pt idx="8">
                  <c:v>60</c:v>
                </c:pt>
                <c:pt idx="9">
                  <c:v>60</c:v>
                </c:pt>
                <c:pt idx="10">
                  <c:v>60</c:v>
                </c:pt>
                <c:pt idx="11">
                  <c:v>60</c:v>
                </c:pt>
                <c:pt idx="12">
                  <c:v>60</c:v>
                </c:pt>
                <c:pt idx="13">
                  <c:v>60</c:v>
                </c:pt>
                <c:pt idx="14">
                  <c:v>60</c:v>
                </c:pt>
              </c:numCache>
            </c:numRef>
          </c:val>
          <c:smooth val="0"/>
          <c:extLst xmlns:c16r2="http://schemas.microsoft.com/office/drawing/2015/06/chart">
            <c:ext xmlns:c16="http://schemas.microsoft.com/office/drawing/2014/chart" uri="{C3380CC4-5D6E-409C-BE32-E72D297353CC}">
              <c16:uniqueId val="{00000006-9516-4785-8616-1B99CA584A2B}"/>
            </c:ext>
          </c:extLst>
        </c:ser>
        <c:dLbls>
          <c:showLegendKey val="0"/>
          <c:showVal val="0"/>
          <c:showCatName val="0"/>
          <c:showSerName val="0"/>
          <c:showPercent val="0"/>
          <c:showBubbleSize val="0"/>
        </c:dLbls>
        <c:smooth val="0"/>
        <c:axId val="332927984"/>
        <c:axId val="332927200"/>
      </c:lineChart>
      <c:catAx>
        <c:axId val="332927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2927200"/>
        <c:crosses val="autoZero"/>
        <c:auto val="1"/>
        <c:lblAlgn val="ctr"/>
        <c:lblOffset val="100"/>
        <c:noMultiLvlLbl val="0"/>
      </c:catAx>
      <c:valAx>
        <c:axId val="3329272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29279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900"/>
      </a:pPr>
      <a:endParaRPr lang="en-US"/>
    </a:p>
  </c:txPr>
  <c:printSettings>
    <c:headerFooter/>
    <c:pageMargins b="0.75000000000000033" l="0.70000000000000029" r="0.70000000000000029" t="0.75000000000000033" header="0.30000000000000016" footer="0.30000000000000016"/>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en-US"/>
              <a:t>State GDP</a:t>
            </a:r>
          </a:p>
        </c:rich>
      </c:tx>
      <c:overlay val="0"/>
      <c:spPr>
        <a:noFill/>
        <a:ln>
          <a:noFill/>
        </a:ln>
        <a:effectLst/>
      </c:spPr>
    </c:title>
    <c:autoTitleDeleted val="0"/>
    <c:plotArea>
      <c:layout/>
      <c:barChart>
        <c:barDir val="col"/>
        <c:grouping val="clustered"/>
        <c:varyColors val="0"/>
        <c:ser>
          <c:idx val="3"/>
          <c:order val="1"/>
          <c:tx>
            <c:strRef>
              <c:f>'Charts Checking Data Request'!$N$7</c:f>
              <c:strCache>
                <c:ptCount val="1"/>
                <c:pt idx="0">
                  <c:v>State GDP (% growth)</c:v>
                </c:pt>
              </c:strCache>
            </c:strRef>
          </c:tx>
          <c:spPr>
            <a:solidFill>
              <a:schemeClr val="accent4"/>
            </a:solidFill>
            <a:ln>
              <a:noFill/>
            </a:ln>
            <a:effectLst/>
          </c:spPr>
          <c:invertIfNegative val="0"/>
          <c:val>
            <c:numRef>
              <c:f>'Charts Checking Data Request'!$O$7:$AC$7</c:f>
              <c:numCache>
                <c:formatCode>#,##0.0</c:formatCode>
                <c:ptCount val="15"/>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xmlns:c16r2="http://schemas.microsoft.com/office/drawing/2015/06/chart">
            <c:ext xmlns:c16="http://schemas.microsoft.com/office/drawing/2014/chart" uri="{C3380CC4-5D6E-409C-BE32-E72D297353CC}">
              <c16:uniqueId val="{00000000-2FE5-4B16-A8AB-3FD95DB5284A}"/>
            </c:ext>
          </c:extLst>
        </c:ser>
        <c:dLbls>
          <c:showLegendKey val="0"/>
          <c:showVal val="0"/>
          <c:showCatName val="0"/>
          <c:showSerName val="0"/>
          <c:showPercent val="0"/>
          <c:showBubbleSize val="0"/>
        </c:dLbls>
        <c:gapWidth val="150"/>
        <c:axId val="334639056"/>
        <c:axId val="334638664"/>
      </c:barChart>
      <c:lineChart>
        <c:grouping val="standard"/>
        <c:varyColors val="0"/>
        <c:ser>
          <c:idx val="0"/>
          <c:order val="0"/>
          <c:tx>
            <c:strRef>
              <c:f>'Charts Checking Data Request'!$N$6</c:f>
              <c:strCache>
                <c:ptCount val="1"/>
                <c:pt idx="0">
                  <c:v>State GDP (million NGN)</c:v>
                </c:pt>
              </c:strCache>
            </c:strRef>
          </c:tx>
          <c:spPr>
            <a:ln w="38100" cap="rnd">
              <a:solidFill>
                <a:schemeClr val="tx1"/>
              </a:solidFill>
              <a:round/>
            </a:ln>
            <a:effectLst/>
          </c:spPr>
          <c:marker>
            <c:symbol val="none"/>
          </c:marker>
          <c:cat>
            <c:numRef>
              <c:f>'Charts Checking Data Request'!$O$5:$AC$5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Request'!$O$6:$AC$6</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xmlns:c16r2="http://schemas.microsoft.com/office/drawing/2015/06/chart">
            <c:ext xmlns:c16="http://schemas.microsoft.com/office/drawing/2014/chart" uri="{C3380CC4-5D6E-409C-BE32-E72D297353CC}">
              <c16:uniqueId val="{00000001-2FE5-4B16-A8AB-3FD95DB5284A}"/>
            </c:ext>
          </c:extLst>
        </c:ser>
        <c:dLbls>
          <c:showLegendKey val="0"/>
          <c:showVal val="0"/>
          <c:showCatName val="0"/>
          <c:showSerName val="0"/>
          <c:showPercent val="0"/>
          <c:showBubbleSize val="0"/>
        </c:dLbls>
        <c:marker val="1"/>
        <c:smooth val="0"/>
        <c:axId val="334639840"/>
        <c:axId val="334640624"/>
      </c:lineChart>
      <c:catAx>
        <c:axId val="334639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4640624"/>
        <c:crosses val="autoZero"/>
        <c:auto val="1"/>
        <c:lblAlgn val="ctr"/>
        <c:lblOffset val="100"/>
        <c:noMultiLvlLbl val="0"/>
      </c:catAx>
      <c:valAx>
        <c:axId val="3346406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4639840"/>
        <c:crosses val="autoZero"/>
        <c:crossBetween val="between"/>
      </c:valAx>
      <c:valAx>
        <c:axId val="334638664"/>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4639056"/>
        <c:crosses val="max"/>
        <c:crossBetween val="between"/>
      </c:valAx>
      <c:catAx>
        <c:axId val="334639056"/>
        <c:scaling>
          <c:orientation val="minMax"/>
        </c:scaling>
        <c:delete val="1"/>
        <c:axPos val="b"/>
        <c:majorTickMark val="out"/>
        <c:minorTickMark val="none"/>
        <c:tickLblPos val="nextTo"/>
        <c:crossAx val="33463866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900"/>
      </a:pPr>
      <a:endParaRPr lang="en-US"/>
    </a:p>
  </c:txPr>
  <c:printSettings>
    <c:headerFooter/>
    <c:pageMargins b="0.75000000000000033" l="0.70000000000000029" r="0.70000000000000029" t="0.75000000000000033" header="0.30000000000000016" footer="0.30000000000000016"/>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r>
              <a:rPr lang="en-GB" sz="1050"/>
              <a:t>Chart 21: Debt as % of State GDP</a:t>
            </a:r>
          </a:p>
        </c:rich>
      </c:tx>
      <c:overlay val="0"/>
      <c:spPr>
        <a:noFill/>
        <a:ln>
          <a:noFill/>
        </a:ln>
        <a:effectLst/>
      </c:spPr>
    </c:title>
    <c:autoTitleDeleted val="0"/>
    <c:plotArea>
      <c:layout/>
      <c:barChart>
        <c:barDir val="col"/>
        <c:grouping val="clustered"/>
        <c:varyColors val="0"/>
        <c:ser>
          <c:idx val="0"/>
          <c:order val="0"/>
          <c:tx>
            <c:strRef>
              <c:f>Charts!$Y$102</c:f>
              <c:strCache>
                <c:ptCount val="1"/>
                <c:pt idx="0">
                  <c:v>Debt as % of GDP</c:v>
                </c:pt>
              </c:strCache>
            </c:strRef>
          </c:tx>
          <c:spPr>
            <a:solidFill>
              <a:schemeClr val="accent1"/>
            </a:solidFill>
            <a:ln>
              <a:noFill/>
            </a:ln>
            <a:effectLst/>
          </c:spPr>
          <c:invertIfNegative val="0"/>
          <c:cat>
            <c:numRef>
              <c:f>Charts!$Z$101:$AN$101</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Charts!$Z$102:$AN$102</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xmlns:c16r2="http://schemas.microsoft.com/office/drawing/2015/06/chart">
            <c:ext xmlns:c16="http://schemas.microsoft.com/office/drawing/2014/chart" uri="{C3380CC4-5D6E-409C-BE32-E72D297353CC}">
              <c16:uniqueId val="{00000000-80EE-455E-8B5D-CAD3717F55C3}"/>
            </c:ext>
          </c:extLst>
        </c:ser>
        <c:dLbls>
          <c:showLegendKey val="0"/>
          <c:showVal val="0"/>
          <c:showCatName val="0"/>
          <c:showSerName val="0"/>
          <c:showPercent val="0"/>
          <c:showBubbleSize val="0"/>
        </c:dLbls>
        <c:gapWidth val="150"/>
        <c:axId val="334639448"/>
        <c:axId val="334641016"/>
      </c:barChart>
      <c:lineChart>
        <c:grouping val="standard"/>
        <c:varyColors val="0"/>
        <c:ser>
          <c:idx val="1"/>
          <c:order val="1"/>
          <c:tx>
            <c:strRef>
              <c:f>Charts!$Y$103</c:f>
              <c:strCache>
                <c:ptCount val="1"/>
                <c:pt idx="0">
                  <c:v>Threshold</c:v>
                </c:pt>
              </c:strCache>
            </c:strRef>
          </c:tx>
          <c:spPr>
            <a:ln w="28575" cap="rnd">
              <a:solidFill>
                <a:srgbClr val="FF0000"/>
              </a:solidFill>
              <a:prstDash val="sysDash"/>
              <a:round/>
            </a:ln>
            <a:effectLst/>
          </c:spPr>
          <c:marker>
            <c:symbol val="none"/>
          </c:marker>
          <c:cat>
            <c:numRef>
              <c:f>Charts!$Z$101:$AN$101</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Charts!$Z$103:$AN$103</c:f>
              <c:numCache>
                <c:formatCode>#,##0</c:formatCode>
                <c:ptCount val="15"/>
                <c:pt idx="0">
                  <c:v>25</c:v>
                </c:pt>
                <c:pt idx="1">
                  <c:v>25</c:v>
                </c:pt>
                <c:pt idx="2">
                  <c:v>25</c:v>
                </c:pt>
                <c:pt idx="3">
                  <c:v>25</c:v>
                </c:pt>
                <c:pt idx="4">
                  <c:v>25</c:v>
                </c:pt>
                <c:pt idx="5">
                  <c:v>25</c:v>
                </c:pt>
                <c:pt idx="6">
                  <c:v>25</c:v>
                </c:pt>
                <c:pt idx="7">
                  <c:v>25</c:v>
                </c:pt>
                <c:pt idx="8">
                  <c:v>25</c:v>
                </c:pt>
                <c:pt idx="9">
                  <c:v>25</c:v>
                </c:pt>
                <c:pt idx="10">
                  <c:v>25</c:v>
                </c:pt>
                <c:pt idx="11">
                  <c:v>25</c:v>
                </c:pt>
                <c:pt idx="12">
                  <c:v>25</c:v>
                </c:pt>
                <c:pt idx="13">
                  <c:v>25</c:v>
                </c:pt>
                <c:pt idx="14">
                  <c:v>25</c:v>
                </c:pt>
              </c:numCache>
            </c:numRef>
          </c:val>
          <c:smooth val="0"/>
          <c:extLst xmlns:c16r2="http://schemas.microsoft.com/office/drawing/2015/06/chart">
            <c:ext xmlns:c16="http://schemas.microsoft.com/office/drawing/2014/chart" uri="{C3380CC4-5D6E-409C-BE32-E72D297353CC}">
              <c16:uniqueId val="{00000001-80EE-455E-8B5D-CAD3717F55C3}"/>
            </c:ext>
          </c:extLst>
        </c:ser>
        <c:dLbls>
          <c:showLegendKey val="0"/>
          <c:showVal val="0"/>
          <c:showCatName val="0"/>
          <c:showSerName val="0"/>
          <c:showPercent val="0"/>
          <c:showBubbleSize val="0"/>
        </c:dLbls>
        <c:marker val="1"/>
        <c:smooth val="0"/>
        <c:axId val="334639448"/>
        <c:axId val="334641016"/>
      </c:lineChart>
      <c:catAx>
        <c:axId val="334639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4641016"/>
        <c:crosses val="autoZero"/>
        <c:auto val="1"/>
        <c:lblAlgn val="ctr"/>
        <c:lblOffset val="100"/>
        <c:noMultiLvlLbl val="0"/>
      </c:catAx>
      <c:valAx>
        <c:axId val="334641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463944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lumMod val="85000"/>
        </a:schemeClr>
      </a:solidFill>
      <a:round/>
    </a:ln>
    <a:effectLst/>
  </c:spPr>
  <c:txPr>
    <a:bodyPr/>
    <a:lstStyle/>
    <a:p>
      <a:pPr>
        <a:defRPr sz="900"/>
      </a:pPr>
      <a:endParaRPr lang="en-US"/>
    </a:p>
  </c:txPr>
  <c:printSettings>
    <c:headerFooter/>
    <c:pageMargins b="0.75000000000000033" l="0.70000000000000029" r="0.70000000000000029" t="0.75000000000000033" header="0.30000000000000016" footer="0.30000000000000016"/>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mn-lt"/>
                <a:ea typeface="+mn-ea"/>
                <a:cs typeface="+mn-cs"/>
              </a:defRPr>
            </a:pPr>
            <a:r>
              <a:rPr lang="es-ES_tradnl"/>
              <a:t>Chart</a:t>
            </a:r>
            <a:r>
              <a:rPr lang="es-ES_tradnl" baseline="0"/>
              <a:t> 26: Fiscal Outturns </a:t>
            </a:r>
            <a:endParaRPr lang="es-ES_tradnl"/>
          </a:p>
        </c:rich>
      </c:tx>
      <c:overlay val="0"/>
      <c:spPr>
        <a:noFill/>
        <a:ln>
          <a:noFill/>
        </a:ln>
        <a:effectLst/>
      </c:spPr>
    </c:title>
    <c:autoTitleDeleted val="0"/>
    <c:plotArea>
      <c:layout>
        <c:manualLayout>
          <c:layoutTarget val="inner"/>
          <c:xMode val="edge"/>
          <c:yMode val="edge"/>
          <c:x val="8.9905511811023645E-2"/>
          <c:y val="0.1569428891936018"/>
          <c:w val="0.81070275590551177"/>
          <c:h val="0.58951743009851887"/>
        </c:manualLayout>
      </c:layout>
      <c:barChart>
        <c:barDir val="col"/>
        <c:grouping val="clustered"/>
        <c:varyColors val="0"/>
        <c:ser>
          <c:idx val="0"/>
          <c:order val="0"/>
          <c:tx>
            <c:strRef>
              <c:f>Charts!$Y$192</c:f>
              <c:strCache>
                <c:ptCount val="1"/>
                <c:pt idx="0">
                  <c:v>Gross Financing Needs as % of State GDP</c:v>
                </c:pt>
              </c:strCache>
            </c:strRef>
          </c:tx>
          <c:spPr>
            <a:solidFill>
              <a:schemeClr val="accent1"/>
            </a:solidFill>
            <a:ln>
              <a:noFill/>
            </a:ln>
            <a:effectLst/>
          </c:spPr>
          <c:invertIfNegative val="0"/>
          <c:cat>
            <c:numRef>
              <c:f>Charts!$Z$191:$AN$191</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Charts!$Z$192:$AN$192</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xmlns:c16r2="http://schemas.microsoft.com/office/drawing/2015/06/chart">
            <c:ext xmlns:c16="http://schemas.microsoft.com/office/drawing/2014/chart" uri="{C3380CC4-5D6E-409C-BE32-E72D297353CC}">
              <c16:uniqueId val="{00000000-B1B7-4A0E-BDA7-755D08F7D38F}"/>
            </c:ext>
          </c:extLst>
        </c:ser>
        <c:ser>
          <c:idx val="1"/>
          <c:order val="1"/>
          <c:tx>
            <c:strRef>
              <c:f>Charts!$Y$193</c:f>
              <c:strCache>
                <c:ptCount val="1"/>
                <c:pt idx="0">
                  <c:v>Overall Balance as % of State GDP</c:v>
                </c:pt>
              </c:strCache>
            </c:strRef>
          </c:tx>
          <c:spPr>
            <a:solidFill>
              <a:schemeClr val="accent2"/>
            </a:solidFill>
            <a:ln>
              <a:noFill/>
            </a:ln>
            <a:effectLst/>
          </c:spPr>
          <c:invertIfNegative val="0"/>
          <c:cat>
            <c:numRef>
              <c:f>Charts!$Z$191:$AN$191</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Charts!$Z$193:$AN$193</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xmlns:c16r2="http://schemas.microsoft.com/office/drawing/2015/06/chart">
            <c:ext xmlns:c16="http://schemas.microsoft.com/office/drawing/2014/chart" uri="{C3380CC4-5D6E-409C-BE32-E72D297353CC}">
              <c16:uniqueId val="{00000001-B1B7-4A0E-BDA7-755D08F7D38F}"/>
            </c:ext>
          </c:extLst>
        </c:ser>
        <c:ser>
          <c:idx val="2"/>
          <c:order val="2"/>
          <c:tx>
            <c:strRef>
              <c:f>Charts!$Y$194</c:f>
              <c:strCache>
                <c:ptCount val="1"/>
                <c:pt idx="0">
                  <c:v>Primary Balance as % of State GDP</c:v>
                </c:pt>
              </c:strCache>
            </c:strRef>
          </c:tx>
          <c:spPr>
            <a:solidFill>
              <a:schemeClr val="accent3"/>
            </a:solidFill>
            <a:ln>
              <a:noFill/>
            </a:ln>
            <a:effectLst/>
          </c:spPr>
          <c:invertIfNegative val="0"/>
          <c:cat>
            <c:numRef>
              <c:f>Charts!$Z$191:$AN$191</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Charts!$Z$194:$AN$194</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xmlns:c16r2="http://schemas.microsoft.com/office/drawing/2015/06/chart">
            <c:ext xmlns:c16="http://schemas.microsoft.com/office/drawing/2014/chart" uri="{C3380CC4-5D6E-409C-BE32-E72D297353CC}">
              <c16:uniqueId val="{00000002-B1B7-4A0E-BDA7-755D08F7D38F}"/>
            </c:ext>
          </c:extLst>
        </c:ser>
        <c:dLbls>
          <c:showLegendKey val="0"/>
          <c:showVal val="0"/>
          <c:showCatName val="0"/>
          <c:showSerName val="0"/>
          <c:showPercent val="0"/>
          <c:showBubbleSize val="0"/>
        </c:dLbls>
        <c:gapWidth val="219"/>
        <c:overlap val="-27"/>
        <c:axId val="334640232"/>
        <c:axId val="309243296"/>
      </c:barChart>
      <c:lineChart>
        <c:grouping val="standard"/>
        <c:varyColors val="0"/>
        <c:ser>
          <c:idx val="3"/>
          <c:order val="3"/>
          <c:tx>
            <c:strRef>
              <c:f>Charts!$Y$195</c:f>
              <c:strCache>
                <c:ptCount val="1"/>
                <c:pt idx="0">
                  <c:v>Revenue as % of State GDP</c:v>
                </c:pt>
              </c:strCache>
            </c:strRef>
          </c:tx>
          <c:spPr>
            <a:ln w="28575" cap="rnd">
              <a:solidFill>
                <a:schemeClr val="accent4"/>
              </a:solidFill>
              <a:round/>
            </a:ln>
            <a:effectLst/>
          </c:spPr>
          <c:marker>
            <c:symbol val="none"/>
          </c:marker>
          <c:cat>
            <c:numRef>
              <c:f>Charts!$Z$191:$AN$191</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Charts!$Z$195:$AN$195</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xmlns:c16r2="http://schemas.microsoft.com/office/drawing/2015/06/chart">
            <c:ext xmlns:c16="http://schemas.microsoft.com/office/drawing/2014/chart" uri="{C3380CC4-5D6E-409C-BE32-E72D297353CC}">
              <c16:uniqueId val="{00000003-B1B7-4A0E-BDA7-755D08F7D38F}"/>
            </c:ext>
          </c:extLst>
        </c:ser>
        <c:ser>
          <c:idx val="4"/>
          <c:order val="4"/>
          <c:tx>
            <c:strRef>
              <c:f>Charts!$Y$196</c:f>
              <c:strCache>
                <c:ptCount val="1"/>
                <c:pt idx="0">
                  <c:v>Expenditures as % of State GDP</c:v>
                </c:pt>
              </c:strCache>
            </c:strRef>
          </c:tx>
          <c:spPr>
            <a:ln w="28575" cap="rnd">
              <a:solidFill>
                <a:schemeClr val="accent5"/>
              </a:solidFill>
              <a:round/>
            </a:ln>
            <a:effectLst/>
          </c:spPr>
          <c:marker>
            <c:symbol val="none"/>
          </c:marker>
          <c:cat>
            <c:numRef>
              <c:f>Charts!$Z$191:$AN$191</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Charts!$Z$196:$AN$196</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xmlns:c16r2="http://schemas.microsoft.com/office/drawing/2015/06/chart">
            <c:ext xmlns:c16="http://schemas.microsoft.com/office/drawing/2014/chart" uri="{C3380CC4-5D6E-409C-BE32-E72D297353CC}">
              <c16:uniqueId val="{00000004-B1B7-4A0E-BDA7-755D08F7D38F}"/>
            </c:ext>
          </c:extLst>
        </c:ser>
        <c:dLbls>
          <c:showLegendKey val="0"/>
          <c:showVal val="0"/>
          <c:showCatName val="0"/>
          <c:showSerName val="0"/>
          <c:showPercent val="0"/>
          <c:showBubbleSize val="0"/>
        </c:dLbls>
        <c:marker val="1"/>
        <c:smooth val="0"/>
        <c:axId val="334640232"/>
        <c:axId val="309243296"/>
      </c:lineChart>
      <c:catAx>
        <c:axId val="33464023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09243296"/>
        <c:crosses val="autoZero"/>
        <c:auto val="1"/>
        <c:lblAlgn val="ctr"/>
        <c:lblOffset val="100"/>
        <c:noMultiLvlLbl val="0"/>
      </c:catAx>
      <c:valAx>
        <c:axId val="3092432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34640232"/>
        <c:crosses val="autoZero"/>
        <c:crossBetween val="between"/>
      </c:valAx>
      <c:spPr>
        <a:noFill/>
        <a:ln>
          <a:noFill/>
        </a:ln>
        <a:effectLst/>
      </c:spPr>
    </c:plotArea>
    <c:legend>
      <c:legendPos val="b"/>
      <c:layout>
        <c:manualLayout>
          <c:xMode val="edge"/>
          <c:yMode val="edge"/>
          <c:x val="2.0484908136482953E-2"/>
          <c:y val="0.83390930300379174"/>
          <c:w val="0.95902996500437465"/>
          <c:h val="0.1383129192184310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pPr>
      <a:endParaRPr lang="en-US"/>
    </a:p>
  </c:txPr>
  <c:printSettings>
    <c:headerFooter/>
    <c:pageMargins b="0.75000000000000033" l="0.70000000000000029" r="0.70000000000000029" t="0.75000000000000033" header="0.30000000000000016" footer="0.30000000000000016"/>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es-ES_tradnl"/>
              <a:t>Chart 25: Debt service indicators</a:t>
            </a:r>
          </a:p>
        </c:rich>
      </c:tx>
      <c:overlay val="0"/>
      <c:spPr>
        <a:noFill/>
        <a:ln>
          <a:noFill/>
        </a:ln>
        <a:effectLst/>
      </c:spPr>
    </c:title>
    <c:autoTitleDeleted val="0"/>
    <c:plotArea>
      <c:layout>
        <c:manualLayout>
          <c:layoutTarget val="inner"/>
          <c:xMode val="edge"/>
          <c:yMode val="edge"/>
          <c:x val="9.6858923884514447E-2"/>
          <c:y val="0.1271136138142816"/>
          <c:w val="0.87258552055992999"/>
          <c:h val="0.58871803895964958"/>
        </c:manualLayout>
      </c:layout>
      <c:lineChart>
        <c:grouping val="standard"/>
        <c:varyColors val="0"/>
        <c:ser>
          <c:idx val="0"/>
          <c:order val="0"/>
          <c:tx>
            <c:strRef>
              <c:f>Charts!$Y$174</c:f>
              <c:strCache>
                <c:ptCount val="1"/>
                <c:pt idx="0">
                  <c:v>Debt Service as % of Gross FAAC Allocation</c:v>
                </c:pt>
              </c:strCache>
            </c:strRef>
          </c:tx>
          <c:spPr>
            <a:ln w="28575" cap="rnd">
              <a:solidFill>
                <a:schemeClr val="accent1"/>
              </a:solidFill>
              <a:round/>
            </a:ln>
            <a:effectLst/>
          </c:spPr>
          <c:marker>
            <c:symbol val="none"/>
          </c:marker>
          <c:cat>
            <c:numRef>
              <c:f>Charts!$Z$173:$AN$173</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Charts!$Z$174:$AN$174</c:f>
              <c:numCache>
                <c:formatCode>#,##0</c:formatCode>
                <c:ptCount val="15"/>
                <c:pt idx="0">
                  <c:v>7.7127130443442047</c:v>
                </c:pt>
                <c:pt idx="1">
                  <c:v>7.112611678960798</c:v>
                </c:pt>
                <c:pt idx="2">
                  <c:v>9.3748924764535317</c:v>
                </c:pt>
                <c:pt idx="3">
                  <c:v>7.8842247728001231</c:v>
                </c:pt>
                <c:pt idx="4">
                  <c:v>9.571530430129112</c:v>
                </c:pt>
                <c:pt idx="5">
                  <c:v>10.08432538739665</c:v>
                </c:pt>
                <c:pt idx="6">
                  <c:v>10.442122787898441</c:v>
                </c:pt>
                <c:pt idx="7">
                  <c:v>16.98056152594885</c:v>
                </c:pt>
                <c:pt idx="8">
                  <c:v>15.459573062428516</c:v>
                </c:pt>
                <c:pt idx="9">
                  <c:v>16.72671837365241</c:v>
                </c:pt>
                <c:pt idx="10">
                  <c:v>-23.06707047957422</c:v>
                </c:pt>
                <c:pt idx="11">
                  <c:v>-24.279948812963891</c:v>
                </c:pt>
                <c:pt idx="12">
                  <c:v>-22.004523327201337</c:v>
                </c:pt>
                <c:pt idx="13">
                  <c:v>-28.625908594629745</c:v>
                </c:pt>
                <c:pt idx="14">
                  <c:v>-31.345410853615043</c:v>
                </c:pt>
              </c:numCache>
            </c:numRef>
          </c:val>
          <c:smooth val="0"/>
          <c:extLst xmlns:c16r2="http://schemas.microsoft.com/office/drawing/2015/06/chart">
            <c:ext xmlns:c16="http://schemas.microsoft.com/office/drawing/2014/chart" uri="{C3380CC4-5D6E-409C-BE32-E72D297353CC}">
              <c16:uniqueId val="{00000000-8EFB-4FA4-9232-7B21FC7D1C22}"/>
            </c:ext>
          </c:extLst>
        </c:ser>
        <c:ser>
          <c:idx val="1"/>
          <c:order val="1"/>
          <c:tx>
            <c:strRef>
              <c:f>Charts!$Y$175</c:f>
              <c:strCache>
                <c:ptCount val="1"/>
                <c:pt idx="0">
                  <c:v>Interest as % of Revenue</c:v>
                </c:pt>
              </c:strCache>
            </c:strRef>
          </c:tx>
          <c:spPr>
            <a:ln w="28575" cap="rnd">
              <a:solidFill>
                <a:schemeClr val="accent2"/>
              </a:solidFill>
              <a:round/>
            </a:ln>
            <a:effectLst/>
          </c:spPr>
          <c:marker>
            <c:symbol val="none"/>
          </c:marker>
          <c:cat>
            <c:numRef>
              <c:f>Charts!$Z$173:$AN$173</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Charts!$Z$175:$AN$175</c:f>
              <c:numCache>
                <c:formatCode>#,##0</c:formatCode>
                <c:ptCount val="15"/>
                <c:pt idx="0">
                  <c:v>3.8226456529975001</c:v>
                </c:pt>
                <c:pt idx="1">
                  <c:v>3.5275478281571448</c:v>
                </c:pt>
                <c:pt idx="2">
                  <c:v>3.4209660553338064</c:v>
                </c:pt>
                <c:pt idx="3">
                  <c:v>2.8975769700318796</c:v>
                </c:pt>
                <c:pt idx="4">
                  <c:v>3.1935759429176063</c:v>
                </c:pt>
                <c:pt idx="5">
                  <c:v>3.2867284974816449</c:v>
                </c:pt>
                <c:pt idx="6">
                  <c:v>2.4075431513436323</c:v>
                </c:pt>
                <c:pt idx="7">
                  <c:v>1.4793446453422385</c:v>
                </c:pt>
                <c:pt idx="8">
                  <c:v>0.83033030121157392</c:v>
                </c:pt>
                <c:pt idx="9">
                  <c:v>5.095330981373436E-2</c:v>
                </c:pt>
                <c:pt idx="10">
                  <c:v>-0.7001541513054117</c:v>
                </c:pt>
                <c:pt idx="11">
                  <c:v>-2.7624148500113379</c:v>
                </c:pt>
                <c:pt idx="12">
                  <c:v>-4.7609874632127633</c:v>
                </c:pt>
                <c:pt idx="13">
                  <c:v>-6.7666620207327028</c:v>
                </c:pt>
                <c:pt idx="14">
                  <c:v>-8.9084372750819227</c:v>
                </c:pt>
              </c:numCache>
            </c:numRef>
          </c:val>
          <c:smooth val="0"/>
          <c:extLst xmlns:c16r2="http://schemas.microsoft.com/office/drawing/2015/06/chart">
            <c:ext xmlns:c16="http://schemas.microsoft.com/office/drawing/2014/chart" uri="{C3380CC4-5D6E-409C-BE32-E72D297353CC}">
              <c16:uniqueId val="{00000001-8EFB-4FA4-9232-7B21FC7D1C22}"/>
            </c:ext>
          </c:extLst>
        </c:ser>
        <c:ser>
          <c:idx val="2"/>
          <c:order val="2"/>
          <c:tx>
            <c:strRef>
              <c:f>Charts!$Y$176</c:f>
              <c:strCache>
                <c:ptCount val="1"/>
                <c:pt idx="0">
                  <c:v>External Debt Service as % of Revenue</c:v>
                </c:pt>
              </c:strCache>
            </c:strRef>
          </c:tx>
          <c:spPr>
            <a:ln w="28575" cap="rnd">
              <a:solidFill>
                <a:schemeClr val="accent3"/>
              </a:solidFill>
              <a:round/>
            </a:ln>
            <a:effectLst/>
          </c:spPr>
          <c:marker>
            <c:symbol val="none"/>
          </c:marker>
          <c:cat>
            <c:numRef>
              <c:f>Charts!$Z$173:$AN$173</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Charts!$Z$176:$AN$176</c:f>
              <c:numCache>
                <c:formatCode>#,##0</c:formatCode>
                <c:ptCount val="15"/>
                <c:pt idx="0">
                  <c:v>2.1271786528675478</c:v>
                </c:pt>
                <c:pt idx="1">
                  <c:v>2.1525669757981953</c:v>
                </c:pt>
                <c:pt idx="2">
                  <c:v>2.388396537668243</c:v>
                </c:pt>
                <c:pt idx="3">
                  <c:v>2.1916664465904523</c:v>
                </c:pt>
                <c:pt idx="4">
                  <c:v>2.1800132072952065</c:v>
                </c:pt>
                <c:pt idx="5">
                  <c:v>2.581505623313979</c:v>
                </c:pt>
                <c:pt idx="6">
                  <c:v>2.6353034414926766</c:v>
                </c:pt>
                <c:pt idx="7">
                  <c:v>2.6967866622683316</c:v>
                </c:pt>
                <c:pt idx="8">
                  <c:v>2.7670532002976524</c:v>
                </c:pt>
                <c:pt idx="9">
                  <c:v>2.8473578151883037</c:v>
                </c:pt>
                <c:pt idx="10">
                  <c:v>2.9391345179204778</c:v>
                </c:pt>
                <c:pt idx="11">
                  <c:v>3.0440221781858181</c:v>
                </c:pt>
                <c:pt idx="12">
                  <c:v>3.1638937899176365</c:v>
                </c:pt>
                <c:pt idx="13">
                  <c:v>3.3008899176111441</c:v>
                </c:pt>
                <c:pt idx="14">
                  <c:v>3.4574569206894363</c:v>
                </c:pt>
              </c:numCache>
            </c:numRef>
          </c:val>
          <c:smooth val="0"/>
          <c:extLst xmlns:c16r2="http://schemas.microsoft.com/office/drawing/2015/06/chart">
            <c:ext xmlns:c16="http://schemas.microsoft.com/office/drawing/2014/chart" uri="{C3380CC4-5D6E-409C-BE32-E72D297353CC}">
              <c16:uniqueId val="{00000002-8EFB-4FA4-9232-7B21FC7D1C22}"/>
            </c:ext>
          </c:extLst>
        </c:ser>
        <c:dLbls>
          <c:showLegendKey val="0"/>
          <c:showVal val="0"/>
          <c:showCatName val="0"/>
          <c:showSerName val="0"/>
          <c:showPercent val="0"/>
          <c:showBubbleSize val="0"/>
        </c:dLbls>
        <c:smooth val="0"/>
        <c:axId val="309242120"/>
        <c:axId val="309241728"/>
      </c:lineChart>
      <c:catAx>
        <c:axId val="309242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9241728"/>
        <c:crosses val="autoZero"/>
        <c:auto val="1"/>
        <c:lblAlgn val="ctr"/>
        <c:lblOffset val="100"/>
        <c:noMultiLvlLbl val="0"/>
      </c:catAx>
      <c:valAx>
        <c:axId val="3092417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9242120"/>
        <c:crosses val="autoZero"/>
        <c:crossBetween val="between"/>
      </c:valAx>
      <c:spPr>
        <a:noFill/>
        <a:ln>
          <a:noFill/>
        </a:ln>
        <a:effectLst/>
      </c:spPr>
    </c:plotArea>
    <c:legend>
      <c:legendPos val="b"/>
      <c:layout>
        <c:manualLayout>
          <c:xMode val="edge"/>
          <c:yMode val="edge"/>
          <c:x val="1.6908355205599326E-2"/>
          <c:y val="0.83738261883931153"/>
          <c:w val="0.96340551181102352"/>
          <c:h val="0.1348396033829104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900"/>
      </a:pPr>
      <a:endParaRPr lang="en-US"/>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905511811023645E-2"/>
          <c:y val="6.8244948149024376E-2"/>
          <c:w val="0.81070275590551177"/>
          <c:h val="0.67821516280841865"/>
        </c:manualLayout>
      </c:layout>
      <c:barChart>
        <c:barDir val="col"/>
        <c:grouping val="clustered"/>
        <c:varyColors val="0"/>
        <c:ser>
          <c:idx val="0"/>
          <c:order val="0"/>
          <c:tx>
            <c:strRef>
              <c:f>'Charts Checking Data Request'!$N$214</c:f>
              <c:strCache>
                <c:ptCount val="1"/>
                <c:pt idx="0">
                  <c:v>Gross Financing Needs as % of State GDP</c:v>
                </c:pt>
              </c:strCache>
            </c:strRef>
          </c:tx>
          <c:spPr>
            <a:solidFill>
              <a:schemeClr val="accent1"/>
            </a:solidFill>
            <a:ln>
              <a:noFill/>
            </a:ln>
            <a:effectLst/>
          </c:spPr>
          <c:invertIfNegative val="0"/>
          <c:cat>
            <c:numRef>
              <c:f>'Charts Checking Data Request'!$O$213:$AC$213</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Request'!$O$214:$AC$214</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xmlns:c16r2="http://schemas.microsoft.com/office/drawing/2015/06/chart">
            <c:ext xmlns:c16="http://schemas.microsoft.com/office/drawing/2014/chart" uri="{C3380CC4-5D6E-409C-BE32-E72D297353CC}">
              <c16:uniqueId val="{00000000-0D2D-4A87-A866-D6BFD13794E3}"/>
            </c:ext>
          </c:extLst>
        </c:ser>
        <c:ser>
          <c:idx val="1"/>
          <c:order val="1"/>
          <c:tx>
            <c:strRef>
              <c:f>'Charts Checking Data Request'!$N$215</c:f>
              <c:strCache>
                <c:ptCount val="1"/>
                <c:pt idx="0">
                  <c:v>Overall Balance as % of State GDP</c:v>
                </c:pt>
              </c:strCache>
            </c:strRef>
          </c:tx>
          <c:spPr>
            <a:solidFill>
              <a:schemeClr val="accent2"/>
            </a:solidFill>
            <a:ln>
              <a:noFill/>
            </a:ln>
            <a:effectLst/>
          </c:spPr>
          <c:invertIfNegative val="0"/>
          <c:cat>
            <c:numRef>
              <c:f>'Charts Checking Data Request'!$O$213:$AC$213</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Request'!$O$215:$AC$215</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xmlns:c16r2="http://schemas.microsoft.com/office/drawing/2015/06/chart">
            <c:ext xmlns:c16="http://schemas.microsoft.com/office/drawing/2014/chart" uri="{C3380CC4-5D6E-409C-BE32-E72D297353CC}">
              <c16:uniqueId val="{00000001-0D2D-4A87-A866-D6BFD13794E3}"/>
            </c:ext>
          </c:extLst>
        </c:ser>
        <c:ser>
          <c:idx val="2"/>
          <c:order val="2"/>
          <c:tx>
            <c:strRef>
              <c:f>'Charts Checking Data Request'!$N$216</c:f>
              <c:strCache>
                <c:ptCount val="1"/>
                <c:pt idx="0">
                  <c:v>Primary Balance as % of State GDP</c:v>
                </c:pt>
              </c:strCache>
            </c:strRef>
          </c:tx>
          <c:spPr>
            <a:solidFill>
              <a:schemeClr val="accent3"/>
            </a:solidFill>
            <a:ln>
              <a:noFill/>
            </a:ln>
            <a:effectLst/>
          </c:spPr>
          <c:invertIfNegative val="0"/>
          <c:cat>
            <c:numRef>
              <c:f>'Charts Checking Data Request'!$O$213:$AC$213</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Request'!$O$216:$AC$216</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xmlns:c16r2="http://schemas.microsoft.com/office/drawing/2015/06/chart">
            <c:ext xmlns:c16="http://schemas.microsoft.com/office/drawing/2014/chart" uri="{C3380CC4-5D6E-409C-BE32-E72D297353CC}">
              <c16:uniqueId val="{00000002-0D2D-4A87-A866-D6BFD13794E3}"/>
            </c:ext>
          </c:extLst>
        </c:ser>
        <c:dLbls>
          <c:showLegendKey val="0"/>
          <c:showVal val="0"/>
          <c:showCatName val="0"/>
          <c:showSerName val="0"/>
          <c:showPercent val="0"/>
          <c:showBubbleSize val="0"/>
        </c:dLbls>
        <c:gapWidth val="219"/>
        <c:overlap val="-27"/>
        <c:axId val="119552544"/>
        <c:axId val="119552152"/>
      </c:barChart>
      <c:lineChart>
        <c:grouping val="standard"/>
        <c:varyColors val="0"/>
        <c:ser>
          <c:idx val="3"/>
          <c:order val="3"/>
          <c:tx>
            <c:strRef>
              <c:f>'Charts Checking Data Request'!$N$217</c:f>
              <c:strCache>
                <c:ptCount val="1"/>
                <c:pt idx="0">
                  <c:v>Revenue as % of State GDP</c:v>
                </c:pt>
              </c:strCache>
            </c:strRef>
          </c:tx>
          <c:spPr>
            <a:ln w="28575" cap="rnd">
              <a:solidFill>
                <a:schemeClr val="accent4"/>
              </a:solidFill>
              <a:round/>
            </a:ln>
            <a:effectLst/>
          </c:spPr>
          <c:marker>
            <c:symbol val="none"/>
          </c:marker>
          <c:cat>
            <c:numRef>
              <c:f>'Charts Checking Data Request'!$O$213:$AC$213</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Request'!$O$217:$AC$217</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xmlns:c16r2="http://schemas.microsoft.com/office/drawing/2015/06/chart">
            <c:ext xmlns:c16="http://schemas.microsoft.com/office/drawing/2014/chart" uri="{C3380CC4-5D6E-409C-BE32-E72D297353CC}">
              <c16:uniqueId val="{00000003-0D2D-4A87-A866-D6BFD13794E3}"/>
            </c:ext>
          </c:extLst>
        </c:ser>
        <c:ser>
          <c:idx val="4"/>
          <c:order val="4"/>
          <c:tx>
            <c:strRef>
              <c:f>'Charts Checking Data Request'!$N$218</c:f>
              <c:strCache>
                <c:ptCount val="1"/>
                <c:pt idx="0">
                  <c:v>Expenditures as % of State GDP</c:v>
                </c:pt>
              </c:strCache>
            </c:strRef>
          </c:tx>
          <c:spPr>
            <a:ln w="28575" cap="rnd">
              <a:solidFill>
                <a:schemeClr val="accent5"/>
              </a:solidFill>
              <a:round/>
            </a:ln>
            <a:effectLst/>
          </c:spPr>
          <c:marker>
            <c:symbol val="none"/>
          </c:marker>
          <c:cat>
            <c:numRef>
              <c:f>'Charts Checking Data Request'!$O$213:$AC$213</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Request'!$O$218:$AC$218</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xmlns:c16r2="http://schemas.microsoft.com/office/drawing/2015/06/chart">
            <c:ext xmlns:c16="http://schemas.microsoft.com/office/drawing/2014/chart" uri="{C3380CC4-5D6E-409C-BE32-E72D297353CC}">
              <c16:uniqueId val="{00000004-0D2D-4A87-A866-D6BFD13794E3}"/>
            </c:ext>
          </c:extLst>
        </c:ser>
        <c:dLbls>
          <c:showLegendKey val="0"/>
          <c:showVal val="0"/>
          <c:showCatName val="0"/>
          <c:showSerName val="0"/>
          <c:showPercent val="0"/>
          <c:showBubbleSize val="0"/>
        </c:dLbls>
        <c:marker val="1"/>
        <c:smooth val="0"/>
        <c:axId val="119552544"/>
        <c:axId val="119552152"/>
      </c:lineChart>
      <c:catAx>
        <c:axId val="11955254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119552152"/>
        <c:crosses val="autoZero"/>
        <c:auto val="1"/>
        <c:lblAlgn val="ctr"/>
        <c:lblOffset val="100"/>
        <c:noMultiLvlLbl val="0"/>
      </c:catAx>
      <c:valAx>
        <c:axId val="1195521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119552544"/>
        <c:crosses val="autoZero"/>
        <c:crossBetween val="between"/>
      </c:valAx>
      <c:spPr>
        <a:noFill/>
        <a:ln>
          <a:noFill/>
        </a:ln>
        <a:effectLst/>
      </c:spPr>
    </c:plotArea>
    <c:legend>
      <c:legendPos val="b"/>
      <c:layout>
        <c:manualLayout>
          <c:xMode val="edge"/>
          <c:yMode val="edge"/>
          <c:x val="2.0484908136482953E-2"/>
          <c:y val="0.83390930300379174"/>
          <c:w val="0.95902996500437465"/>
          <c:h val="0.1383129192184310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pPr>
      <a:endParaRPr lang="en-US"/>
    </a:p>
  </c:txPr>
  <c:printSettings>
    <c:headerFooter/>
    <c:pageMargins b="0.75000000000000033" l="0.70000000000000029" r="0.70000000000000029" t="0.75000000000000033" header="0.30000000000000016" footer="0.30000000000000016"/>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r>
              <a:rPr lang="en-US" sz="1050"/>
              <a:t>Chart 22: Debt as % of Revenue</a:t>
            </a:r>
          </a:p>
        </c:rich>
      </c:tx>
      <c:overlay val="0"/>
      <c:spPr>
        <a:noFill/>
        <a:ln>
          <a:noFill/>
        </a:ln>
        <a:effectLst/>
      </c:spPr>
    </c:title>
    <c:autoTitleDeleted val="0"/>
    <c:plotArea>
      <c:layout/>
      <c:barChart>
        <c:barDir val="col"/>
        <c:grouping val="clustered"/>
        <c:varyColors val="0"/>
        <c:ser>
          <c:idx val="0"/>
          <c:order val="0"/>
          <c:tx>
            <c:strRef>
              <c:f>Charts!$Y$120</c:f>
              <c:strCache>
                <c:ptCount val="1"/>
                <c:pt idx="0">
                  <c:v>Debt as % of Revenue</c:v>
                </c:pt>
              </c:strCache>
            </c:strRef>
          </c:tx>
          <c:spPr>
            <a:solidFill>
              <a:schemeClr val="accent1"/>
            </a:solidFill>
            <a:ln>
              <a:noFill/>
            </a:ln>
            <a:effectLst/>
          </c:spPr>
          <c:invertIfNegative val="0"/>
          <c:cat>
            <c:numRef>
              <c:f>Charts!$Z$119:$AN$119</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Charts!$Z$120:$AN$120</c:f>
              <c:numCache>
                <c:formatCode>#,##0</c:formatCode>
                <c:ptCount val="15"/>
                <c:pt idx="0">
                  <c:v>283.40603128080511</c:v>
                </c:pt>
                <c:pt idx="1">
                  <c:v>258.11269694586906</c:v>
                </c:pt>
                <c:pt idx="2">
                  <c:v>242.11893084295033</c:v>
                </c:pt>
                <c:pt idx="3">
                  <c:v>301.30212077330191</c:v>
                </c:pt>
                <c:pt idx="4">
                  <c:v>295.00784137064954</c:v>
                </c:pt>
                <c:pt idx="5">
                  <c:v>262.1001946982322</c:v>
                </c:pt>
                <c:pt idx="6">
                  <c:v>216.64373508416782</c:v>
                </c:pt>
                <c:pt idx="7">
                  <c:v>172.42367038764169</c:v>
                </c:pt>
                <c:pt idx="8">
                  <c:v>129.66031088517263</c:v>
                </c:pt>
                <c:pt idx="9">
                  <c:v>88.153924843804148</c:v>
                </c:pt>
                <c:pt idx="10">
                  <c:v>47.872925914715076</c:v>
                </c:pt>
                <c:pt idx="11">
                  <c:v>7.4478090930671144</c:v>
                </c:pt>
                <c:pt idx="12">
                  <c:v>-33.050874778846634</c:v>
                </c:pt>
                <c:pt idx="13">
                  <c:v>-73.626724452474889</c:v>
                </c:pt>
                <c:pt idx="14">
                  <c:v>-114.41216606266055</c:v>
                </c:pt>
              </c:numCache>
            </c:numRef>
          </c:val>
          <c:extLst xmlns:c16r2="http://schemas.microsoft.com/office/drawing/2015/06/chart">
            <c:ext xmlns:c16="http://schemas.microsoft.com/office/drawing/2014/chart" uri="{C3380CC4-5D6E-409C-BE32-E72D297353CC}">
              <c16:uniqueId val="{00000000-374B-482E-A895-2C2E0EEB5DE7}"/>
            </c:ext>
          </c:extLst>
        </c:ser>
        <c:dLbls>
          <c:showLegendKey val="0"/>
          <c:showVal val="0"/>
          <c:showCatName val="0"/>
          <c:showSerName val="0"/>
          <c:showPercent val="0"/>
          <c:showBubbleSize val="0"/>
        </c:dLbls>
        <c:gapWidth val="219"/>
        <c:overlap val="-27"/>
        <c:axId val="335947664"/>
        <c:axId val="335945312"/>
      </c:barChart>
      <c:lineChart>
        <c:grouping val="standard"/>
        <c:varyColors val="0"/>
        <c:ser>
          <c:idx val="1"/>
          <c:order val="1"/>
          <c:tx>
            <c:strRef>
              <c:f>Charts!$Y$121</c:f>
              <c:strCache>
                <c:ptCount val="1"/>
                <c:pt idx="0">
                  <c:v>Threshold</c:v>
                </c:pt>
              </c:strCache>
            </c:strRef>
          </c:tx>
          <c:spPr>
            <a:ln w="28575" cap="rnd">
              <a:solidFill>
                <a:schemeClr val="accent2"/>
              </a:solidFill>
              <a:prstDash val="sysDash"/>
              <a:round/>
            </a:ln>
            <a:effectLst/>
          </c:spPr>
          <c:marker>
            <c:symbol val="none"/>
          </c:marker>
          <c:cat>
            <c:numRef>
              <c:f>Charts!$Z$119:$AN$119</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Charts!$Z$121:$AN$121</c:f>
              <c:numCache>
                <c:formatCode>#,##0</c:formatCode>
                <c:ptCount val="15"/>
                <c:pt idx="0">
                  <c:v>200</c:v>
                </c:pt>
                <c:pt idx="1">
                  <c:v>200</c:v>
                </c:pt>
                <c:pt idx="2">
                  <c:v>200</c:v>
                </c:pt>
                <c:pt idx="3">
                  <c:v>200</c:v>
                </c:pt>
                <c:pt idx="4">
                  <c:v>200</c:v>
                </c:pt>
                <c:pt idx="5">
                  <c:v>200</c:v>
                </c:pt>
                <c:pt idx="6">
                  <c:v>200</c:v>
                </c:pt>
                <c:pt idx="7">
                  <c:v>200</c:v>
                </c:pt>
                <c:pt idx="8">
                  <c:v>200</c:v>
                </c:pt>
                <c:pt idx="9">
                  <c:v>200</c:v>
                </c:pt>
                <c:pt idx="10">
                  <c:v>200</c:v>
                </c:pt>
                <c:pt idx="11">
                  <c:v>200</c:v>
                </c:pt>
                <c:pt idx="12">
                  <c:v>200</c:v>
                </c:pt>
                <c:pt idx="13">
                  <c:v>200</c:v>
                </c:pt>
                <c:pt idx="14">
                  <c:v>200</c:v>
                </c:pt>
              </c:numCache>
            </c:numRef>
          </c:val>
          <c:smooth val="0"/>
          <c:extLst xmlns:c16r2="http://schemas.microsoft.com/office/drawing/2015/06/chart">
            <c:ext xmlns:c16="http://schemas.microsoft.com/office/drawing/2014/chart" uri="{C3380CC4-5D6E-409C-BE32-E72D297353CC}">
              <c16:uniqueId val="{00000001-374B-482E-A895-2C2E0EEB5DE7}"/>
            </c:ext>
          </c:extLst>
        </c:ser>
        <c:dLbls>
          <c:showLegendKey val="0"/>
          <c:showVal val="0"/>
          <c:showCatName val="0"/>
          <c:showSerName val="0"/>
          <c:showPercent val="0"/>
          <c:showBubbleSize val="0"/>
        </c:dLbls>
        <c:marker val="1"/>
        <c:smooth val="0"/>
        <c:axId val="335947664"/>
        <c:axId val="335945312"/>
      </c:lineChart>
      <c:catAx>
        <c:axId val="335947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5945312"/>
        <c:crosses val="autoZero"/>
        <c:auto val="1"/>
        <c:lblAlgn val="ctr"/>
        <c:lblOffset val="100"/>
        <c:noMultiLvlLbl val="0"/>
      </c:catAx>
      <c:valAx>
        <c:axId val="3359453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594766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33" l="0.70000000000000029" r="0.70000000000000029" t="0.75000000000000033" header="0.30000000000000016" footer="0.30000000000000016"/>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r>
              <a:rPr lang="en-GB" sz="1050" b="0" i="0" baseline="0">
                <a:effectLst/>
              </a:rPr>
              <a:t>Chart 24: Personnel Cost as % of Revenue</a:t>
            </a:r>
            <a:endParaRPr lang="en-GB" sz="1050">
              <a:effectLst/>
            </a:endParaRPr>
          </a:p>
        </c:rich>
      </c:tx>
      <c:overlay val="0"/>
      <c:spPr>
        <a:noFill/>
        <a:ln>
          <a:noFill/>
        </a:ln>
        <a:effectLst/>
      </c:spPr>
    </c:title>
    <c:autoTitleDeleted val="0"/>
    <c:plotArea>
      <c:layout/>
      <c:barChart>
        <c:barDir val="col"/>
        <c:grouping val="clustered"/>
        <c:varyColors val="0"/>
        <c:ser>
          <c:idx val="0"/>
          <c:order val="0"/>
          <c:tx>
            <c:strRef>
              <c:f>Charts!$Y$157</c:f>
              <c:strCache>
                <c:ptCount val="1"/>
                <c:pt idx="0">
                  <c:v>Personnel Cost as % of Revenue</c:v>
                </c:pt>
              </c:strCache>
            </c:strRef>
          </c:tx>
          <c:spPr>
            <a:solidFill>
              <a:schemeClr val="accent1"/>
            </a:solidFill>
            <a:ln>
              <a:noFill/>
            </a:ln>
            <a:effectLst/>
          </c:spPr>
          <c:invertIfNegative val="0"/>
          <c:cat>
            <c:numRef>
              <c:f>Charts!$Z$156:$AN$156</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Charts!$Z$157:$AN$157</c:f>
              <c:numCache>
                <c:formatCode>#,##0</c:formatCode>
                <c:ptCount val="15"/>
                <c:pt idx="0">
                  <c:v>40.334672185246909</c:v>
                </c:pt>
                <c:pt idx="1">
                  <c:v>36.219197077580475</c:v>
                </c:pt>
                <c:pt idx="2">
                  <c:v>31.724523713242519</c:v>
                </c:pt>
                <c:pt idx="3">
                  <c:v>33.179615118195095</c:v>
                </c:pt>
                <c:pt idx="4">
                  <c:v>24.433834749322848</c:v>
                </c:pt>
                <c:pt idx="5">
                  <c:v>24.433834749322848</c:v>
                </c:pt>
                <c:pt idx="6">
                  <c:v>24.433834749322848</c:v>
                </c:pt>
                <c:pt idx="7">
                  <c:v>24.433834749322848</c:v>
                </c:pt>
                <c:pt idx="8">
                  <c:v>24.433834749322852</c:v>
                </c:pt>
                <c:pt idx="9">
                  <c:v>24.433834749322848</c:v>
                </c:pt>
                <c:pt idx="10">
                  <c:v>24.433834749322848</c:v>
                </c:pt>
                <c:pt idx="11">
                  <c:v>24.433834749322845</c:v>
                </c:pt>
                <c:pt idx="12">
                  <c:v>24.433834749322848</c:v>
                </c:pt>
                <c:pt idx="13">
                  <c:v>24.433834749322852</c:v>
                </c:pt>
                <c:pt idx="14">
                  <c:v>24.433834749322852</c:v>
                </c:pt>
              </c:numCache>
            </c:numRef>
          </c:val>
          <c:extLst xmlns:c16r2="http://schemas.microsoft.com/office/drawing/2015/06/chart">
            <c:ext xmlns:c16="http://schemas.microsoft.com/office/drawing/2014/chart" uri="{C3380CC4-5D6E-409C-BE32-E72D297353CC}">
              <c16:uniqueId val="{00000000-A6AB-4C06-8D95-99A1ED5C5601}"/>
            </c:ext>
          </c:extLst>
        </c:ser>
        <c:dLbls>
          <c:showLegendKey val="0"/>
          <c:showVal val="0"/>
          <c:showCatName val="0"/>
          <c:showSerName val="0"/>
          <c:showPercent val="0"/>
          <c:showBubbleSize val="0"/>
        </c:dLbls>
        <c:gapWidth val="219"/>
        <c:overlap val="-27"/>
        <c:axId val="335944528"/>
        <c:axId val="335944920"/>
      </c:barChart>
      <c:lineChart>
        <c:grouping val="standard"/>
        <c:varyColors val="0"/>
        <c:ser>
          <c:idx val="1"/>
          <c:order val="1"/>
          <c:tx>
            <c:strRef>
              <c:f>Charts!$Y$158</c:f>
              <c:strCache>
                <c:ptCount val="1"/>
                <c:pt idx="0">
                  <c:v>Threshold</c:v>
                </c:pt>
              </c:strCache>
            </c:strRef>
          </c:tx>
          <c:spPr>
            <a:ln w="28575" cap="rnd">
              <a:solidFill>
                <a:schemeClr val="accent2"/>
              </a:solidFill>
              <a:prstDash val="sysDash"/>
              <a:round/>
            </a:ln>
            <a:effectLst/>
          </c:spPr>
          <c:marker>
            <c:symbol val="none"/>
          </c:marker>
          <c:cat>
            <c:numRef>
              <c:f>Charts!$Z$156:$AN$156</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Charts!$Z$158:$AN$158</c:f>
              <c:numCache>
                <c:formatCode>#,##0</c:formatCode>
                <c:ptCount val="15"/>
                <c:pt idx="0">
                  <c:v>60</c:v>
                </c:pt>
                <c:pt idx="1">
                  <c:v>60</c:v>
                </c:pt>
                <c:pt idx="2">
                  <c:v>60</c:v>
                </c:pt>
                <c:pt idx="3">
                  <c:v>60</c:v>
                </c:pt>
                <c:pt idx="4">
                  <c:v>60</c:v>
                </c:pt>
                <c:pt idx="5">
                  <c:v>60</c:v>
                </c:pt>
                <c:pt idx="6">
                  <c:v>60</c:v>
                </c:pt>
                <c:pt idx="7">
                  <c:v>60</c:v>
                </c:pt>
                <c:pt idx="8">
                  <c:v>60</c:v>
                </c:pt>
                <c:pt idx="9">
                  <c:v>60</c:v>
                </c:pt>
                <c:pt idx="10">
                  <c:v>60</c:v>
                </c:pt>
                <c:pt idx="11">
                  <c:v>60</c:v>
                </c:pt>
                <c:pt idx="12">
                  <c:v>60</c:v>
                </c:pt>
                <c:pt idx="13">
                  <c:v>60</c:v>
                </c:pt>
                <c:pt idx="14">
                  <c:v>60</c:v>
                </c:pt>
              </c:numCache>
            </c:numRef>
          </c:val>
          <c:smooth val="0"/>
          <c:extLst xmlns:c16r2="http://schemas.microsoft.com/office/drawing/2015/06/chart">
            <c:ext xmlns:c16="http://schemas.microsoft.com/office/drawing/2014/chart" uri="{C3380CC4-5D6E-409C-BE32-E72D297353CC}">
              <c16:uniqueId val="{00000001-A6AB-4C06-8D95-99A1ED5C5601}"/>
            </c:ext>
          </c:extLst>
        </c:ser>
        <c:dLbls>
          <c:showLegendKey val="0"/>
          <c:showVal val="0"/>
          <c:showCatName val="0"/>
          <c:showSerName val="0"/>
          <c:showPercent val="0"/>
          <c:showBubbleSize val="0"/>
        </c:dLbls>
        <c:marker val="1"/>
        <c:smooth val="0"/>
        <c:axId val="335944528"/>
        <c:axId val="335944920"/>
      </c:lineChart>
      <c:catAx>
        <c:axId val="335944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5944920"/>
        <c:crosses val="autoZero"/>
        <c:auto val="1"/>
        <c:lblAlgn val="ctr"/>
        <c:lblOffset val="100"/>
        <c:noMultiLvlLbl val="0"/>
      </c:catAx>
      <c:valAx>
        <c:axId val="3359449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594452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33" l="0.70000000000000029" r="0.70000000000000029" t="0.75000000000000033" header="0.30000000000000016" footer="0.30000000000000016"/>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r>
              <a:rPr lang="en-GB" sz="1050" b="0" i="0" baseline="0">
                <a:effectLst/>
              </a:rPr>
              <a:t>Chart 23: Debt Service as % of Revenue</a:t>
            </a:r>
            <a:endParaRPr lang="en-GB" sz="1050">
              <a:effectLst/>
            </a:endParaRPr>
          </a:p>
        </c:rich>
      </c:tx>
      <c:overlay val="0"/>
      <c:spPr>
        <a:noFill/>
        <a:ln>
          <a:noFill/>
        </a:ln>
        <a:effectLst/>
      </c:spPr>
    </c:title>
    <c:autoTitleDeleted val="0"/>
    <c:plotArea>
      <c:layout/>
      <c:barChart>
        <c:barDir val="col"/>
        <c:grouping val="clustered"/>
        <c:varyColors val="0"/>
        <c:ser>
          <c:idx val="0"/>
          <c:order val="0"/>
          <c:tx>
            <c:strRef>
              <c:f>Charts!$Y$139</c:f>
              <c:strCache>
                <c:ptCount val="1"/>
                <c:pt idx="0">
                  <c:v>Debt Service as % of Revenue</c:v>
                </c:pt>
              </c:strCache>
            </c:strRef>
          </c:tx>
          <c:spPr>
            <a:solidFill>
              <a:schemeClr val="accent1"/>
            </a:solidFill>
            <a:ln>
              <a:noFill/>
            </a:ln>
            <a:effectLst/>
          </c:spPr>
          <c:invertIfNegative val="0"/>
          <c:cat>
            <c:numRef>
              <c:f>Charts!$Z$138:$AN$138</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Charts!$Z$139:$AN$139</c:f>
              <c:numCache>
                <c:formatCode>#,##0</c:formatCode>
                <c:ptCount val="15"/>
                <c:pt idx="0">
                  <c:v>6.2283042628739747</c:v>
                </c:pt>
                <c:pt idx="1">
                  <c:v>5.9666743807876248</c:v>
                </c:pt>
                <c:pt idx="2">
                  <c:v>6.3222931294625635</c:v>
                </c:pt>
                <c:pt idx="3">
                  <c:v>5.6307790072291342</c:v>
                </c:pt>
                <c:pt idx="4">
                  <c:v>6.362831768220742</c:v>
                </c:pt>
                <c:pt idx="5">
                  <c:v>6.7037206227778583</c:v>
                </c:pt>
                <c:pt idx="6">
                  <c:v>6.9415723104592066</c:v>
                </c:pt>
                <c:pt idx="7">
                  <c:v>11.288106652143483</c:v>
                </c:pt>
                <c:pt idx="8">
                  <c:v>10.277004636072908</c:v>
                </c:pt>
                <c:pt idx="9">
                  <c:v>11.119360255173058</c:v>
                </c:pt>
                <c:pt idx="10">
                  <c:v>-15.334213260735767</c:v>
                </c:pt>
                <c:pt idx="11">
                  <c:v>-16.140494016672754</c:v>
                </c:pt>
                <c:pt idx="12">
                  <c:v>-14.62786762189528</c:v>
                </c:pt>
                <c:pt idx="13">
                  <c:v>-19.029542028801384</c:v>
                </c:pt>
                <c:pt idx="14">
                  <c:v>-20.83737573873259</c:v>
                </c:pt>
              </c:numCache>
            </c:numRef>
          </c:val>
          <c:extLst xmlns:c16r2="http://schemas.microsoft.com/office/drawing/2015/06/chart">
            <c:ext xmlns:c16="http://schemas.microsoft.com/office/drawing/2014/chart" uri="{C3380CC4-5D6E-409C-BE32-E72D297353CC}">
              <c16:uniqueId val="{00000000-7964-43BD-8292-071A5B5A8C53}"/>
            </c:ext>
          </c:extLst>
        </c:ser>
        <c:dLbls>
          <c:showLegendKey val="0"/>
          <c:showVal val="0"/>
          <c:showCatName val="0"/>
          <c:showSerName val="0"/>
          <c:showPercent val="0"/>
          <c:showBubbleSize val="0"/>
        </c:dLbls>
        <c:gapWidth val="219"/>
        <c:overlap val="-27"/>
        <c:axId val="335947272"/>
        <c:axId val="335945704"/>
      </c:barChart>
      <c:lineChart>
        <c:grouping val="standard"/>
        <c:varyColors val="0"/>
        <c:ser>
          <c:idx val="1"/>
          <c:order val="1"/>
          <c:tx>
            <c:strRef>
              <c:f>Charts!$Y$140</c:f>
              <c:strCache>
                <c:ptCount val="1"/>
                <c:pt idx="0">
                  <c:v>Threshold</c:v>
                </c:pt>
              </c:strCache>
            </c:strRef>
          </c:tx>
          <c:spPr>
            <a:ln w="28575" cap="rnd">
              <a:solidFill>
                <a:schemeClr val="accent2"/>
              </a:solidFill>
              <a:prstDash val="sysDash"/>
              <a:round/>
            </a:ln>
            <a:effectLst/>
          </c:spPr>
          <c:marker>
            <c:symbol val="none"/>
          </c:marker>
          <c:cat>
            <c:numRef>
              <c:f>Charts!$Z$138:$AN$138</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Charts!$Z$140:$AN$140</c:f>
              <c:numCache>
                <c:formatCode>#,##0</c:formatCode>
                <c:ptCount val="15"/>
                <c:pt idx="0">
                  <c:v>40</c:v>
                </c:pt>
                <c:pt idx="1">
                  <c:v>40</c:v>
                </c:pt>
                <c:pt idx="2">
                  <c:v>40</c:v>
                </c:pt>
                <c:pt idx="3">
                  <c:v>40</c:v>
                </c:pt>
                <c:pt idx="4">
                  <c:v>40</c:v>
                </c:pt>
                <c:pt idx="5">
                  <c:v>40</c:v>
                </c:pt>
                <c:pt idx="6">
                  <c:v>40</c:v>
                </c:pt>
                <c:pt idx="7">
                  <c:v>40</c:v>
                </c:pt>
                <c:pt idx="8">
                  <c:v>40</c:v>
                </c:pt>
                <c:pt idx="9">
                  <c:v>40</c:v>
                </c:pt>
                <c:pt idx="10">
                  <c:v>40</c:v>
                </c:pt>
                <c:pt idx="11">
                  <c:v>40</c:v>
                </c:pt>
                <c:pt idx="12">
                  <c:v>40</c:v>
                </c:pt>
                <c:pt idx="13">
                  <c:v>40</c:v>
                </c:pt>
                <c:pt idx="14">
                  <c:v>40</c:v>
                </c:pt>
              </c:numCache>
            </c:numRef>
          </c:val>
          <c:smooth val="0"/>
          <c:extLst xmlns:c16r2="http://schemas.microsoft.com/office/drawing/2015/06/chart">
            <c:ext xmlns:c16="http://schemas.microsoft.com/office/drawing/2014/chart" uri="{C3380CC4-5D6E-409C-BE32-E72D297353CC}">
              <c16:uniqueId val="{00000001-7964-43BD-8292-071A5B5A8C53}"/>
            </c:ext>
          </c:extLst>
        </c:ser>
        <c:dLbls>
          <c:showLegendKey val="0"/>
          <c:showVal val="0"/>
          <c:showCatName val="0"/>
          <c:showSerName val="0"/>
          <c:showPercent val="0"/>
          <c:showBubbleSize val="0"/>
        </c:dLbls>
        <c:marker val="1"/>
        <c:smooth val="0"/>
        <c:axId val="335947272"/>
        <c:axId val="335945704"/>
      </c:lineChart>
      <c:catAx>
        <c:axId val="335947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5945704"/>
        <c:crosses val="autoZero"/>
        <c:auto val="1"/>
        <c:lblAlgn val="ctr"/>
        <c:lblOffset val="100"/>
        <c:noMultiLvlLbl val="0"/>
      </c:catAx>
      <c:valAx>
        <c:axId val="3359457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594727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33" l="0.70000000000000029" r="0.70000000000000029" t="0.75000000000000033" header="0.30000000000000016" footer="0.30000000000000016"/>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en-US"/>
              <a:t>Chart 17: Expenditure (million NGN)</a:t>
            </a:r>
          </a:p>
        </c:rich>
      </c:tx>
      <c:overlay val="0"/>
      <c:spPr>
        <a:noFill/>
        <a:ln>
          <a:noFill/>
        </a:ln>
        <a:effectLst/>
      </c:spPr>
    </c:title>
    <c:autoTitleDeleted val="0"/>
    <c:plotArea>
      <c:layout/>
      <c:barChart>
        <c:barDir val="col"/>
        <c:grouping val="stacked"/>
        <c:varyColors val="0"/>
        <c:ser>
          <c:idx val="1"/>
          <c:order val="1"/>
          <c:tx>
            <c:strRef>
              <c:f>Charts!$Y$27</c:f>
              <c:strCache>
                <c:ptCount val="1"/>
                <c:pt idx="0">
                  <c:v>Personnel</c:v>
                </c:pt>
              </c:strCache>
            </c:strRef>
          </c:tx>
          <c:spPr>
            <a:solidFill>
              <a:schemeClr val="accent2"/>
            </a:solidFill>
            <a:ln>
              <a:noFill/>
            </a:ln>
            <a:effectLst/>
          </c:spPr>
          <c:invertIfNegative val="0"/>
          <c:cat>
            <c:multiLvlStrRef>
              <c:f>#REF!</c:f>
            </c:multiLvlStrRef>
          </c:cat>
          <c:val>
            <c:numRef>
              <c:f>Charts!$Z$27:$AN$27</c:f>
              <c:numCache>
                <c:formatCode>#,##0</c:formatCode>
                <c:ptCount val="15"/>
                <c:pt idx="0">
                  <c:v>20188.554982310001</c:v>
                </c:pt>
                <c:pt idx="1">
                  <c:v>22066.916758889998</c:v>
                </c:pt>
                <c:pt idx="2">
                  <c:v>21498.672226439998</c:v>
                </c:pt>
                <c:pt idx="3">
                  <c:v>24866.916758889998</c:v>
                </c:pt>
                <c:pt idx="4">
                  <c:v>19469.910426210001</c:v>
                </c:pt>
                <c:pt idx="5">
                  <c:v>20443.405947520503</c:v>
                </c:pt>
                <c:pt idx="6">
                  <c:v>21465.576244896525</c:v>
                </c:pt>
                <c:pt idx="7">
                  <c:v>22538.855057141354</c:v>
                </c:pt>
                <c:pt idx="8">
                  <c:v>23665.797809998421</c:v>
                </c:pt>
                <c:pt idx="9">
                  <c:v>24849.087700498345</c:v>
                </c:pt>
                <c:pt idx="10">
                  <c:v>26091.542085523259</c:v>
                </c:pt>
                <c:pt idx="11">
                  <c:v>27396.119189799425</c:v>
                </c:pt>
                <c:pt idx="12">
                  <c:v>28765.925149289393</c:v>
                </c:pt>
                <c:pt idx="13">
                  <c:v>30204.221406753866</c:v>
                </c:pt>
                <c:pt idx="14">
                  <c:v>31714.432477091559</c:v>
                </c:pt>
              </c:numCache>
            </c:numRef>
          </c:val>
          <c:extLst xmlns:c16r2="http://schemas.microsoft.com/office/drawing/2015/06/chart">
            <c:ext xmlns:c16="http://schemas.microsoft.com/office/drawing/2014/chart" uri="{C3380CC4-5D6E-409C-BE32-E72D297353CC}">
              <c16:uniqueId val="{00000000-FA71-478B-878D-D95E09F0FEE7}"/>
            </c:ext>
          </c:extLst>
        </c:ser>
        <c:ser>
          <c:idx val="2"/>
          <c:order val="2"/>
          <c:tx>
            <c:strRef>
              <c:f>Charts!$Y$28</c:f>
              <c:strCache>
                <c:ptCount val="1"/>
                <c:pt idx="0">
                  <c:v>Overhead Costs</c:v>
                </c:pt>
              </c:strCache>
            </c:strRef>
          </c:tx>
          <c:spPr>
            <a:solidFill>
              <a:schemeClr val="accent3"/>
            </a:solidFill>
            <a:ln>
              <a:noFill/>
            </a:ln>
            <a:effectLst/>
          </c:spPr>
          <c:invertIfNegative val="0"/>
          <c:cat>
            <c:multiLvlStrRef>
              <c:f>#REF!</c:f>
            </c:multiLvlStrRef>
          </c:cat>
          <c:val>
            <c:numRef>
              <c:f>Charts!$Z$28:$AN$28</c:f>
              <c:numCache>
                <c:formatCode>#,##0</c:formatCode>
                <c:ptCount val="15"/>
                <c:pt idx="0">
                  <c:v>7876.8764730100002</c:v>
                </c:pt>
                <c:pt idx="1">
                  <c:v>8434.0781778199998</c:v>
                </c:pt>
                <c:pt idx="2">
                  <c:v>8142.9531023400004</c:v>
                </c:pt>
                <c:pt idx="3">
                  <c:v>13813.75702682</c:v>
                </c:pt>
                <c:pt idx="4">
                  <c:v>25770.995543459998</c:v>
                </c:pt>
                <c:pt idx="5">
                  <c:v>27059.545320632998</c:v>
                </c:pt>
                <c:pt idx="6">
                  <c:v>28412.522586664647</c:v>
                </c:pt>
                <c:pt idx="7">
                  <c:v>29833.148715997882</c:v>
                </c:pt>
                <c:pt idx="8">
                  <c:v>31324.806151797773</c:v>
                </c:pt>
                <c:pt idx="9">
                  <c:v>32891.046459387668</c:v>
                </c:pt>
                <c:pt idx="10">
                  <c:v>34535.598782357047</c:v>
                </c:pt>
                <c:pt idx="11">
                  <c:v>36262.378721474903</c:v>
                </c:pt>
                <c:pt idx="12">
                  <c:v>38075.497657548643</c:v>
                </c:pt>
                <c:pt idx="13">
                  <c:v>39979.272540426078</c:v>
                </c:pt>
                <c:pt idx="14">
                  <c:v>41978.23616744738</c:v>
                </c:pt>
              </c:numCache>
            </c:numRef>
          </c:val>
          <c:extLst xmlns:c16r2="http://schemas.microsoft.com/office/drawing/2015/06/chart">
            <c:ext xmlns:c16="http://schemas.microsoft.com/office/drawing/2014/chart" uri="{C3380CC4-5D6E-409C-BE32-E72D297353CC}">
              <c16:uniqueId val="{00000001-FA71-478B-878D-D95E09F0FEE7}"/>
            </c:ext>
          </c:extLst>
        </c:ser>
        <c:ser>
          <c:idx val="3"/>
          <c:order val="3"/>
          <c:tx>
            <c:strRef>
              <c:f>Charts!$Y$29</c:f>
              <c:strCache>
                <c:ptCount val="1"/>
                <c:pt idx="0">
                  <c:v>Debt Service (Interests+Amortizations)</c:v>
                </c:pt>
              </c:strCache>
            </c:strRef>
          </c:tx>
          <c:spPr>
            <a:solidFill>
              <a:schemeClr val="accent4"/>
            </a:solidFill>
            <a:ln>
              <a:noFill/>
            </a:ln>
            <a:effectLst/>
          </c:spPr>
          <c:invertIfNegative val="0"/>
          <c:cat>
            <c:multiLvlStrRef>
              <c:f>#REF!</c:f>
            </c:multiLvlStrRef>
          </c:cat>
          <c:val>
            <c:numRef>
              <c:f>Charts!$Z$29:$AN$29</c:f>
              <c:numCache>
                <c:formatCode>#,##0</c:formatCode>
                <c:ptCount val="15"/>
                <c:pt idx="0">
                  <c:v>0</c:v>
                </c:pt>
                <c:pt idx="1">
                  <c:v>0</c:v>
                </c:pt>
                <c:pt idx="2">
                  <c:v>0</c:v>
                </c:pt>
                <c:pt idx="3">
                  <c:v>0</c:v>
                </c:pt>
                <c:pt idx="4">
                  <c:v>0</c:v>
                </c:pt>
                <c:pt idx="5">
                  <c:v>5608.8978032402665</c:v>
                </c:pt>
                <c:pt idx="6">
                  <c:v>6098.2998050993192</c:v>
                </c:pt>
                <c:pt idx="7">
                  <c:v>10412.65124007054</c:v>
                </c:pt>
                <c:pt idx="8">
                  <c:v>9953.9640954827337</c:v>
                </c:pt>
                <c:pt idx="9">
                  <c:v>11308.33375067696</c:v>
                </c:pt>
                <c:pt idx="10">
                  <c:v>-16374.559079473343</c:v>
                </c:pt>
                <c:pt idx="11">
                  <c:v>-18097.318836752209</c:v>
                </c:pt>
                <c:pt idx="12">
                  <c:v>-17221.371488436329</c:v>
                </c:pt>
                <c:pt idx="13">
                  <c:v>-23523.630514975725</c:v>
                </c:pt>
                <c:pt idx="14">
                  <c:v>-27046.329511749485</c:v>
                </c:pt>
              </c:numCache>
            </c:numRef>
          </c:val>
          <c:extLst xmlns:c16r2="http://schemas.microsoft.com/office/drawing/2015/06/chart">
            <c:ext xmlns:c16="http://schemas.microsoft.com/office/drawing/2014/chart" uri="{C3380CC4-5D6E-409C-BE32-E72D297353CC}">
              <c16:uniqueId val="{00000002-FA71-478B-878D-D95E09F0FEE7}"/>
            </c:ext>
          </c:extLst>
        </c:ser>
        <c:ser>
          <c:idx val="4"/>
          <c:order val="4"/>
          <c:tx>
            <c:strRef>
              <c:f>Charts!$Y$30</c:f>
              <c:strCache>
                <c:ptCount val="1"/>
                <c:pt idx="0">
                  <c:v>Other Recurrent Expenditures</c:v>
                </c:pt>
              </c:strCache>
            </c:strRef>
          </c:tx>
          <c:spPr>
            <a:solidFill>
              <a:schemeClr val="accent5"/>
            </a:solidFill>
            <a:ln>
              <a:noFill/>
            </a:ln>
            <a:effectLst/>
          </c:spPr>
          <c:invertIfNegative val="0"/>
          <c:val>
            <c:numRef>
              <c:f>Charts!$Z$30:$AN$30</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xmlns:c16r2="http://schemas.microsoft.com/office/drawing/2015/06/chart">
            <c:ext xmlns:c16="http://schemas.microsoft.com/office/drawing/2014/chart" uri="{C3380CC4-5D6E-409C-BE32-E72D297353CC}">
              <c16:uniqueId val="{00000005-FA71-478B-878D-D95E09F0FEE7}"/>
            </c:ext>
          </c:extLst>
        </c:ser>
        <c:ser>
          <c:idx val="5"/>
          <c:order val="5"/>
          <c:tx>
            <c:strRef>
              <c:f>Charts!$Y$31</c:f>
              <c:strCache>
                <c:ptCount val="1"/>
                <c:pt idx="0">
                  <c:v>Capital Expenditure</c:v>
                </c:pt>
              </c:strCache>
            </c:strRef>
          </c:tx>
          <c:spPr>
            <a:solidFill>
              <a:schemeClr val="accent6"/>
            </a:solidFill>
            <a:ln>
              <a:noFill/>
            </a:ln>
            <a:effectLst/>
          </c:spPr>
          <c:invertIfNegative val="0"/>
          <c:val>
            <c:numRef>
              <c:f>Charts!$Z$31:$AN$31</c:f>
              <c:numCache>
                <c:formatCode>#,##0</c:formatCode>
                <c:ptCount val="15"/>
                <c:pt idx="0">
                  <c:v>27797.481559990003</c:v>
                </c:pt>
                <c:pt idx="1">
                  <c:v>41139.810232600001</c:v>
                </c:pt>
                <c:pt idx="2">
                  <c:v>37509.384137139998</c:v>
                </c:pt>
                <c:pt idx="3">
                  <c:v>61478.295210300006</c:v>
                </c:pt>
                <c:pt idx="4">
                  <c:v>29012.048570939998</c:v>
                </c:pt>
                <c:pt idx="5">
                  <c:v>30462.650999486999</c:v>
                </c:pt>
                <c:pt idx="6">
                  <c:v>31985.78354946135</c:v>
                </c:pt>
                <c:pt idx="7">
                  <c:v>33585.072726934421</c:v>
                </c:pt>
                <c:pt idx="8">
                  <c:v>35264.326363281136</c:v>
                </c:pt>
                <c:pt idx="9">
                  <c:v>37027.5426814452</c:v>
                </c:pt>
                <c:pt idx="10">
                  <c:v>38878.919815517453</c:v>
                </c:pt>
                <c:pt idx="11">
                  <c:v>40822.865806293332</c:v>
                </c:pt>
                <c:pt idx="12">
                  <c:v>42864.009096607995</c:v>
                </c:pt>
                <c:pt idx="13">
                  <c:v>45007.209551438398</c:v>
                </c:pt>
                <c:pt idx="14">
                  <c:v>47257.570029010312</c:v>
                </c:pt>
              </c:numCache>
            </c:numRef>
          </c:val>
          <c:extLst xmlns:c16r2="http://schemas.microsoft.com/office/drawing/2015/06/chart">
            <c:ext xmlns:c16="http://schemas.microsoft.com/office/drawing/2014/chart" uri="{C3380CC4-5D6E-409C-BE32-E72D297353CC}">
              <c16:uniqueId val="{00000006-FA71-478B-878D-D95E09F0FEE7}"/>
            </c:ext>
          </c:extLst>
        </c:ser>
        <c:dLbls>
          <c:showLegendKey val="0"/>
          <c:showVal val="0"/>
          <c:showCatName val="0"/>
          <c:showSerName val="0"/>
          <c:showPercent val="0"/>
          <c:showBubbleSize val="0"/>
        </c:dLbls>
        <c:gapWidth val="150"/>
        <c:overlap val="100"/>
        <c:axId val="335946880"/>
        <c:axId val="335512616"/>
      </c:barChart>
      <c:lineChart>
        <c:grouping val="standard"/>
        <c:varyColors val="0"/>
        <c:ser>
          <c:idx val="0"/>
          <c:order val="0"/>
          <c:tx>
            <c:strRef>
              <c:f>Charts!$Y$26</c:f>
              <c:strCache>
                <c:ptCount val="1"/>
                <c:pt idx="0">
                  <c:v>Total Expenditure</c:v>
                </c:pt>
              </c:strCache>
            </c:strRef>
          </c:tx>
          <c:spPr>
            <a:ln w="38100" cap="rnd">
              <a:solidFill>
                <a:schemeClr val="tx1"/>
              </a:solidFill>
              <a:round/>
            </a:ln>
            <a:effectLst/>
          </c:spPr>
          <c:marker>
            <c:symbol val="none"/>
          </c:marker>
          <c:cat>
            <c:numRef>
              <c:f>Charts!$Z$25:$AN$25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Charts!$Z$26:$AN$26</c:f>
              <c:numCache>
                <c:formatCode>#,##0</c:formatCode>
                <c:ptCount val="15"/>
                <c:pt idx="0">
                  <c:v>55862.913015310005</c:v>
                </c:pt>
                <c:pt idx="1">
                  <c:v>71640.805169309999</c:v>
                </c:pt>
                <c:pt idx="2">
                  <c:v>67151.009465919997</c:v>
                </c:pt>
                <c:pt idx="3">
                  <c:v>100158.96899600999</c:v>
                </c:pt>
                <c:pt idx="4">
                  <c:v>74252.954540609993</c:v>
                </c:pt>
                <c:pt idx="5">
                  <c:v>83574.500070880764</c:v>
                </c:pt>
                <c:pt idx="6">
                  <c:v>87962.182186121849</c:v>
                </c:pt>
                <c:pt idx="7">
                  <c:v>96369.727740144197</c:v>
                </c:pt>
                <c:pt idx="8">
                  <c:v>100208.89442056006</c:v>
                </c:pt>
                <c:pt idx="9">
                  <c:v>106076.01059200817</c:v>
                </c:pt>
                <c:pt idx="10">
                  <c:v>83131.501603924407</c:v>
                </c:pt>
                <c:pt idx="11">
                  <c:v>86384.044880815462</c:v>
                </c:pt>
                <c:pt idx="12">
                  <c:v>92484.060415009706</c:v>
                </c:pt>
                <c:pt idx="13">
                  <c:v>91667.072983642618</c:v>
                </c:pt>
                <c:pt idx="14">
                  <c:v>93903.909161799762</c:v>
                </c:pt>
              </c:numCache>
            </c:numRef>
          </c:val>
          <c:smooth val="0"/>
          <c:extLst xmlns:c16r2="http://schemas.microsoft.com/office/drawing/2015/06/chart">
            <c:ext xmlns:c16="http://schemas.microsoft.com/office/drawing/2014/chart" uri="{C3380CC4-5D6E-409C-BE32-E72D297353CC}">
              <c16:uniqueId val="{00000003-FA71-478B-878D-D95E09F0FEE7}"/>
            </c:ext>
          </c:extLst>
        </c:ser>
        <c:dLbls>
          <c:showLegendKey val="0"/>
          <c:showVal val="0"/>
          <c:showCatName val="0"/>
          <c:showSerName val="0"/>
          <c:showPercent val="0"/>
          <c:showBubbleSize val="0"/>
        </c:dLbls>
        <c:marker val="1"/>
        <c:smooth val="0"/>
        <c:axId val="335946880"/>
        <c:axId val="335512616"/>
      </c:lineChart>
      <c:catAx>
        <c:axId val="335946880"/>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5512616"/>
        <c:crosses val="autoZero"/>
        <c:auto val="1"/>
        <c:lblAlgn val="ctr"/>
        <c:lblOffset val="100"/>
        <c:noMultiLvlLbl val="0"/>
      </c:catAx>
      <c:valAx>
        <c:axId val="3355126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59468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900"/>
      </a:pPr>
      <a:endParaRPr lang="en-US"/>
    </a:p>
  </c:txPr>
  <c:printSettings>
    <c:headerFooter/>
    <c:pageMargins b="0.75000000000000033" l="0.70000000000000029" r="0.70000000000000029" t="0.75000000000000033" header="0.30000000000000016" footer="0.30000000000000016"/>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en-US"/>
              <a:t>Chart 18: Debt Stock (million NGN)</a:t>
            </a:r>
          </a:p>
        </c:rich>
      </c:tx>
      <c:overlay val="0"/>
      <c:spPr>
        <a:noFill/>
        <a:ln>
          <a:noFill/>
        </a:ln>
        <a:effectLst/>
      </c:spPr>
    </c:title>
    <c:autoTitleDeleted val="0"/>
    <c:plotArea>
      <c:layout/>
      <c:barChart>
        <c:barDir val="col"/>
        <c:grouping val="stacked"/>
        <c:varyColors val="0"/>
        <c:ser>
          <c:idx val="1"/>
          <c:order val="1"/>
          <c:tx>
            <c:strRef>
              <c:f>Charts!$Y$45</c:f>
              <c:strCache>
                <c:ptCount val="1"/>
                <c:pt idx="0">
                  <c:v>External</c:v>
                </c:pt>
              </c:strCache>
            </c:strRef>
          </c:tx>
          <c:spPr>
            <a:solidFill>
              <a:schemeClr val="accent2"/>
            </a:solidFill>
            <a:ln>
              <a:noFill/>
            </a:ln>
            <a:effectLst/>
          </c:spPr>
          <c:invertIfNegative val="0"/>
          <c:cat>
            <c:multiLvlStrRef>
              <c:f>#REF!</c:f>
            </c:multiLvlStrRef>
          </c:cat>
          <c:val>
            <c:numRef>
              <c:f>Charts!$Z$45:$AN$45</c:f>
              <c:numCache>
                <c:formatCode>#,##0</c:formatCode>
                <c:ptCount val="15"/>
                <c:pt idx="0">
                  <c:v>26329.855195105141</c:v>
                </c:pt>
                <c:pt idx="1">
                  <c:v>29115.710949806158</c:v>
                </c:pt>
                <c:pt idx="2">
                  <c:v>38427.375821517504</c:v>
                </c:pt>
                <c:pt idx="3">
                  <c:v>57859.15033226501</c:v>
                </c:pt>
                <c:pt idx="4">
                  <c:v>68121.10988176</c:v>
                </c:pt>
                <c:pt idx="5">
                  <c:v>77351.19155039922</c:v>
                </c:pt>
                <c:pt idx="6">
                  <c:v>75414.127716826421</c:v>
                </c:pt>
                <c:pt idx="7">
                  <c:v>73380.210691574961</c:v>
                </c:pt>
                <c:pt idx="8">
                  <c:v>71244.59781506093</c:v>
                </c:pt>
                <c:pt idx="9">
                  <c:v>69002.204294721203</c:v>
                </c:pt>
                <c:pt idx="10">
                  <c:v>66647.691098364492</c:v>
                </c:pt>
                <c:pt idx="11">
                  <c:v>64175.452242189953</c:v>
                </c:pt>
                <c:pt idx="12">
                  <c:v>61579.60144320668</c:v>
                </c:pt>
                <c:pt idx="13">
                  <c:v>58853.958104274243</c:v>
                </c:pt>
                <c:pt idx="14">
                  <c:v>55992.032598395192</c:v>
                </c:pt>
              </c:numCache>
            </c:numRef>
          </c:val>
          <c:extLst xmlns:c16r2="http://schemas.microsoft.com/office/drawing/2015/06/chart">
            <c:ext xmlns:c16="http://schemas.microsoft.com/office/drawing/2014/chart" uri="{C3380CC4-5D6E-409C-BE32-E72D297353CC}">
              <c16:uniqueId val="{00000000-F33A-4751-AD6E-2869EF91CE61}"/>
            </c:ext>
          </c:extLst>
        </c:ser>
        <c:ser>
          <c:idx val="2"/>
          <c:order val="2"/>
          <c:tx>
            <c:strRef>
              <c:f>Charts!$Y$46</c:f>
              <c:strCache>
                <c:ptCount val="1"/>
                <c:pt idx="0">
                  <c:v>Domestic</c:v>
                </c:pt>
              </c:strCache>
            </c:strRef>
          </c:tx>
          <c:spPr>
            <a:solidFill>
              <a:schemeClr val="accent3"/>
            </a:solidFill>
            <a:ln>
              <a:noFill/>
            </a:ln>
            <a:effectLst/>
          </c:spPr>
          <c:invertIfNegative val="0"/>
          <c:cat>
            <c:multiLvlStrRef>
              <c:f>#REF!</c:f>
            </c:multiLvlStrRef>
          </c:cat>
          <c:val>
            <c:numRef>
              <c:f>Charts!$Z$46:$AN$46</c:f>
              <c:numCache>
                <c:formatCode>#,##0</c:formatCode>
                <c:ptCount val="15"/>
                <c:pt idx="0">
                  <c:v>115522.25205775999</c:v>
                </c:pt>
                <c:pt idx="1">
                  <c:v>128142.09312897999</c:v>
                </c:pt>
                <c:pt idx="2">
                  <c:v>125648.7055425</c:v>
                </c:pt>
                <c:pt idx="3">
                  <c:v>167955.84872232002</c:v>
                </c:pt>
                <c:pt idx="4">
                  <c:v>166953.58491927999</c:v>
                </c:pt>
                <c:pt idx="5">
                  <c:v>141943.92663765425</c:v>
                </c:pt>
                <c:pt idx="6">
                  <c:v>114911.40493650577</c:v>
                </c:pt>
                <c:pt idx="7">
                  <c:v>85671.045697685593</c:v>
                </c:pt>
                <c:pt idx="8">
                  <c:v>54340.056942214607</c:v>
                </c:pt>
                <c:pt idx="9">
                  <c:v>20649.896247848636</c:v>
                </c:pt>
                <c:pt idx="10">
                  <c:v>-15526.838638005516</c:v>
                </c:pt>
                <c:pt idx="11">
                  <c:v>-55824.693234859209</c:v>
                </c:pt>
                <c:pt idx="12">
                  <c:v>-100490.3577678228</c:v>
                </c:pt>
                <c:pt idx="13">
                  <c:v>-149868.64776031527</c:v>
                </c:pt>
                <c:pt idx="14">
                  <c:v>-204495.81648571944</c:v>
                </c:pt>
              </c:numCache>
            </c:numRef>
          </c:val>
          <c:extLst xmlns:c16r2="http://schemas.microsoft.com/office/drawing/2015/06/chart">
            <c:ext xmlns:c16="http://schemas.microsoft.com/office/drawing/2014/chart" uri="{C3380CC4-5D6E-409C-BE32-E72D297353CC}">
              <c16:uniqueId val="{00000001-F33A-4751-AD6E-2869EF91CE61}"/>
            </c:ext>
          </c:extLst>
        </c:ser>
        <c:dLbls>
          <c:showLegendKey val="0"/>
          <c:showVal val="0"/>
          <c:showCatName val="0"/>
          <c:showSerName val="0"/>
          <c:showPercent val="0"/>
          <c:showBubbleSize val="0"/>
        </c:dLbls>
        <c:gapWidth val="219"/>
        <c:overlap val="100"/>
        <c:axId val="335511832"/>
        <c:axId val="335512224"/>
      </c:barChart>
      <c:lineChart>
        <c:grouping val="standard"/>
        <c:varyColors val="0"/>
        <c:ser>
          <c:idx val="0"/>
          <c:order val="0"/>
          <c:tx>
            <c:strRef>
              <c:f>Charts!$Y$44</c:f>
              <c:strCache>
                <c:ptCount val="1"/>
                <c:pt idx="0">
                  <c:v>Outstanding Debt (Old + New)</c:v>
                </c:pt>
              </c:strCache>
            </c:strRef>
          </c:tx>
          <c:spPr>
            <a:ln w="38100" cap="rnd">
              <a:solidFill>
                <a:schemeClr val="tx1"/>
              </a:solidFill>
              <a:round/>
            </a:ln>
            <a:effectLst/>
          </c:spPr>
          <c:marker>
            <c:symbol val="none"/>
          </c:marker>
          <c:cat>
            <c:numRef>
              <c:f>Charts!$Z$43:$AN$43</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Charts!$Z$44:$AN$44</c:f>
              <c:numCache>
                <c:formatCode>#,##0</c:formatCode>
                <c:ptCount val="15"/>
                <c:pt idx="0">
                  <c:v>141852.10725286513</c:v>
                </c:pt>
                <c:pt idx="1">
                  <c:v>157257.80407878614</c:v>
                </c:pt>
                <c:pt idx="2">
                  <c:v>164076.0813640175</c:v>
                </c:pt>
                <c:pt idx="3">
                  <c:v>225814.99905458503</c:v>
                </c:pt>
                <c:pt idx="4">
                  <c:v>235074.69480103999</c:v>
                </c:pt>
                <c:pt idx="5">
                  <c:v>219295.11818805346</c:v>
                </c:pt>
                <c:pt idx="6">
                  <c:v>190325.53265333219</c:v>
                </c:pt>
                <c:pt idx="7">
                  <c:v>159051.25638926055</c:v>
                </c:pt>
                <c:pt idx="8">
                  <c:v>125584.65475727554</c:v>
                </c:pt>
                <c:pt idx="9">
                  <c:v>89652.100542569824</c:v>
                </c:pt>
                <c:pt idx="10">
                  <c:v>51120.852460358961</c:v>
                </c:pt>
                <c:pt idx="11">
                  <c:v>8350.759007330751</c:v>
                </c:pt>
                <c:pt idx="12">
                  <c:v>-38910.756324616115</c:v>
                </c:pt>
                <c:pt idx="13">
                  <c:v>-91014.68965604101</c:v>
                </c:pt>
                <c:pt idx="14">
                  <c:v>-148503.78388732424</c:v>
                </c:pt>
              </c:numCache>
            </c:numRef>
          </c:val>
          <c:smooth val="0"/>
          <c:extLst xmlns:c16r2="http://schemas.microsoft.com/office/drawing/2015/06/chart">
            <c:ext xmlns:c16="http://schemas.microsoft.com/office/drawing/2014/chart" uri="{C3380CC4-5D6E-409C-BE32-E72D297353CC}">
              <c16:uniqueId val="{00000002-F33A-4751-AD6E-2869EF91CE61}"/>
            </c:ext>
          </c:extLst>
        </c:ser>
        <c:dLbls>
          <c:showLegendKey val="0"/>
          <c:showVal val="0"/>
          <c:showCatName val="0"/>
          <c:showSerName val="0"/>
          <c:showPercent val="0"/>
          <c:showBubbleSize val="0"/>
        </c:dLbls>
        <c:marker val="1"/>
        <c:smooth val="0"/>
        <c:axId val="335511832"/>
        <c:axId val="335512224"/>
      </c:lineChart>
      <c:catAx>
        <c:axId val="335511832"/>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5512224"/>
        <c:crosses val="autoZero"/>
        <c:auto val="1"/>
        <c:lblAlgn val="ctr"/>
        <c:lblOffset val="100"/>
        <c:noMultiLvlLbl val="0"/>
      </c:catAx>
      <c:valAx>
        <c:axId val="3355122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5511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900"/>
      </a:pPr>
      <a:endParaRPr lang="en-US"/>
    </a:p>
  </c:txPr>
  <c:printSettings>
    <c:headerFooter/>
    <c:pageMargins b="0.75000000000000033" l="0.70000000000000029" r="0.70000000000000029" t="0.75000000000000033" header="0.30000000000000016" footer="0.30000000000000016"/>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en-US"/>
              <a:t>Chart 16: Revenue (million NGN)</a:t>
            </a:r>
          </a:p>
        </c:rich>
      </c:tx>
      <c:overlay val="0"/>
      <c:spPr>
        <a:noFill/>
        <a:ln>
          <a:noFill/>
        </a:ln>
        <a:effectLst/>
      </c:spPr>
    </c:title>
    <c:autoTitleDeleted val="0"/>
    <c:plotArea>
      <c:layout/>
      <c:barChart>
        <c:barDir val="col"/>
        <c:grouping val="stacked"/>
        <c:varyColors val="0"/>
        <c:ser>
          <c:idx val="1"/>
          <c:order val="1"/>
          <c:tx>
            <c:strRef>
              <c:f>Charts!$Y$7</c:f>
              <c:strCache>
                <c:ptCount val="1"/>
                <c:pt idx="0">
                  <c:v>Gross FAAC Allocation</c:v>
                </c:pt>
              </c:strCache>
            </c:strRef>
          </c:tx>
          <c:spPr>
            <a:solidFill>
              <a:schemeClr val="accent2"/>
            </a:solidFill>
            <a:ln>
              <a:noFill/>
            </a:ln>
            <a:effectLst/>
          </c:spPr>
          <c:invertIfNegative val="0"/>
          <c:cat>
            <c:multiLvlStrRef>
              <c:f>#REF!</c:f>
            </c:multiLvlStrRef>
          </c:cat>
          <c:val>
            <c:numRef>
              <c:f>Charts!$Z$7:$AN$7</c:f>
              <c:numCache>
                <c:formatCode>#,##0</c:formatCode>
                <c:ptCount val="15"/>
                <c:pt idx="0">
                  <c:v>40419.35233383</c:v>
                </c:pt>
                <c:pt idx="1">
                  <c:v>51110.023130049995</c:v>
                </c:pt>
                <c:pt idx="2">
                  <c:v>45700.911293280005</c:v>
                </c:pt>
                <c:pt idx="3">
                  <c:v>53525.419815960006</c:v>
                </c:pt>
                <c:pt idx="4">
                  <c:v>52971.391009790001</c:v>
                </c:pt>
                <c:pt idx="5">
                  <c:v>55619.960560279505</c:v>
                </c:pt>
                <c:pt idx="6">
                  <c:v>58400.958588293477</c:v>
                </c:pt>
                <c:pt idx="7">
                  <c:v>61321.006517708156</c:v>
                </c:pt>
                <c:pt idx="8">
                  <c:v>64387.056843593557</c:v>
                </c:pt>
                <c:pt idx="9">
                  <c:v>67606.409685773251</c:v>
                </c:pt>
                <c:pt idx="10">
                  <c:v>70986.730170061899</c:v>
                </c:pt>
                <c:pt idx="11">
                  <c:v>74536.06667856501</c:v>
                </c:pt>
                <c:pt idx="12">
                  <c:v>78262.870012493251</c:v>
                </c:pt>
                <c:pt idx="13">
                  <c:v>82176.013513117912</c:v>
                </c:pt>
                <c:pt idx="14">
                  <c:v>86284.814188773802</c:v>
                </c:pt>
              </c:numCache>
            </c:numRef>
          </c:val>
          <c:extLst xmlns:c16r2="http://schemas.microsoft.com/office/drawing/2015/06/chart">
            <c:ext xmlns:c16="http://schemas.microsoft.com/office/drawing/2014/chart" uri="{C3380CC4-5D6E-409C-BE32-E72D297353CC}">
              <c16:uniqueId val="{00000000-FC04-48F4-97A4-A06EB02DF32D}"/>
            </c:ext>
          </c:extLst>
        </c:ser>
        <c:ser>
          <c:idx val="2"/>
          <c:order val="2"/>
          <c:tx>
            <c:strRef>
              <c:f>Charts!$Y$8</c:f>
              <c:strCache>
                <c:ptCount val="1"/>
                <c:pt idx="0">
                  <c:v>IGR </c:v>
                </c:pt>
              </c:strCache>
            </c:strRef>
          </c:tx>
          <c:spPr>
            <a:solidFill>
              <a:schemeClr val="accent3"/>
            </a:solidFill>
            <a:ln>
              <a:noFill/>
            </a:ln>
            <a:effectLst/>
          </c:spPr>
          <c:invertIfNegative val="0"/>
          <c:cat>
            <c:multiLvlStrRef>
              <c:f>#REF!</c:f>
            </c:multiLvlStrRef>
          </c:cat>
          <c:val>
            <c:numRef>
              <c:f>Charts!$Z$8:$AN$8</c:f>
              <c:numCache>
                <c:formatCode>#,##0</c:formatCode>
                <c:ptCount val="15"/>
                <c:pt idx="0">
                  <c:v>9093.8036747000006</c:v>
                </c:pt>
                <c:pt idx="1">
                  <c:v>9140.44405482</c:v>
                </c:pt>
                <c:pt idx="2">
                  <c:v>18104.562225630001</c:v>
                </c:pt>
                <c:pt idx="3">
                  <c:v>17552.10593709</c:v>
                </c:pt>
                <c:pt idx="4">
                  <c:v>24093.842507000001</c:v>
                </c:pt>
                <c:pt idx="5">
                  <c:v>25298.534632350002</c:v>
                </c:pt>
                <c:pt idx="6">
                  <c:v>26563.461363967501</c:v>
                </c:pt>
                <c:pt idx="7">
                  <c:v>27891.63443216588</c:v>
                </c:pt>
                <c:pt idx="8">
                  <c:v>29286.21615377417</c:v>
                </c:pt>
                <c:pt idx="9">
                  <c:v>30750.526961462881</c:v>
                </c:pt>
                <c:pt idx="10">
                  <c:v>32288.053309536022</c:v>
                </c:pt>
                <c:pt idx="11">
                  <c:v>33902.455975012832</c:v>
                </c:pt>
                <c:pt idx="12">
                  <c:v>35597.578773763467</c:v>
                </c:pt>
                <c:pt idx="13">
                  <c:v>37377.457712451644</c:v>
                </c:pt>
                <c:pt idx="14">
                  <c:v>39246.330598074223</c:v>
                </c:pt>
              </c:numCache>
            </c:numRef>
          </c:val>
          <c:extLst xmlns:c16r2="http://schemas.microsoft.com/office/drawing/2015/06/chart">
            <c:ext xmlns:c16="http://schemas.microsoft.com/office/drawing/2014/chart" uri="{C3380CC4-5D6E-409C-BE32-E72D297353CC}">
              <c16:uniqueId val="{00000001-FC04-48F4-97A4-A06EB02DF32D}"/>
            </c:ext>
          </c:extLst>
        </c:ser>
        <c:ser>
          <c:idx val="3"/>
          <c:order val="3"/>
          <c:tx>
            <c:strRef>
              <c:f>Charts!$Y$9</c:f>
              <c:strCache>
                <c:ptCount val="1"/>
                <c:pt idx="0">
                  <c:v>Grants</c:v>
                </c:pt>
              </c:strCache>
            </c:strRef>
          </c:tx>
          <c:spPr>
            <a:solidFill>
              <a:schemeClr val="accent4"/>
            </a:solidFill>
            <a:ln>
              <a:noFill/>
            </a:ln>
            <a:effectLst/>
          </c:spPr>
          <c:invertIfNegative val="0"/>
          <c:val>
            <c:numRef>
              <c:f>Charts!$Z$9:$AN$9</c:f>
              <c:numCache>
                <c:formatCode>#,##0</c:formatCode>
                <c:ptCount val="15"/>
                <c:pt idx="0">
                  <c:v>539.4510626</c:v>
                </c:pt>
                <c:pt idx="1">
                  <c:v>675.55696641999998</c:v>
                </c:pt>
                <c:pt idx="2">
                  <c:v>3961.25615926</c:v>
                </c:pt>
                <c:pt idx="3">
                  <c:v>3868.8431855500003</c:v>
                </c:pt>
                <c:pt idx="4">
                  <c:v>2618.98562425</c:v>
                </c:pt>
                <c:pt idx="5">
                  <c:v>2749.9349054625</c:v>
                </c:pt>
                <c:pt idx="6">
                  <c:v>2887.4316507356252</c:v>
                </c:pt>
                <c:pt idx="7">
                  <c:v>3031.8032332724065</c:v>
                </c:pt>
                <c:pt idx="8">
                  <c:v>3183.3933949360267</c:v>
                </c:pt>
                <c:pt idx="9">
                  <c:v>3342.5630646828281</c:v>
                </c:pt>
                <c:pt idx="10">
                  <c:v>3509.6912179169694</c:v>
                </c:pt>
                <c:pt idx="11">
                  <c:v>3685.1757788128184</c:v>
                </c:pt>
                <c:pt idx="12">
                  <c:v>3869.4345677534589</c:v>
                </c:pt>
                <c:pt idx="13">
                  <c:v>4062.9062961411319</c:v>
                </c:pt>
                <c:pt idx="14">
                  <c:v>4266.0516109481887</c:v>
                </c:pt>
              </c:numCache>
            </c:numRef>
          </c:val>
          <c:extLst xmlns:c16r2="http://schemas.microsoft.com/office/drawing/2015/06/chart">
            <c:ext xmlns:c16="http://schemas.microsoft.com/office/drawing/2014/chart" uri="{C3380CC4-5D6E-409C-BE32-E72D297353CC}">
              <c16:uniqueId val="{00000004-FC04-48F4-97A4-A06EB02DF32D}"/>
            </c:ext>
          </c:extLst>
        </c:ser>
        <c:dLbls>
          <c:showLegendKey val="0"/>
          <c:showVal val="0"/>
          <c:showCatName val="0"/>
          <c:showSerName val="0"/>
          <c:showPercent val="0"/>
          <c:showBubbleSize val="0"/>
        </c:dLbls>
        <c:gapWidth val="150"/>
        <c:overlap val="100"/>
        <c:axId val="335513008"/>
        <c:axId val="335510264"/>
      </c:barChart>
      <c:lineChart>
        <c:grouping val="standard"/>
        <c:varyColors val="0"/>
        <c:ser>
          <c:idx val="0"/>
          <c:order val="0"/>
          <c:tx>
            <c:strRef>
              <c:f>Charts!$Y$6</c:f>
              <c:strCache>
                <c:ptCount val="1"/>
                <c:pt idx="0">
                  <c:v>Total Revenue</c:v>
                </c:pt>
              </c:strCache>
            </c:strRef>
          </c:tx>
          <c:spPr>
            <a:ln w="38100" cap="rnd">
              <a:solidFill>
                <a:schemeClr val="tx1"/>
              </a:solidFill>
              <a:round/>
            </a:ln>
            <a:effectLst/>
          </c:spPr>
          <c:marker>
            <c:symbol val="none"/>
          </c:marker>
          <c:cat>
            <c:numRef>
              <c:f>Charts!$Z$5:$AN$5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Charts!$Z$6:$AN$6</c:f>
              <c:numCache>
                <c:formatCode>#,##0</c:formatCode>
                <c:ptCount val="15"/>
                <c:pt idx="0">
                  <c:v>50052.607071129998</c:v>
                </c:pt>
                <c:pt idx="1">
                  <c:v>60926.024151289996</c:v>
                </c:pt>
                <c:pt idx="2">
                  <c:v>67766.729678169999</c:v>
                </c:pt>
                <c:pt idx="3">
                  <c:v>74946.368938600004</c:v>
                </c:pt>
                <c:pt idx="4">
                  <c:v>79684.219141039997</c:v>
                </c:pt>
                <c:pt idx="5">
                  <c:v>83668.430098092009</c:v>
                </c:pt>
                <c:pt idx="6">
                  <c:v>87851.851602996598</c:v>
                </c:pt>
                <c:pt idx="7">
                  <c:v>92244.44418314645</c:v>
                </c:pt>
                <c:pt idx="8">
                  <c:v>96856.666392303741</c:v>
                </c:pt>
                <c:pt idx="9">
                  <c:v>101699.49971191895</c:v>
                </c:pt>
                <c:pt idx="10">
                  <c:v>106784.47469751489</c:v>
                </c:pt>
                <c:pt idx="11">
                  <c:v>112123.69843239067</c:v>
                </c:pt>
                <c:pt idx="12">
                  <c:v>117729.88335401018</c:v>
                </c:pt>
                <c:pt idx="13">
                  <c:v>123616.37752171067</c:v>
                </c:pt>
                <c:pt idx="14">
                  <c:v>129797.1963977962</c:v>
                </c:pt>
              </c:numCache>
            </c:numRef>
          </c:val>
          <c:smooth val="0"/>
          <c:extLst xmlns:c16r2="http://schemas.microsoft.com/office/drawing/2015/06/chart">
            <c:ext xmlns:c16="http://schemas.microsoft.com/office/drawing/2014/chart" uri="{C3380CC4-5D6E-409C-BE32-E72D297353CC}">
              <c16:uniqueId val="{00000002-FC04-48F4-97A4-A06EB02DF32D}"/>
            </c:ext>
          </c:extLst>
        </c:ser>
        <c:dLbls>
          <c:showLegendKey val="0"/>
          <c:showVal val="0"/>
          <c:showCatName val="0"/>
          <c:showSerName val="0"/>
          <c:showPercent val="0"/>
          <c:showBubbleSize val="0"/>
        </c:dLbls>
        <c:marker val="1"/>
        <c:smooth val="0"/>
        <c:axId val="335513008"/>
        <c:axId val="335510264"/>
      </c:lineChart>
      <c:catAx>
        <c:axId val="335513008"/>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5510264"/>
        <c:crosses val="autoZero"/>
        <c:auto val="1"/>
        <c:lblAlgn val="ctr"/>
        <c:lblOffset val="100"/>
        <c:noMultiLvlLbl val="0"/>
      </c:catAx>
      <c:valAx>
        <c:axId val="3355102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5513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900"/>
      </a:pPr>
      <a:endParaRPr lang="en-US"/>
    </a:p>
  </c:txPr>
  <c:printSettings>
    <c:headerFooter/>
    <c:pageMargins b="0.75000000000000033" l="0.70000000000000029" r="0.70000000000000029" t="0.75000000000000033" header="0.30000000000000016" footer="0.30000000000000016"/>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spc="0" baseline="0">
                <a:solidFill>
                  <a:schemeClr val="tx1">
                    <a:lumMod val="65000"/>
                    <a:lumOff val="35000"/>
                  </a:schemeClr>
                </a:solidFill>
                <a:latin typeface="+mn-lt"/>
                <a:ea typeface="+mn-ea"/>
                <a:cs typeface="+mn-cs"/>
              </a:defRPr>
            </a:pPr>
            <a:r>
              <a:rPr lang="en-GB" b="1"/>
              <a:t>Chart 27: Debt as % of State GDP</a:t>
            </a:r>
          </a:p>
        </c:rich>
      </c:tx>
      <c:overlay val="0"/>
      <c:spPr>
        <a:noFill/>
        <a:ln>
          <a:noFill/>
        </a:ln>
        <a:effectLst/>
      </c:spPr>
    </c:title>
    <c:autoTitleDeleted val="0"/>
    <c:plotArea>
      <c:layout/>
      <c:lineChart>
        <c:grouping val="standard"/>
        <c:varyColors val="0"/>
        <c:ser>
          <c:idx val="0"/>
          <c:order val="0"/>
          <c:tx>
            <c:strRef>
              <c:f>Charts!$Y$214</c:f>
              <c:strCache>
                <c:ptCount val="1"/>
                <c:pt idx="0">
                  <c:v>Baseline</c:v>
                </c:pt>
              </c:strCache>
            </c:strRef>
          </c:tx>
          <c:spPr>
            <a:ln w="28575" cap="rnd">
              <a:solidFill>
                <a:schemeClr val="accent1"/>
              </a:solidFill>
              <a:round/>
            </a:ln>
            <a:effectLst/>
          </c:spPr>
          <c:marker>
            <c:symbol val="none"/>
          </c:marker>
          <c:cat>
            <c:numRef>
              <c:f>Charts!$Z$213:$AN$213</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Charts!$Z$214:$AN$214</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xmlns:c16r2="http://schemas.microsoft.com/office/drawing/2015/06/chart">
            <c:ext xmlns:c16="http://schemas.microsoft.com/office/drawing/2014/chart" uri="{C3380CC4-5D6E-409C-BE32-E72D297353CC}">
              <c16:uniqueId val="{00000000-D155-48D0-B95E-25E860F5792E}"/>
            </c:ext>
          </c:extLst>
        </c:ser>
        <c:ser>
          <c:idx val="1"/>
          <c:order val="1"/>
          <c:tx>
            <c:strRef>
              <c:f>Charts!$Y$215</c:f>
              <c:strCache>
                <c:ptCount val="1"/>
                <c:pt idx="0">
                  <c:v>ShockRevenue</c:v>
                </c:pt>
              </c:strCache>
            </c:strRef>
          </c:tx>
          <c:spPr>
            <a:ln w="28575" cap="rnd">
              <a:solidFill>
                <a:schemeClr val="accent2"/>
              </a:solidFill>
              <a:round/>
            </a:ln>
            <a:effectLst/>
          </c:spPr>
          <c:marker>
            <c:symbol val="none"/>
          </c:marker>
          <c:cat>
            <c:numRef>
              <c:f>Charts!$Z$213:$AN$213</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Charts!$Z$215:$AN$215</c:f>
              <c:numCache>
                <c:formatCode>#,##0</c:formatCode>
                <c:ptCount val="15"/>
                <c:pt idx="5">
                  <c:v>7.1445504791175578</c:v>
                </c:pt>
                <c:pt idx="6">
                  <c:v>5.9028246894256142</c:v>
                </c:pt>
                <c:pt idx="7">
                  <c:v>4.7668410247824138</c:v>
                </c:pt>
                <c:pt idx="8">
                  <c:v>3.766106715545853</c:v>
                </c:pt>
                <c:pt idx="9">
                  <c:v>2.9873072878746463</c:v>
                </c:pt>
                <c:pt idx="10">
                  <c:v>2.272488793844631</c:v>
                </c:pt>
                <c:pt idx="11">
                  <c:v>1.588676122060269</c:v>
                </c:pt>
                <c:pt idx="12">
                  <c:v>0.93657057012994227</c:v>
                </c:pt>
                <c:pt idx="13">
                  <c:v>0.31519861259756643</c:v>
                </c:pt>
                <c:pt idx="14">
                  <c:v>-0.27906509170847571</c:v>
                </c:pt>
              </c:numCache>
            </c:numRef>
          </c:val>
          <c:smooth val="0"/>
          <c:extLst xmlns:c16r2="http://schemas.microsoft.com/office/drawing/2015/06/chart">
            <c:ext xmlns:c16="http://schemas.microsoft.com/office/drawing/2014/chart" uri="{C3380CC4-5D6E-409C-BE32-E72D297353CC}">
              <c16:uniqueId val="{00000001-D155-48D0-B95E-25E860F5792E}"/>
            </c:ext>
          </c:extLst>
        </c:ser>
        <c:ser>
          <c:idx val="2"/>
          <c:order val="2"/>
          <c:tx>
            <c:strRef>
              <c:f>Charts!$Y$216</c:f>
              <c:strCache>
                <c:ptCount val="1"/>
                <c:pt idx="0">
                  <c:v>ShockExpenditure</c:v>
                </c:pt>
              </c:strCache>
            </c:strRef>
          </c:tx>
          <c:spPr>
            <a:ln w="28575" cap="rnd">
              <a:solidFill>
                <a:schemeClr val="accent3"/>
              </a:solidFill>
              <a:round/>
            </a:ln>
            <a:effectLst/>
          </c:spPr>
          <c:marker>
            <c:symbol val="none"/>
          </c:marker>
          <c:val>
            <c:numRef>
              <c:f>Charts!$Z$216:$AN$216</c:f>
              <c:numCache>
                <c:formatCode>#,##0</c:formatCode>
                <c:ptCount val="15"/>
                <c:pt idx="5">
                  <c:v>7.1445504791175578</c:v>
                </c:pt>
                <c:pt idx="6">
                  <c:v>5.8850727909084917</c:v>
                </c:pt>
                <c:pt idx="7">
                  <c:v>4.7326393992129718</c:v>
                </c:pt>
                <c:pt idx="8">
                  <c:v>3.7167498578191696</c:v>
                </c:pt>
                <c:pt idx="9">
                  <c:v>2.9218703781208895</c:v>
                </c:pt>
                <c:pt idx="10">
                  <c:v>2.1911499665540806</c:v>
                </c:pt>
                <c:pt idx="11">
                  <c:v>1.4916088038237736</c:v>
                </c:pt>
                <c:pt idx="12">
                  <c:v>0.82394360628336938</c:v>
                </c:pt>
                <c:pt idx="13">
                  <c:v>0.18717633986479432</c:v>
                </c:pt>
                <c:pt idx="14">
                  <c:v>-0.42232278211381102</c:v>
                </c:pt>
              </c:numCache>
            </c:numRef>
          </c:val>
          <c:smooth val="0"/>
          <c:extLst xmlns:c16r2="http://schemas.microsoft.com/office/drawing/2015/06/chart">
            <c:ext xmlns:c16="http://schemas.microsoft.com/office/drawing/2014/chart" uri="{C3380CC4-5D6E-409C-BE32-E72D297353CC}">
              <c16:uniqueId val="{00000001-8CE0-4BFD-8151-1B04291DE452}"/>
            </c:ext>
          </c:extLst>
        </c:ser>
        <c:ser>
          <c:idx val="4"/>
          <c:order val="3"/>
          <c:tx>
            <c:strRef>
              <c:f>Charts!$Y$217</c:f>
              <c:strCache>
                <c:ptCount val="1"/>
                <c:pt idx="0">
                  <c:v>ShockExchangeRate</c:v>
                </c:pt>
              </c:strCache>
            </c:strRef>
          </c:tx>
          <c:spPr>
            <a:ln w="28575" cap="rnd">
              <a:solidFill>
                <a:schemeClr val="accent5"/>
              </a:solidFill>
              <a:round/>
            </a:ln>
            <a:effectLst/>
          </c:spPr>
          <c:marker>
            <c:symbol val="none"/>
          </c:marker>
          <c:val>
            <c:numRef>
              <c:f>Charts!$Z$217:$AN$217</c:f>
              <c:numCache>
                <c:formatCode>#,##0</c:formatCode>
                <c:ptCount val="15"/>
                <c:pt idx="5">
                  <c:v>7.1445504791175578</c:v>
                </c:pt>
                <c:pt idx="6">
                  <c:v>6.1032512043052805</c:v>
                </c:pt>
                <c:pt idx="7">
                  <c:v>4.6853537697027541</c:v>
                </c:pt>
                <c:pt idx="8">
                  <c:v>3.4261983157881861</c:v>
                </c:pt>
                <c:pt idx="9">
                  <c:v>2.3918171487201478</c:v>
                </c:pt>
                <c:pt idx="10">
                  <c:v>1.4266946731545864</c:v>
                </c:pt>
                <c:pt idx="11">
                  <c:v>0.49767227898340805</c:v>
                </c:pt>
                <c:pt idx="12">
                  <c:v>-0.39471421084680181</c:v>
                </c:pt>
                <c:pt idx="13">
                  <c:v>-1.2515863352156604</c:v>
                </c:pt>
                <c:pt idx="14">
                  <c:v>-2.0767000829772311</c:v>
                </c:pt>
              </c:numCache>
            </c:numRef>
          </c:val>
          <c:smooth val="0"/>
          <c:extLst xmlns:c16r2="http://schemas.microsoft.com/office/drawing/2015/06/chart">
            <c:ext xmlns:c16="http://schemas.microsoft.com/office/drawing/2014/chart" uri="{C3380CC4-5D6E-409C-BE32-E72D297353CC}">
              <c16:uniqueId val="{00000002-8CE0-4BFD-8151-1B04291DE452}"/>
            </c:ext>
          </c:extLst>
        </c:ser>
        <c:ser>
          <c:idx val="5"/>
          <c:order val="4"/>
          <c:tx>
            <c:strRef>
              <c:f>Charts!$Y$218</c:f>
              <c:strCache>
                <c:ptCount val="1"/>
                <c:pt idx="0">
                  <c:v>ShockInterestRate</c:v>
                </c:pt>
              </c:strCache>
            </c:strRef>
          </c:tx>
          <c:spPr>
            <a:ln w="28575" cap="rnd">
              <a:solidFill>
                <a:schemeClr val="accent6"/>
              </a:solidFill>
              <a:round/>
            </a:ln>
            <a:effectLst/>
          </c:spPr>
          <c:marker>
            <c:symbol val="none"/>
          </c:marker>
          <c:val>
            <c:numRef>
              <c:f>Charts!$Z$218:$AN$218</c:f>
              <c:numCache>
                <c:formatCode>#,##0</c:formatCode>
                <c:ptCount val="15"/>
                <c:pt idx="5">
                  <c:v>7.1445504791175578</c:v>
                </c:pt>
                <c:pt idx="6">
                  <c:v>5.6749901398586484</c:v>
                </c:pt>
                <c:pt idx="7">
                  <c:v>4.3544319325914858</c:v>
                </c:pt>
                <c:pt idx="8">
                  <c:v>3.2051691942577092</c:v>
                </c:pt>
                <c:pt idx="9">
                  <c:v>2.2840721338805983</c:v>
                </c:pt>
                <c:pt idx="10">
                  <c:v>1.4431181713477796</c:v>
                </c:pt>
                <c:pt idx="11">
                  <c:v>0.62470817575303628</c:v>
                </c:pt>
                <c:pt idx="12">
                  <c:v>-0.16926932310081666</c:v>
                </c:pt>
                <c:pt idx="13">
                  <c:v>-0.93874138375243832</c:v>
                </c:pt>
                <c:pt idx="14">
                  <c:v>-1.6864116850850484</c:v>
                </c:pt>
              </c:numCache>
            </c:numRef>
          </c:val>
          <c:smooth val="0"/>
          <c:extLst xmlns:c16r2="http://schemas.microsoft.com/office/drawing/2015/06/chart">
            <c:ext xmlns:c16="http://schemas.microsoft.com/office/drawing/2014/chart" uri="{C3380CC4-5D6E-409C-BE32-E72D297353CC}">
              <c16:uniqueId val="{00000003-8CE0-4BFD-8151-1B04291DE452}"/>
            </c:ext>
          </c:extLst>
        </c:ser>
        <c:ser>
          <c:idx val="6"/>
          <c:order val="5"/>
          <c:tx>
            <c:strRef>
              <c:f>Charts!$Y$219</c:f>
              <c:strCache>
                <c:ptCount val="1"/>
                <c:pt idx="0">
                  <c:v>Historical</c:v>
                </c:pt>
              </c:strCache>
            </c:strRef>
          </c:tx>
          <c:spPr>
            <a:ln w="28575" cap="rnd">
              <a:solidFill>
                <a:schemeClr val="accent1">
                  <a:lumMod val="60000"/>
                </a:schemeClr>
              </a:solidFill>
              <a:round/>
            </a:ln>
            <a:effectLst/>
          </c:spPr>
          <c:marker>
            <c:symbol val="none"/>
          </c:marker>
          <c:val>
            <c:numRef>
              <c:f>Charts!$Z$219:$AN$219</c:f>
              <c:numCache>
                <c:formatCode>#,##0</c:formatCode>
                <c:ptCount val="15"/>
                <c:pt idx="5">
                  <c:v>7.1445504791175578</c:v>
                </c:pt>
                <c:pt idx="6">
                  <c:v>5.1698329158559098</c:v>
                </c:pt>
                <c:pt idx="7">
                  <c:v>3.4929644058872205</c:v>
                </c:pt>
                <c:pt idx="8">
                  <c:v>2.1171075353648949</c:v>
                </c:pt>
                <c:pt idx="9">
                  <c:v>1.035142965666491</c:v>
                </c:pt>
                <c:pt idx="10">
                  <c:v>0.24607876819240559</c:v>
                </c:pt>
                <c:pt idx="11">
                  <c:v>-0.26555220164763227</c:v>
                </c:pt>
                <c:pt idx="12">
                  <c:v>-0.48355999273404537</c:v>
                </c:pt>
                <c:pt idx="13">
                  <c:v>-0.38727885867324441</c:v>
                </c:pt>
                <c:pt idx="14">
                  <c:v>4.9611365866685631E-2</c:v>
                </c:pt>
              </c:numCache>
            </c:numRef>
          </c:val>
          <c:smooth val="0"/>
          <c:extLst xmlns:c16r2="http://schemas.microsoft.com/office/drawing/2015/06/chart">
            <c:ext xmlns:c16="http://schemas.microsoft.com/office/drawing/2014/chart" uri="{C3380CC4-5D6E-409C-BE32-E72D297353CC}">
              <c16:uniqueId val="{00000004-8CE0-4BFD-8151-1B04291DE452}"/>
            </c:ext>
          </c:extLst>
        </c:ser>
        <c:ser>
          <c:idx val="3"/>
          <c:order val="6"/>
          <c:tx>
            <c:strRef>
              <c:f>Charts!$Y$220</c:f>
              <c:strCache>
                <c:ptCount val="1"/>
                <c:pt idx="0">
                  <c:v>Threshold</c:v>
                </c:pt>
              </c:strCache>
            </c:strRef>
          </c:tx>
          <c:spPr>
            <a:ln w="28575" cap="rnd">
              <a:solidFill>
                <a:srgbClr val="FF0000"/>
              </a:solidFill>
              <a:prstDash val="sysDash"/>
              <a:round/>
            </a:ln>
            <a:effectLst/>
          </c:spPr>
          <c:marker>
            <c:symbol val="none"/>
          </c:marker>
          <c:cat>
            <c:numRef>
              <c:f>Charts!$Z$213:$AN$213</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Charts!$Z$220:$AN$220</c:f>
              <c:numCache>
                <c:formatCode>#,##0</c:formatCode>
                <c:ptCount val="15"/>
                <c:pt idx="0">
                  <c:v>25</c:v>
                </c:pt>
                <c:pt idx="1">
                  <c:v>25</c:v>
                </c:pt>
                <c:pt idx="2">
                  <c:v>25</c:v>
                </c:pt>
                <c:pt idx="3">
                  <c:v>25</c:v>
                </c:pt>
                <c:pt idx="4">
                  <c:v>25</c:v>
                </c:pt>
                <c:pt idx="5">
                  <c:v>25</c:v>
                </c:pt>
                <c:pt idx="6">
                  <c:v>25</c:v>
                </c:pt>
                <c:pt idx="7">
                  <c:v>25</c:v>
                </c:pt>
                <c:pt idx="8">
                  <c:v>25</c:v>
                </c:pt>
                <c:pt idx="9">
                  <c:v>25</c:v>
                </c:pt>
                <c:pt idx="10">
                  <c:v>25</c:v>
                </c:pt>
                <c:pt idx="11">
                  <c:v>25</c:v>
                </c:pt>
                <c:pt idx="12">
                  <c:v>25</c:v>
                </c:pt>
                <c:pt idx="13">
                  <c:v>25</c:v>
                </c:pt>
                <c:pt idx="14">
                  <c:v>25</c:v>
                </c:pt>
              </c:numCache>
            </c:numRef>
          </c:val>
          <c:smooth val="0"/>
          <c:extLst xmlns:c16r2="http://schemas.microsoft.com/office/drawing/2015/06/chart">
            <c:ext xmlns:c16="http://schemas.microsoft.com/office/drawing/2014/chart" uri="{C3380CC4-5D6E-409C-BE32-E72D297353CC}">
              <c16:uniqueId val="{00000002-D155-48D0-B95E-25E860F5792E}"/>
            </c:ext>
          </c:extLst>
        </c:ser>
        <c:dLbls>
          <c:showLegendKey val="0"/>
          <c:showVal val="0"/>
          <c:showCatName val="0"/>
          <c:showSerName val="0"/>
          <c:showPercent val="0"/>
          <c:showBubbleSize val="0"/>
        </c:dLbls>
        <c:smooth val="0"/>
        <c:axId val="335509872"/>
        <c:axId val="335508696"/>
      </c:lineChart>
      <c:catAx>
        <c:axId val="335509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5508696"/>
        <c:crosses val="autoZero"/>
        <c:auto val="1"/>
        <c:lblAlgn val="ctr"/>
        <c:lblOffset val="100"/>
        <c:noMultiLvlLbl val="0"/>
      </c:catAx>
      <c:valAx>
        <c:axId val="3355086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55098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900"/>
      </a:pPr>
      <a:endParaRPr lang="en-US"/>
    </a:p>
  </c:txPr>
  <c:printSettings>
    <c:headerFooter/>
    <c:pageMargins b="0.75000000000000033" l="0.70000000000000029" r="0.70000000000000029" t="0.75000000000000033" header="0.30000000000000016" footer="0.30000000000000016"/>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en-US"/>
              <a:t>Chart 19: Pricipal Repayments (million NGN)</a:t>
            </a:r>
          </a:p>
        </c:rich>
      </c:tx>
      <c:overlay val="0"/>
      <c:spPr>
        <a:noFill/>
        <a:ln>
          <a:noFill/>
        </a:ln>
        <a:effectLst/>
      </c:spPr>
    </c:title>
    <c:autoTitleDeleted val="0"/>
    <c:plotArea>
      <c:layout/>
      <c:barChart>
        <c:barDir val="col"/>
        <c:grouping val="stacked"/>
        <c:varyColors val="0"/>
        <c:ser>
          <c:idx val="1"/>
          <c:order val="1"/>
          <c:tx>
            <c:strRef>
              <c:f>Charts!$Y$64</c:f>
              <c:strCache>
                <c:ptCount val="1"/>
                <c:pt idx="0">
                  <c:v>External</c:v>
                </c:pt>
              </c:strCache>
            </c:strRef>
          </c:tx>
          <c:spPr>
            <a:solidFill>
              <a:schemeClr val="accent2"/>
            </a:solidFill>
            <a:ln>
              <a:noFill/>
            </a:ln>
            <a:effectLst/>
          </c:spPr>
          <c:invertIfNegative val="0"/>
          <c:cat>
            <c:multiLvlStrRef>
              <c:f>#REF!</c:f>
              <c:extLst xmlns:c15="http://schemas.microsoft.com/office/drawing/2012/chart" xmlns:c16r2="http://schemas.microsoft.com/office/drawing/2015/06/chart"/>
            </c:multiLvlStrRef>
          </c:cat>
          <c:val>
            <c:numRef>
              <c:f>Charts!$Z$64:$AN$64</c:f>
              <c:numCache>
                <c:formatCode>#,##0</c:formatCode>
                <c:ptCount val="15"/>
                <c:pt idx="0">
                  <c:v>749.37921787428002</c:v>
                </c:pt>
                <c:pt idx="1">
                  <c:v>1013.9213346861732</c:v>
                </c:pt>
                <c:pt idx="2">
                  <c:v>1285.7762761843937</c:v>
                </c:pt>
                <c:pt idx="3">
                  <c:v>1353.2165613851851</c:v>
                </c:pt>
                <c:pt idx="4">
                  <c:v>1511.2757878047269</c:v>
                </c:pt>
                <c:pt idx="5">
                  <c:v>1844.8226986407706</c:v>
                </c:pt>
                <c:pt idx="6">
                  <c:v>1937.0638335728088</c:v>
                </c:pt>
                <c:pt idx="7">
                  <c:v>2033.9170252514496</c:v>
                </c:pt>
                <c:pt idx="8">
                  <c:v>2135.6128765140215</c:v>
                </c:pt>
                <c:pt idx="9">
                  <c:v>2242.3935203397227</c:v>
                </c:pt>
                <c:pt idx="10">
                  <c:v>2354.5131963567092</c:v>
                </c:pt>
                <c:pt idx="11">
                  <c:v>2472.2388561745447</c:v>
                </c:pt>
                <c:pt idx="12">
                  <c:v>2595.8507989832715</c:v>
                </c:pt>
                <c:pt idx="13">
                  <c:v>2725.6433389324357</c:v>
                </c:pt>
                <c:pt idx="14">
                  <c:v>2861.9255058790563</c:v>
                </c:pt>
              </c:numCache>
            </c:numRef>
          </c:val>
          <c:extLst xmlns:c16r2="http://schemas.microsoft.com/office/drawing/2015/06/chart">
            <c:ext xmlns:c16="http://schemas.microsoft.com/office/drawing/2014/chart" uri="{C3380CC4-5D6E-409C-BE32-E72D297353CC}">
              <c16:uniqueId val="{00000000-B35A-462A-A5A4-3F5E5AFBE39F}"/>
            </c:ext>
          </c:extLst>
        </c:ser>
        <c:ser>
          <c:idx val="2"/>
          <c:order val="2"/>
          <c:tx>
            <c:strRef>
              <c:f>Charts!$Y$65</c:f>
              <c:strCache>
                <c:ptCount val="1"/>
                <c:pt idx="0">
                  <c:v>Domestic</c:v>
                </c:pt>
              </c:strCache>
            </c:strRef>
          </c:tx>
          <c:spPr>
            <a:solidFill>
              <a:schemeClr val="accent3"/>
            </a:solidFill>
            <a:ln>
              <a:noFill/>
            </a:ln>
            <a:effectLst/>
          </c:spPr>
          <c:invertIfNegative val="0"/>
          <c:cat>
            <c:multiLvlStrRef>
              <c:f>#REF!</c:f>
              <c:extLst xmlns:c15="http://schemas.microsoft.com/office/drawing/2012/chart" xmlns:c16r2="http://schemas.microsoft.com/office/drawing/2015/06/chart"/>
            </c:multiLvlStrRef>
          </c:cat>
          <c:val>
            <c:numRef>
              <c:f>Charts!$Z$65:$AN$65</c:f>
              <c:numCache>
                <c:formatCode>#,##0</c:formatCode>
                <c:ptCount val="15"/>
                <c:pt idx="0">
                  <c:v>454.71563360000005</c:v>
                </c:pt>
                <c:pt idx="1">
                  <c:v>472.14149785000001</c:v>
                </c:pt>
                <c:pt idx="2">
                  <c:v>680.35819921999996</c:v>
                </c:pt>
                <c:pt idx="3">
                  <c:v>695.21912125000006</c:v>
                </c:pt>
                <c:pt idx="4">
                  <c:v>1014.1209691700001</c:v>
                </c:pt>
                <c:pt idx="5">
                  <c:v>1014.1209691700001</c:v>
                </c:pt>
                <c:pt idx="6">
                  <c:v>2046.1647349300001</c:v>
                </c:pt>
                <c:pt idx="7">
                  <c:v>7014.1209691700005</c:v>
                </c:pt>
                <c:pt idx="8">
                  <c:v>7014.1209691700005</c:v>
                </c:pt>
                <c:pt idx="9">
                  <c:v>9014.1209691700005</c:v>
                </c:pt>
                <c:pt idx="10">
                  <c:v>-17981.416343285739</c:v>
                </c:pt>
                <c:pt idx="11">
                  <c:v>-17472.235997048476</c:v>
                </c:pt>
                <c:pt idx="12">
                  <c:v>-14212.117300480173</c:v>
                </c:pt>
                <c:pt idx="13">
                  <c:v>-17884.571384741001</c:v>
                </c:pt>
                <c:pt idx="14">
                  <c:v>-18345.353191715963</c:v>
                </c:pt>
              </c:numCache>
            </c:numRef>
          </c:val>
          <c:extLst xmlns:c16r2="http://schemas.microsoft.com/office/drawing/2015/06/chart">
            <c:ext xmlns:c16="http://schemas.microsoft.com/office/drawing/2014/chart" uri="{C3380CC4-5D6E-409C-BE32-E72D297353CC}">
              <c16:uniqueId val="{00000001-B35A-462A-A5A4-3F5E5AFBE39F}"/>
            </c:ext>
          </c:extLst>
        </c:ser>
        <c:dLbls>
          <c:showLegendKey val="0"/>
          <c:showVal val="0"/>
          <c:showCatName val="0"/>
          <c:showSerName val="0"/>
          <c:showPercent val="0"/>
          <c:showBubbleSize val="0"/>
        </c:dLbls>
        <c:gapWidth val="219"/>
        <c:overlap val="100"/>
        <c:axId val="335513792"/>
        <c:axId val="335513400"/>
      </c:barChart>
      <c:lineChart>
        <c:grouping val="standard"/>
        <c:varyColors val="0"/>
        <c:ser>
          <c:idx val="0"/>
          <c:order val="0"/>
          <c:tx>
            <c:strRef>
              <c:f>Charts!$Y$63</c:f>
              <c:strCache>
                <c:ptCount val="1"/>
                <c:pt idx="0">
                  <c:v>Principal Repayment (Old + New)</c:v>
                </c:pt>
              </c:strCache>
            </c:strRef>
          </c:tx>
          <c:spPr>
            <a:ln w="38100" cap="rnd">
              <a:solidFill>
                <a:schemeClr val="tx1"/>
              </a:solidFill>
              <a:round/>
            </a:ln>
            <a:effectLst/>
          </c:spPr>
          <c:marker>
            <c:symbol val="none"/>
          </c:marker>
          <c:cat>
            <c:numRef>
              <c:f>Charts!$Z$62:$AN$62</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Charts!$Z$63:$AN$63</c:f>
              <c:numCache>
                <c:formatCode>#,##0</c:formatCode>
                <c:ptCount val="15"/>
                <c:pt idx="0">
                  <c:v>1204.0948514742799</c:v>
                </c:pt>
                <c:pt idx="1">
                  <c:v>1486.0628325361731</c:v>
                </c:pt>
                <c:pt idx="2">
                  <c:v>1966.1344754043937</c:v>
                </c:pt>
                <c:pt idx="3">
                  <c:v>2048.435682635185</c:v>
                </c:pt>
                <c:pt idx="4">
                  <c:v>2525.3967569747269</c:v>
                </c:pt>
                <c:pt idx="5">
                  <c:v>2858.9436678107704</c:v>
                </c:pt>
                <c:pt idx="6">
                  <c:v>3983.2285685028091</c:v>
                </c:pt>
                <c:pt idx="7">
                  <c:v>9048.037994421451</c:v>
                </c:pt>
                <c:pt idx="8">
                  <c:v>9149.7338456840225</c:v>
                </c:pt>
                <c:pt idx="9">
                  <c:v>11256.514489509724</c:v>
                </c:pt>
                <c:pt idx="10">
                  <c:v>-15626.903146929028</c:v>
                </c:pt>
                <c:pt idx="11">
                  <c:v>-14999.997140873929</c:v>
                </c:pt>
                <c:pt idx="12">
                  <c:v>-11616.266501496902</c:v>
                </c:pt>
                <c:pt idx="13">
                  <c:v>-15158.928045808567</c:v>
                </c:pt>
                <c:pt idx="14">
                  <c:v>-15483.427685836908</c:v>
                </c:pt>
              </c:numCache>
            </c:numRef>
          </c:val>
          <c:smooth val="0"/>
          <c:extLst xmlns:c16r2="http://schemas.microsoft.com/office/drawing/2015/06/chart">
            <c:ext xmlns:c16="http://schemas.microsoft.com/office/drawing/2014/chart" uri="{C3380CC4-5D6E-409C-BE32-E72D297353CC}">
              <c16:uniqueId val="{00000002-B35A-462A-A5A4-3F5E5AFBE39F}"/>
            </c:ext>
          </c:extLst>
        </c:ser>
        <c:dLbls>
          <c:showLegendKey val="0"/>
          <c:showVal val="0"/>
          <c:showCatName val="0"/>
          <c:showSerName val="0"/>
          <c:showPercent val="0"/>
          <c:showBubbleSize val="0"/>
        </c:dLbls>
        <c:marker val="1"/>
        <c:smooth val="0"/>
        <c:axId val="335513792"/>
        <c:axId val="335513400"/>
      </c:lineChart>
      <c:catAx>
        <c:axId val="335513792"/>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5513400"/>
        <c:crosses val="autoZero"/>
        <c:auto val="1"/>
        <c:lblAlgn val="ctr"/>
        <c:lblOffset val="100"/>
        <c:noMultiLvlLbl val="0"/>
      </c:catAx>
      <c:valAx>
        <c:axId val="3355134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55137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900"/>
      </a:pPr>
      <a:endParaRPr lang="en-US"/>
    </a:p>
  </c:txPr>
  <c:printSettings>
    <c:headerFooter/>
    <c:pageMargins b="0.75000000000000033" l="0.70000000000000029" r="0.70000000000000029" t="0.75000000000000033" header="0.30000000000000016" footer="0.30000000000000016"/>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en-US"/>
              <a:t>Chart 20: Interest Payments (million NGN)</a:t>
            </a:r>
          </a:p>
        </c:rich>
      </c:tx>
      <c:layout>
        <c:manualLayout>
          <c:xMode val="edge"/>
          <c:yMode val="edge"/>
          <c:x val="0.33832040563066884"/>
          <c:y val="3.2407292558359432E-2"/>
        </c:manualLayout>
      </c:layout>
      <c:overlay val="0"/>
      <c:spPr>
        <a:noFill/>
        <a:ln>
          <a:noFill/>
        </a:ln>
        <a:effectLst/>
      </c:spPr>
    </c:title>
    <c:autoTitleDeleted val="0"/>
    <c:plotArea>
      <c:layout/>
      <c:barChart>
        <c:barDir val="col"/>
        <c:grouping val="stacked"/>
        <c:varyColors val="0"/>
        <c:ser>
          <c:idx val="1"/>
          <c:order val="1"/>
          <c:tx>
            <c:strRef>
              <c:f>Charts!$Y$81</c:f>
              <c:strCache>
                <c:ptCount val="1"/>
                <c:pt idx="0">
                  <c:v>External </c:v>
                </c:pt>
              </c:strCache>
            </c:strRef>
          </c:tx>
          <c:spPr>
            <a:solidFill>
              <a:schemeClr val="accent2"/>
            </a:solidFill>
            <a:ln>
              <a:noFill/>
            </a:ln>
            <a:effectLst/>
          </c:spPr>
          <c:invertIfNegative val="0"/>
          <c:cat>
            <c:multiLvlStrRef>
              <c:f>#REF!</c:f>
            </c:multiLvlStrRef>
          </c:cat>
          <c:val>
            <c:numRef>
              <c:f>Charts!$Z$81:$AN$81</c:f>
              <c:numCache>
                <c:formatCode>#,##0</c:formatCode>
                <c:ptCount val="15"/>
                <c:pt idx="0">
                  <c:v>315.32915494647006</c:v>
                </c:pt>
                <c:pt idx="1">
                  <c:v>297.55214086132793</c:v>
                </c:pt>
                <c:pt idx="2">
                  <c:v>332.76194914001599</c:v>
                </c:pt>
                <c:pt idx="3">
                  <c:v>289.35785958000002</c:v>
                </c:pt>
                <c:pt idx="4">
                  <c:v>225.85071360000003</c:v>
                </c:pt>
                <c:pt idx="5">
                  <c:v>315.08252928000007</c:v>
                </c:pt>
                <c:pt idx="6">
                  <c:v>378.099035136</c:v>
                </c:pt>
                <c:pt idx="7">
                  <c:v>453.71884216320001</c:v>
                </c:pt>
                <c:pt idx="8">
                  <c:v>544.46261059584003</c:v>
                </c:pt>
                <c:pt idx="9">
                  <c:v>653.35513271500793</c:v>
                </c:pt>
                <c:pt idx="10">
                  <c:v>784.02615925800944</c:v>
                </c:pt>
                <c:pt idx="11">
                  <c:v>940.83139110961145</c:v>
                </c:pt>
                <c:pt idx="12">
                  <c:v>1128.9976693315336</c:v>
                </c:pt>
                <c:pt idx="13">
                  <c:v>1354.7972031978404</c:v>
                </c:pt>
                <c:pt idx="14">
                  <c:v>1625.7566438374083</c:v>
                </c:pt>
              </c:numCache>
            </c:numRef>
          </c:val>
          <c:extLst xmlns:c16r2="http://schemas.microsoft.com/office/drawing/2015/06/chart">
            <c:ext xmlns:c16="http://schemas.microsoft.com/office/drawing/2014/chart" uri="{C3380CC4-5D6E-409C-BE32-E72D297353CC}">
              <c16:uniqueId val="{00000000-F212-4DDF-809B-2E85B3CFA888}"/>
            </c:ext>
          </c:extLst>
        </c:ser>
        <c:ser>
          <c:idx val="2"/>
          <c:order val="2"/>
          <c:tx>
            <c:strRef>
              <c:f>Charts!$Y$82</c:f>
              <c:strCache>
                <c:ptCount val="1"/>
                <c:pt idx="0">
                  <c:v>Domestic</c:v>
                </c:pt>
              </c:strCache>
            </c:strRef>
          </c:tx>
          <c:spPr>
            <a:solidFill>
              <a:schemeClr val="accent3"/>
            </a:solidFill>
            <a:ln>
              <a:noFill/>
            </a:ln>
            <a:effectLst/>
          </c:spPr>
          <c:invertIfNegative val="0"/>
          <c:cat>
            <c:multiLvlStrRef>
              <c:f>#REF!</c:f>
            </c:multiLvlStrRef>
          </c:cat>
          <c:val>
            <c:numRef>
              <c:f>Charts!$Z$82:$AN$82</c:f>
              <c:numCache>
                <c:formatCode>#,##0</c:formatCode>
                <c:ptCount val="15"/>
                <c:pt idx="0">
                  <c:v>1598.00465347</c:v>
                </c:pt>
                <c:pt idx="1">
                  <c:v>1851.6425008699998</c:v>
                </c:pt>
                <c:pt idx="2">
                  <c:v>1985.5148699600002</c:v>
                </c:pt>
                <c:pt idx="3">
                  <c:v>1882.2708666600001</c:v>
                </c:pt>
                <c:pt idx="4">
                  <c:v>2318.9253391899997</c:v>
                </c:pt>
                <c:pt idx="5">
                  <c:v>2434.8716061494997</c:v>
                </c:pt>
                <c:pt idx="6">
                  <c:v>1736.9722014605159</c:v>
                </c:pt>
                <c:pt idx="7">
                  <c:v>910.89440348588687</c:v>
                </c:pt>
                <c:pt idx="8">
                  <c:v>259.76763920286476</c:v>
                </c:pt>
                <c:pt idx="9">
                  <c:v>-601.53587154777597</c:v>
                </c:pt>
                <c:pt idx="10">
                  <c:v>-1531.6820918023368</c:v>
                </c:pt>
                <c:pt idx="11">
                  <c:v>-4038.1530869879007</c:v>
                </c:pt>
                <c:pt idx="12">
                  <c:v>-6734.1026562709685</c:v>
                </c:pt>
                <c:pt idx="13">
                  <c:v>-9719.4996723649947</c:v>
                </c:pt>
                <c:pt idx="14">
                  <c:v>-13188.658469749975</c:v>
                </c:pt>
              </c:numCache>
            </c:numRef>
          </c:val>
          <c:extLst xmlns:c16r2="http://schemas.microsoft.com/office/drawing/2015/06/chart">
            <c:ext xmlns:c16="http://schemas.microsoft.com/office/drawing/2014/chart" uri="{C3380CC4-5D6E-409C-BE32-E72D297353CC}">
              <c16:uniqueId val="{00000001-F212-4DDF-809B-2E85B3CFA888}"/>
            </c:ext>
          </c:extLst>
        </c:ser>
        <c:dLbls>
          <c:showLegendKey val="0"/>
          <c:showVal val="0"/>
          <c:showCatName val="0"/>
          <c:showSerName val="0"/>
          <c:showPercent val="0"/>
          <c:showBubbleSize val="0"/>
        </c:dLbls>
        <c:gapWidth val="219"/>
        <c:overlap val="100"/>
        <c:axId val="335506344"/>
        <c:axId val="335509088"/>
      </c:barChart>
      <c:lineChart>
        <c:grouping val="standard"/>
        <c:varyColors val="0"/>
        <c:ser>
          <c:idx val="0"/>
          <c:order val="0"/>
          <c:tx>
            <c:strRef>
              <c:f>Charts!$Y$80</c:f>
              <c:strCache>
                <c:ptCount val="1"/>
                <c:pt idx="0">
                  <c:v>Interest Payment (Old + New)</c:v>
                </c:pt>
              </c:strCache>
            </c:strRef>
          </c:tx>
          <c:spPr>
            <a:ln w="38100" cap="rnd">
              <a:solidFill>
                <a:schemeClr val="tx1"/>
              </a:solidFill>
              <a:round/>
            </a:ln>
            <a:effectLst/>
          </c:spPr>
          <c:marker>
            <c:symbol val="none"/>
          </c:marker>
          <c:cat>
            <c:numRef>
              <c:f>Charts!$Z$79:$AN$79</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Charts!$Z$80:$AN$80</c:f>
              <c:numCache>
                <c:formatCode>#,##0</c:formatCode>
                <c:ptCount val="15"/>
                <c:pt idx="0">
                  <c:v>1913.33380841647</c:v>
                </c:pt>
                <c:pt idx="1">
                  <c:v>2149.1946417313279</c:v>
                </c:pt>
                <c:pt idx="2">
                  <c:v>2318.2768191000159</c:v>
                </c:pt>
                <c:pt idx="3">
                  <c:v>2171.6287262400001</c:v>
                </c:pt>
                <c:pt idx="4">
                  <c:v>2544.7760527899995</c:v>
                </c:pt>
                <c:pt idx="5">
                  <c:v>2749.9541354294997</c:v>
                </c:pt>
                <c:pt idx="6">
                  <c:v>2115.071236596516</c:v>
                </c:pt>
                <c:pt idx="7">
                  <c:v>1364.6132456490868</c:v>
                </c:pt>
                <c:pt idx="8">
                  <c:v>804.23024979870479</c:v>
                </c:pt>
                <c:pt idx="9">
                  <c:v>51.819261167232071</c:v>
                </c:pt>
                <c:pt idx="10">
                  <c:v>-747.65593254432724</c:v>
                </c:pt>
                <c:pt idx="11">
                  <c:v>-3097.3216958782896</c:v>
                </c:pt>
                <c:pt idx="12">
                  <c:v>-5605.1049869394355</c:v>
                </c:pt>
                <c:pt idx="13">
                  <c:v>-8364.702469167154</c:v>
                </c:pt>
                <c:pt idx="14">
                  <c:v>-11562.901825912566</c:v>
                </c:pt>
              </c:numCache>
            </c:numRef>
          </c:val>
          <c:smooth val="0"/>
          <c:extLst xmlns:c16r2="http://schemas.microsoft.com/office/drawing/2015/06/chart">
            <c:ext xmlns:c16="http://schemas.microsoft.com/office/drawing/2014/chart" uri="{C3380CC4-5D6E-409C-BE32-E72D297353CC}">
              <c16:uniqueId val="{00000002-F212-4DDF-809B-2E85B3CFA888}"/>
            </c:ext>
          </c:extLst>
        </c:ser>
        <c:dLbls>
          <c:showLegendKey val="0"/>
          <c:showVal val="0"/>
          <c:showCatName val="0"/>
          <c:showSerName val="0"/>
          <c:showPercent val="0"/>
          <c:showBubbleSize val="0"/>
        </c:dLbls>
        <c:marker val="1"/>
        <c:smooth val="0"/>
        <c:axId val="335506344"/>
        <c:axId val="335509088"/>
      </c:lineChart>
      <c:catAx>
        <c:axId val="335506344"/>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5509088"/>
        <c:crosses val="autoZero"/>
        <c:auto val="1"/>
        <c:lblAlgn val="ctr"/>
        <c:lblOffset val="100"/>
        <c:noMultiLvlLbl val="0"/>
      </c:catAx>
      <c:valAx>
        <c:axId val="3355090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55063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900"/>
      </a:pPr>
      <a:endParaRPr lang="en-US"/>
    </a:p>
  </c:txPr>
  <c:printSettings>
    <c:headerFooter/>
    <c:pageMargins b="0.75000000000000033" l="0.70000000000000029" r="0.70000000000000029" t="0.75000000000000033" header="0.30000000000000016" footer="0.30000000000000016"/>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spc="0" baseline="0">
                <a:solidFill>
                  <a:schemeClr val="tx1">
                    <a:lumMod val="65000"/>
                    <a:lumOff val="35000"/>
                  </a:schemeClr>
                </a:solidFill>
                <a:latin typeface="+mn-lt"/>
                <a:ea typeface="+mn-ea"/>
                <a:cs typeface="+mn-cs"/>
              </a:defRPr>
            </a:pPr>
            <a:r>
              <a:rPr lang="en-GB" b="1"/>
              <a:t>Chart 28: Debt as % of Revenue</a:t>
            </a:r>
          </a:p>
        </c:rich>
      </c:tx>
      <c:overlay val="0"/>
      <c:spPr>
        <a:noFill/>
        <a:ln>
          <a:noFill/>
        </a:ln>
        <a:effectLst/>
      </c:spPr>
    </c:title>
    <c:autoTitleDeleted val="0"/>
    <c:plotArea>
      <c:layout/>
      <c:lineChart>
        <c:grouping val="standard"/>
        <c:varyColors val="0"/>
        <c:ser>
          <c:idx val="0"/>
          <c:order val="0"/>
          <c:tx>
            <c:strRef>
              <c:f>Charts!$Y$233</c:f>
              <c:strCache>
                <c:ptCount val="1"/>
                <c:pt idx="0">
                  <c:v>Baseline</c:v>
                </c:pt>
              </c:strCache>
            </c:strRef>
          </c:tx>
          <c:spPr>
            <a:ln w="28575" cap="rnd">
              <a:solidFill>
                <a:schemeClr val="accent1"/>
              </a:solidFill>
              <a:round/>
            </a:ln>
            <a:effectLst/>
          </c:spPr>
          <c:marker>
            <c:symbol val="none"/>
          </c:marker>
          <c:cat>
            <c:numRef>
              <c:f>Charts!$Z$232:$AN$232</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Charts!$Z$233:$AN$233</c:f>
              <c:numCache>
                <c:formatCode>#,##0</c:formatCode>
                <c:ptCount val="15"/>
                <c:pt idx="0">
                  <c:v>283.40603128080511</c:v>
                </c:pt>
                <c:pt idx="1">
                  <c:v>258.11269694586906</c:v>
                </c:pt>
                <c:pt idx="2">
                  <c:v>242.11893084295033</c:v>
                </c:pt>
                <c:pt idx="3">
                  <c:v>301.30212077330191</c:v>
                </c:pt>
                <c:pt idx="4">
                  <c:v>295.00784137064954</c:v>
                </c:pt>
                <c:pt idx="5">
                  <c:v>262.1001946982322</c:v>
                </c:pt>
                <c:pt idx="6">
                  <c:v>216.64373508416782</c:v>
                </c:pt>
                <c:pt idx="7">
                  <c:v>172.42367038764169</c:v>
                </c:pt>
                <c:pt idx="8">
                  <c:v>129.66031088517263</c:v>
                </c:pt>
                <c:pt idx="9">
                  <c:v>88.153924843804148</c:v>
                </c:pt>
                <c:pt idx="10">
                  <c:v>47.872925914715076</c:v>
                </c:pt>
                <c:pt idx="11">
                  <c:v>7.4478090930671144</c:v>
                </c:pt>
                <c:pt idx="12">
                  <c:v>-33.050874778846634</c:v>
                </c:pt>
                <c:pt idx="13">
                  <c:v>-73.626724452474889</c:v>
                </c:pt>
                <c:pt idx="14">
                  <c:v>-114.41216606266055</c:v>
                </c:pt>
              </c:numCache>
            </c:numRef>
          </c:val>
          <c:smooth val="0"/>
          <c:extLst xmlns:c16r2="http://schemas.microsoft.com/office/drawing/2015/06/chart">
            <c:ext xmlns:c16="http://schemas.microsoft.com/office/drawing/2014/chart" uri="{C3380CC4-5D6E-409C-BE32-E72D297353CC}">
              <c16:uniqueId val="{00000000-0334-4A05-81F6-B8788A875D2A}"/>
            </c:ext>
          </c:extLst>
        </c:ser>
        <c:ser>
          <c:idx val="1"/>
          <c:order val="1"/>
          <c:tx>
            <c:strRef>
              <c:f>Charts!$Y$234</c:f>
              <c:strCache>
                <c:ptCount val="1"/>
                <c:pt idx="0">
                  <c:v>ShockRevenue</c:v>
                </c:pt>
              </c:strCache>
            </c:strRef>
          </c:tx>
          <c:spPr>
            <a:ln w="28575" cap="rnd">
              <a:solidFill>
                <a:schemeClr val="accent2"/>
              </a:solidFill>
              <a:round/>
            </a:ln>
            <a:effectLst/>
          </c:spPr>
          <c:marker>
            <c:symbol val="none"/>
          </c:marker>
          <c:cat>
            <c:numRef>
              <c:f>Charts!$Z$232:$AN$232</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Charts!$Z$234:$AN$234</c:f>
              <c:numCache>
                <c:formatCode>#,##0</c:formatCode>
                <c:ptCount val="15"/>
                <c:pt idx="5">
                  <c:v>262.1001946982322</c:v>
                </c:pt>
                <c:pt idx="6">
                  <c:v>251.82637231574199</c:v>
                </c:pt>
                <c:pt idx="7">
                  <c:v>214.12153852595111</c:v>
                </c:pt>
                <c:pt idx="8">
                  <c:v>178.36179667513505</c:v>
                </c:pt>
                <c:pt idx="9">
                  <c:v>144.33455206162881</c:v>
                </c:pt>
                <c:pt idx="10">
                  <c:v>112.01430474396348</c:v>
                </c:pt>
                <c:pt idx="11">
                  <c:v>79.889252667683309</c:v>
                </c:pt>
                <c:pt idx="12">
                  <c:v>48.047937835647296</c:v>
                </c:pt>
                <c:pt idx="13">
                  <c:v>16.496803875454965</c:v>
                </c:pt>
                <c:pt idx="14">
                  <c:v>-14.900548772675634</c:v>
                </c:pt>
              </c:numCache>
            </c:numRef>
          </c:val>
          <c:smooth val="0"/>
          <c:extLst xmlns:c16r2="http://schemas.microsoft.com/office/drawing/2015/06/chart">
            <c:ext xmlns:c16="http://schemas.microsoft.com/office/drawing/2014/chart" uri="{C3380CC4-5D6E-409C-BE32-E72D297353CC}">
              <c16:uniqueId val="{00000001-0334-4A05-81F6-B8788A875D2A}"/>
            </c:ext>
          </c:extLst>
        </c:ser>
        <c:ser>
          <c:idx val="2"/>
          <c:order val="2"/>
          <c:tx>
            <c:strRef>
              <c:f>Charts!$Y$235</c:f>
              <c:strCache>
                <c:ptCount val="1"/>
                <c:pt idx="0">
                  <c:v>ShockExpenditure</c:v>
                </c:pt>
              </c:strCache>
            </c:strRef>
          </c:tx>
          <c:spPr>
            <a:ln w="28575" cap="rnd">
              <a:solidFill>
                <a:schemeClr val="accent3"/>
              </a:solidFill>
              <a:round/>
            </a:ln>
            <a:effectLst/>
          </c:spPr>
          <c:marker>
            <c:symbol val="none"/>
          </c:marker>
          <c:cat>
            <c:numRef>
              <c:f>Charts!$Z$232:$AN$232</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Charts!$Z$235:$AN$235</c:f>
              <c:numCache>
                <c:formatCode>#,##0</c:formatCode>
                <c:ptCount val="15"/>
                <c:pt idx="5">
                  <c:v>262.1001946982322</c:v>
                </c:pt>
                <c:pt idx="6">
                  <c:v>225.96213656202923</c:v>
                </c:pt>
                <c:pt idx="7">
                  <c:v>191.32671338558913</c:v>
                </c:pt>
                <c:pt idx="8">
                  <c:v>158.42184230377995</c:v>
                </c:pt>
                <c:pt idx="9">
                  <c:v>127.05561578080457</c:v>
                </c:pt>
                <c:pt idx="10">
                  <c:v>97.204495213491157</c:v>
                </c:pt>
                <c:pt idx="11">
                  <c:v>67.507253278241123</c:v>
                </c:pt>
                <c:pt idx="12">
                  <c:v>38.042955003765243</c:v>
                </c:pt>
                <c:pt idx="13">
                  <c:v>8.8167590875016728</c:v>
                </c:pt>
                <c:pt idx="14">
                  <c:v>-20.294752943680379</c:v>
                </c:pt>
              </c:numCache>
            </c:numRef>
          </c:val>
          <c:smooth val="0"/>
          <c:extLst xmlns:c16r2="http://schemas.microsoft.com/office/drawing/2015/06/chart">
            <c:ext xmlns:c16="http://schemas.microsoft.com/office/drawing/2014/chart" uri="{C3380CC4-5D6E-409C-BE32-E72D297353CC}">
              <c16:uniqueId val="{00000002-0334-4A05-81F6-B8788A875D2A}"/>
            </c:ext>
          </c:extLst>
        </c:ser>
        <c:ser>
          <c:idx val="4"/>
          <c:order val="3"/>
          <c:tx>
            <c:strRef>
              <c:f>Charts!$Y$236</c:f>
              <c:strCache>
                <c:ptCount val="1"/>
                <c:pt idx="0">
                  <c:v>ShockExchangeRate</c:v>
                </c:pt>
              </c:strCache>
            </c:strRef>
          </c:tx>
          <c:spPr>
            <a:ln w="28575" cap="rnd">
              <a:solidFill>
                <a:schemeClr val="accent5"/>
              </a:solidFill>
              <a:round/>
            </a:ln>
            <a:effectLst/>
          </c:spPr>
          <c:marker>
            <c:symbol val="none"/>
          </c:marker>
          <c:cat>
            <c:numRef>
              <c:f>Charts!$Z$232:$AN$232</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Charts!$Z$236:$AN$236</c:f>
              <c:numCache>
                <c:formatCode>#,##0</c:formatCode>
                <c:ptCount val="15"/>
                <c:pt idx="5">
                  <c:v>262.1001946982322</c:v>
                </c:pt>
                <c:pt idx="6">
                  <c:v>234.33927346320954</c:v>
                </c:pt>
                <c:pt idx="7">
                  <c:v>189.41509424003095</c:v>
                </c:pt>
                <c:pt idx="8">
                  <c:v>146.03744401668061</c:v>
                </c:pt>
                <c:pt idx="9">
                  <c:v>104.00659897211683</c:v>
                </c:pt>
                <c:pt idx="10">
                  <c:v>63.291485130917685</c:v>
                </c:pt>
                <c:pt idx="11">
                  <c:v>22.523659354092729</c:v>
                </c:pt>
                <c:pt idx="12">
                  <c:v>-18.224663494053836</c:v>
                </c:pt>
                <c:pt idx="13">
                  <c:v>-58.954754659571883</c:v>
                </c:pt>
                <c:pt idx="14">
                  <c:v>-99.795978117007081</c:v>
                </c:pt>
              </c:numCache>
            </c:numRef>
          </c:val>
          <c:smooth val="0"/>
          <c:extLst xmlns:c16r2="http://schemas.microsoft.com/office/drawing/2015/06/chart">
            <c:ext xmlns:c16="http://schemas.microsoft.com/office/drawing/2014/chart" uri="{C3380CC4-5D6E-409C-BE32-E72D297353CC}">
              <c16:uniqueId val="{00000003-0334-4A05-81F6-B8788A875D2A}"/>
            </c:ext>
          </c:extLst>
        </c:ser>
        <c:ser>
          <c:idx val="5"/>
          <c:order val="4"/>
          <c:tx>
            <c:strRef>
              <c:f>Charts!$Y$237</c:f>
              <c:strCache>
                <c:ptCount val="1"/>
                <c:pt idx="0">
                  <c:v>ShockInterestRate</c:v>
                </c:pt>
              </c:strCache>
            </c:strRef>
          </c:tx>
          <c:spPr>
            <a:ln w="28575" cap="rnd">
              <a:solidFill>
                <a:schemeClr val="accent6"/>
              </a:solidFill>
              <a:round/>
            </a:ln>
            <a:effectLst/>
          </c:spPr>
          <c:marker>
            <c:symbol val="none"/>
          </c:marker>
          <c:cat>
            <c:numRef>
              <c:f>Charts!$Z$232:$AN$232</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Charts!$Z$237:$AN$237</c:f>
              <c:numCache>
                <c:formatCode>#,##0</c:formatCode>
                <c:ptCount val="15"/>
                <c:pt idx="5">
                  <c:v>262.1001946982322</c:v>
                </c:pt>
                <c:pt idx="6">
                  <c:v>217.89584301351562</c:v>
                </c:pt>
                <c:pt idx="7">
                  <c:v>176.03689612661685</c:v>
                </c:pt>
                <c:pt idx="8">
                  <c:v>136.61635247833587</c:v>
                </c:pt>
                <c:pt idx="9">
                  <c:v>99.321377714439066</c:v>
                </c:pt>
                <c:pt idx="10">
                  <c:v>64.020069607506315</c:v>
                </c:pt>
                <c:pt idx="11">
                  <c:v>28.27305184672981</c:v>
                </c:pt>
                <c:pt idx="12">
                  <c:v>-7.8154684290704921</c:v>
                </c:pt>
                <c:pt idx="13">
                  <c:v>-44.218498085771969</c:v>
                </c:pt>
                <c:pt idx="14">
                  <c:v>-81.04063990777901</c:v>
                </c:pt>
              </c:numCache>
            </c:numRef>
          </c:val>
          <c:smooth val="0"/>
          <c:extLst xmlns:c16r2="http://schemas.microsoft.com/office/drawing/2015/06/chart">
            <c:ext xmlns:c16="http://schemas.microsoft.com/office/drawing/2014/chart" uri="{C3380CC4-5D6E-409C-BE32-E72D297353CC}">
              <c16:uniqueId val="{00000004-0334-4A05-81F6-B8788A875D2A}"/>
            </c:ext>
          </c:extLst>
        </c:ser>
        <c:ser>
          <c:idx val="6"/>
          <c:order val="5"/>
          <c:tx>
            <c:strRef>
              <c:f>Charts!$Y$238</c:f>
              <c:strCache>
                <c:ptCount val="1"/>
                <c:pt idx="0">
                  <c:v>Historical</c:v>
                </c:pt>
              </c:strCache>
            </c:strRef>
          </c:tx>
          <c:spPr>
            <a:ln w="28575" cap="rnd">
              <a:solidFill>
                <a:schemeClr val="accent1">
                  <a:lumMod val="60000"/>
                </a:schemeClr>
              </a:solidFill>
              <a:round/>
            </a:ln>
            <a:effectLst/>
          </c:spPr>
          <c:marker>
            <c:symbol val="none"/>
          </c:marker>
          <c:cat>
            <c:numRef>
              <c:f>Charts!$Z$232:$AN$232</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Charts!$Z$238:$AN$238</c:f>
              <c:numCache>
                <c:formatCode>#,##0</c:formatCode>
                <c:ptCount val="15"/>
                <c:pt idx="5">
                  <c:v>262.1001946982322</c:v>
                </c:pt>
                <c:pt idx="6">
                  <c:v>194.15368097820584</c:v>
                </c:pt>
                <c:pt idx="7">
                  <c:v>130.68697957427366</c:v>
                </c:pt>
                <c:pt idx="8">
                  <c:v>76.76449153168025</c:v>
                </c:pt>
                <c:pt idx="9">
                  <c:v>35.412101824285998</c:v>
                </c:pt>
                <c:pt idx="10">
                  <c:v>7.7465463365814955</c:v>
                </c:pt>
                <c:pt idx="11">
                  <c:v>-7.5216457633143143</c:v>
                </c:pt>
                <c:pt idx="12">
                  <c:v>-12.084329925910019</c:v>
                </c:pt>
                <c:pt idx="13">
                  <c:v>-8.3967308531845077</c:v>
                </c:pt>
                <c:pt idx="14">
                  <c:v>0.9200310641481817</c:v>
                </c:pt>
              </c:numCache>
            </c:numRef>
          </c:val>
          <c:smooth val="0"/>
          <c:extLst xmlns:c16r2="http://schemas.microsoft.com/office/drawing/2015/06/chart">
            <c:ext xmlns:c16="http://schemas.microsoft.com/office/drawing/2014/chart" uri="{C3380CC4-5D6E-409C-BE32-E72D297353CC}">
              <c16:uniqueId val="{00000005-0334-4A05-81F6-B8788A875D2A}"/>
            </c:ext>
          </c:extLst>
        </c:ser>
        <c:ser>
          <c:idx val="3"/>
          <c:order val="6"/>
          <c:tx>
            <c:strRef>
              <c:f>Charts!$Y$239</c:f>
              <c:strCache>
                <c:ptCount val="1"/>
                <c:pt idx="0">
                  <c:v>Threshold</c:v>
                </c:pt>
              </c:strCache>
            </c:strRef>
          </c:tx>
          <c:spPr>
            <a:ln w="28575" cap="rnd">
              <a:solidFill>
                <a:srgbClr val="FF0000"/>
              </a:solidFill>
              <a:prstDash val="sysDash"/>
              <a:round/>
            </a:ln>
            <a:effectLst/>
          </c:spPr>
          <c:marker>
            <c:symbol val="none"/>
          </c:marker>
          <c:cat>
            <c:numRef>
              <c:f>Charts!$Z$232:$AN$232</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Charts!$Z$239:$AN$239</c:f>
              <c:numCache>
                <c:formatCode>#,##0</c:formatCode>
                <c:ptCount val="15"/>
                <c:pt idx="0">
                  <c:v>200</c:v>
                </c:pt>
                <c:pt idx="1">
                  <c:v>200</c:v>
                </c:pt>
                <c:pt idx="2">
                  <c:v>200</c:v>
                </c:pt>
                <c:pt idx="3">
                  <c:v>200</c:v>
                </c:pt>
                <c:pt idx="4">
                  <c:v>200</c:v>
                </c:pt>
                <c:pt idx="5">
                  <c:v>200</c:v>
                </c:pt>
                <c:pt idx="6">
                  <c:v>200</c:v>
                </c:pt>
                <c:pt idx="7">
                  <c:v>200</c:v>
                </c:pt>
                <c:pt idx="8">
                  <c:v>200</c:v>
                </c:pt>
                <c:pt idx="9">
                  <c:v>200</c:v>
                </c:pt>
                <c:pt idx="10">
                  <c:v>200</c:v>
                </c:pt>
                <c:pt idx="11">
                  <c:v>200</c:v>
                </c:pt>
                <c:pt idx="12">
                  <c:v>200</c:v>
                </c:pt>
                <c:pt idx="13">
                  <c:v>200</c:v>
                </c:pt>
                <c:pt idx="14">
                  <c:v>200</c:v>
                </c:pt>
              </c:numCache>
            </c:numRef>
          </c:val>
          <c:smooth val="0"/>
          <c:extLst xmlns:c16r2="http://schemas.microsoft.com/office/drawing/2015/06/chart">
            <c:ext xmlns:c16="http://schemas.microsoft.com/office/drawing/2014/chart" uri="{C3380CC4-5D6E-409C-BE32-E72D297353CC}">
              <c16:uniqueId val="{00000006-0334-4A05-81F6-B8788A875D2A}"/>
            </c:ext>
          </c:extLst>
        </c:ser>
        <c:dLbls>
          <c:showLegendKey val="0"/>
          <c:showVal val="0"/>
          <c:showCatName val="0"/>
          <c:showSerName val="0"/>
          <c:showPercent val="0"/>
          <c:showBubbleSize val="0"/>
        </c:dLbls>
        <c:smooth val="0"/>
        <c:axId val="335510656"/>
        <c:axId val="335511048"/>
      </c:lineChart>
      <c:catAx>
        <c:axId val="335510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5511048"/>
        <c:crosses val="autoZero"/>
        <c:auto val="1"/>
        <c:lblAlgn val="ctr"/>
        <c:lblOffset val="100"/>
        <c:noMultiLvlLbl val="0"/>
      </c:catAx>
      <c:valAx>
        <c:axId val="3355110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55106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900"/>
      </a:pPr>
      <a:endParaRPr lang="en-US"/>
    </a:p>
  </c:txPr>
  <c:printSettings>
    <c:headerFooter/>
    <c:pageMargins b="0.75000000000000033" l="0.70000000000000029" r="0.70000000000000029" t="0.75000000000000033" header="0.30000000000000016" footer="0.30000000000000016"/>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858923884514447E-2"/>
          <c:y val="5.0925925925925923E-2"/>
          <c:w val="0.87258552055992999"/>
          <c:h val="0.66490558471857752"/>
        </c:manualLayout>
      </c:layout>
      <c:lineChart>
        <c:grouping val="standard"/>
        <c:varyColors val="0"/>
        <c:ser>
          <c:idx val="0"/>
          <c:order val="0"/>
          <c:tx>
            <c:strRef>
              <c:f>'Charts Checking Data Request'!$N$196</c:f>
              <c:strCache>
                <c:ptCount val="1"/>
                <c:pt idx="0">
                  <c:v>Debt Service as % of Gross FAAC Allocation</c:v>
                </c:pt>
              </c:strCache>
            </c:strRef>
          </c:tx>
          <c:spPr>
            <a:ln w="28575" cap="rnd">
              <a:solidFill>
                <a:schemeClr val="accent1"/>
              </a:solidFill>
              <a:round/>
            </a:ln>
            <a:effectLst/>
          </c:spPr>
          <c:marker>
            <c:symbol val="none"/>
          </c:marker>
          <c:cat>
            <c:numRef>
              <c:f>'Charts Checking Data Request'!$O$195:$AC$195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Request'!$O$196:$AC$196</c:f>
              <c:numCache>
                <c:formatCode>#,##0</c:formatCode>
                <c:ptCount val="15"/>
                <c:pt idx="0">
                  <c:v>7.7127130443442047</c:v>
                </c:pt>
                <c:pt idx="1">
                  <c:v>7.112611678960798</c:v>
                </c:pt>
                <c:pt idx="2">
                  <c:v>9.3748924764535317</c:v>
                </c:pt>
                <c:pt idx="3">
                  <c:v>7.8842247728001231</c:v>
                </c:pt>
                <c:pt idx="4">
                  <c:v>9.571530430129112</c:v>
                </c:pt>
                <c:pt idx="5">
                  <c:v>10.08432538739665</c:v>
                </c:pt>
                <c:pt idx="6">
                  <c:v>10.442122787898441</c:v>
                </c:pt>
                <c:pt idx="7">
                  <c:v>16.98056152594885</c:v>
                </c:pt>
                <c:pt idx="8">
                  <c:v>15.459573062428516</c:v>
                </c:pt>
                <c:pt idx="9">
                  <c:v>16.72671837365241</c:v>
                </c:pt>
                <c:pt idx="10">
                  <c:v>-23.06707047957422</c:v>
                </c:pt>
                <c:pt idx="11">
                  <c:v>-24.279948812963891</c:v>
                </c:pt>
                <c:pt idx="12">
                  <c:v>-22.004523327201337</c:v>
                </c:pt>
                <c:pt idx="13">
                  <c:v>-28.625908594629745</c:v>
                </c:pt>
                <c:pt idx="14">
                  <c:v>-31.345410853615043</c:v>
                </c:pt>
              </c:numCache>
            </c:numRef>
          </c:val>
          <c:smooth val="0"/>
          <c:extLst xmlns:c16r2="http://schemas.microsoft.com/office/drawing/2015/06/chart">
            <c:ext xmlns:c16="http://schemas.microsoft.com/office/drawing/2014/chart" uri="{C3380CC4-5D6E-409C-BE32-E72D297353CC}">
              <c16:uniqueId val="{00000000-5B6E-4C66-8576-BAA8AEC4961A}"/>
            </c:ext>
          </c:extLst>
        </c:ser>
        <c:ser>
          <c:idx val="1"/>
          <c:order val="1"/>
          <c:tx>
            <c:strRef>
              <c:f>'Charts Checking Data Request'!$N$197</c:f>
              <c:strCache>
                <c:ptCount val="1"/>
                <c:pt idx="0">
                  <c:v>Interest as % of Revenue</c:v>
                </c:pt>
              </c:strCache>
            </c:strRef>
          </c:tx>
          <c:spPr>
            <a:ln w="28575" cap="rnd">
              <a:solidFill>
                <a:schemeClr val="accent2"/>
              </a:solidFill>
              <a:round/>
            </a:ln>
            <a:effectLst/>
          </c:spPr>
          <c:marker>
            <c:symbol val="none"/>
          </c:marker>
          <c:cat>
            <c:numRef>
              <c:f>'Charts Checking Data Request'!$O$195:$AC$195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Request'!$O$197:$AC$197</c:f>
              <c:numCache>
                <c:formatCode>#,##0</c:formatCode>
                <c:ptCount val="15"/>
                <c:pt idx="0">
                  <c:v>3.8226456529975001</c:v>
                </c:pt>
                <c:pt idx="1">
                  <c:v>3.5275478281571448</c:v>
                </c:pt>
                <c:pt idx="2">
                  <c:v>3.4209660553338064</c:v>
                </c:pt>
                <c:pt idx="3">
                  <c:v>2.8975769700318796</c:v>
                </c:pt>
                <c:pt idx="4">
                  <c:v>3.1935759429176063</c:v>
                </c:pt>
                <c:pt idx="5">
                  <c:v>3.2867284974816449</c:v>
                </c:pt>
                <c:pt idx="6">
                  <c:v>2.4075431513436323</c:v>
                </c:pt>
                <c:pt idx="7">
                  <c:v>1.4793446453422385</c:v>
                </c:pt>
                <c:pt idx="8">
                  <c:v>0.83033030121157392</c:v>
                </c:pt>
                <c:pt idx="9">
                  <c:v>5.095330981373436E-2</c:v>
                </c:pt>
                <c:pt idx="10">
                  <c:v>-0.7001541513054117</c:v>
                </c:pt>
                <c:pt idx="11">
                  <c:v>-2.7624148500113379</c:v>
                </c:pt>
                <c:pt idx="12">
                  <c:v>-4.7609874632127633</c:v>
                </c:pt>
                <c:pt idx="13">
                  <c:v>-6.7666620207327028</c:v>
                </c:pt>
                <c:pt idx="14">
                  <c:v>-8.9084372750819227</c:v>
                </c:pt>
              </c:numCache>
            </c:numRef>
          </c:val>
          <c:smooth val="0"/>
          <c:extLst xmlns:c16r2="http://schemas.microsoft.com/office/drawing/2015/06/chart">
            <c:ext xmlns:c16="http://schemas.microsoft.com/office/drawing/2014/chart" uri="{C3380CC4-5D6E-409C-BE32-E72D297353CC}">
              <c16:uniqueId val="{00000001-5B6E-4C66-8576-BAA8AEC4961A}"/>
            </c:ext>
          </c:extLst>
        </c:ser>
        <c:ser>
          <c:idx val="2"/>
          <c:order val="2"/>
          <c:tx>
            <c:strRef>
              <c:f>'Charts Checking Data Request'!$N$198</c:f>
              <c:strCache>
                <c:ptCount val="1"/>
                <c:pt idx="0">
                  <c:v>External Debt Service as % of Revenue</c:v>
                </c:pt>
              </c:strCache>
            </c:strRef>
          </c:tx>
          <c:spPr>
            <a:ln w="28575" cap="rnd">
              <a:solidFill>
                <a:schemeClr val="accent3"/>
              </a:solidFill>
              <a:round/>
            </a:ln>
            <a:effectLst/>
          </c:spPr>
          <c:marker>
            <c:symbol val="none"/>
          </c:marker>
          <c:cat>
            <c:numRef>
              <c:f>'Charts Checking Data Request'!$O$195:$AC$195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Request'!$O$198:$AC$198</c:f>
              <c:numCache>
                <c:formatCode>#,##0</c:formatCode>
                <c:ptCount val="15"/>
                <c:pt idx="0">
                  <c:v>2.1271786528675478</c:v>
                </c:pt>
                <c:pt idx="1">
                  <c:v>2.1525669757981953</c:v>
                </c:pt>
                <c:pt idx="2">
                  <c:v>2.388396537668243</c:v>
                </c:pt>
                <c:pt idx="3">
                  <c:v>2.1916664465904523</c:v>
                </c:pt>
                <c:pt idx="4">
                  <c:v>2.1800132072952065</c:v>
                </c:pt>
                <c:pt idx="5">
                  <c:v>2.581505623313979</c:v>
                </c:pt>
                <c:pt idx="6">
                  <c:v>2.6353034414926766</c:v>
                </c:pt>
                <c:pt idx="7">
                  <c:v>2.6967866622683316</c:v>
                </c:pt>
                <c:pt idx="8">
                  <c:v>2.7670532002976524</c:v>
                </c:pt>
                <c:pt idx="9">
                  <c:v>2.8473578151883037</c:v>
                </c:pt>
                <c:pt idx="10">
                  <c:v>2.9391345179204778</c:v>
                </c:pt>
                <c:pt idx="11">
                  <c:v>3.0440221781858181</c:v>
                </c:pt>
                <c:pt idx="12">
                  <c:v>3.1638937899176365</c:v>
                </c:pt>
                <c:pt idx="13">
                  <c:v>3.3008899176111441</c:v>
                </c:pt>
                <c:pt idx="14">
                  <c:v>3.4574569206894363</c:v>
                </c:pt>
              </c:numCache>
            </c:numRef>
          </c:val>
          <c:smooth val="0"/>
          <c:extLst xmlns:c16r2="http://schemas.microsoft.com/office/drawing/2015/06/chart">
            <c:ext xmlns:c16="http://schemas.microsoft.com/office/drawing/2014/chart" uri="{C3380CC4-5D6E-409C-BE32-E72D297353CC}">
              <c16:uniqueId val="{00000002-5B6E-4C66-8576-BAA8AEC4961A}"/>
            </c:ext>
          </c:extLst>
        </c:ser>
        <c:dLbls>
          <c:showLegendKey val="0"/>
          <c:showVal val="0"/>
          <c:showCatName val="0"/>
          <c:showSerName val="0"/>
          <c:showPercent val="0"/>
          <c:showBubbleSize val="0"/>
        </c:dLbls>
        <c:smooth val="0"/>
        <c:axId val="119552936"/>
        <c:axId val="119550192"/>
      </c:lineChart>
      <c:catAx>
        <c:axId val="119552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550192"/>
        <c:crosses val="autoZero"/>
        <c:auto val="1"/>
        <c:lblAlgn val="ctr"/>
        <c:lblOffset val="100"/>
        <c:noMultiLvlLbl val="0"/>
      </c:catAx>
      <c:valAx>
        <c:axId val="1195501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552936"/>
        <c:crosses val="autoZero"/>
        <c:crossBetween val="between"/>
      </c:valAx>
      <c:spPr>
        <a:noFill/>
        <a:ln>
          <a:noFill/>
        </a:ln>
        <a:effectLst/>
      </c:spPr>
    </c:plotArea>
    <c:legend>
      <c:legendPos val="b"/>
      <c:layout>
        <c:manualLayout>
          <c:xMode val="edge"/>
          <c:yMode val="edge"/>
          <c:x val="1.6908355205599326E-2"/>
          <c:y val="0.83738261883931153"/>
          <c:w val="0.96340551181102352"/>
          <c:h val="0.1348396033829104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900"/>
      </a:pPr>
      <a:endParaRPr lang="en-US"/>
    </a:p>
  </c:txPr>
  <c:printSettings>
    <c:headerFooter/>
    <c:pageMargins b="0.75000000000000033" l="0.70000000000000029" r="0.70000000000000029" t="0.75000000000000033" header="0.30000000000000016" footer="0.30000000000000016"/>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spc="0" baseline="0">
                <a:solidFill>
                  <a:schemeClr val="tx1">
                    <a:lumMod val="65000"/>
                    <a:lumOff val="35000"/>
                  </a:schemeClr>
                </a:solidFill>
                <a:latin typeface="+mn-lt"/>
                <a:ea typeface="+mn-ea"/>
                <a:cs typeface="+mn-cs"/>
              </a:defRPr>
            </a:pPr>
            <a:r>
              <a:rPr lang="en-GB" b="1"/>
              <a:t>Chart 29: Debt Service as % of Revenue</a:t>
            </a:r>
          </a:p>
        </c:rich>
      </c:tx>
      <c:overlay val="0"/>
      <c:spPr>
        <a:noFill/>
        <a:ln>
          <a:noFill/>
        </a:ln>
        <a:effectLst/>
      </c:spPr>
    </c:title>
    <c:autoTitleDeleted val="0"/>
    <c:plotArea>
      <c:layout/>
      <c:lineChart>
        <c:grouping val="standard"/>
        <c:varyColors val="0"/>
        <c:ser>
          <c:idx val="0"/>
          <c:order val="0"/>
          <c:tx>
            <c:strRef>
              <c:f>Charts!$Y$255</c:f>
              <c:strCache>
                <c:ptCount val="1"/>
                <c:pt idx="0">
                  <c:v>Baseline</c:v>
                </c:pt>
              </c:strCache>
            </c:strRef>
          </c:tx>
          <c:spPr>
            <a:ln w="28575" cap="rnd">
              <a:solidFill>
                <a:schemeClr val="accent1"/>
              </a:solidFill>
              <a:round/>
            </a:ln>
            <a:effectLst/>
          </c:spPr>
          <c:marker>
            <c:symbol val="none"/>
          </c:marker>
          <c:cat>
            <c:numRef>
              <c:f>Charts!$Z$254:$AN$254</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Charts!$Z$255:$AN$255</c:f>
              <c:numCache>
                <c:formatCode>#,##0</c:formatCode>
                <c:ptCount val="15"/>
                <c:pt idx="0">
                  <c:v>6.2283042628739747</c:v>
                </c:pt>
                <c:pt idx="1">
                  <c:v>5.9666743807876248</c:v>
                </c:pt>
                <c:pt idx="2">
                  <c:v>6.3222931294625635</c:v>
                </c:pt>
                <c:pt idx="3">
                  <c:v>5.6307790072291342</c:v>
                </c:pt>
                <c:pt idx="4">
                  <c:v>6.362831768220742</c:v>
                </c:pt>
                <c:pt idx="5">
                  <c:v>6.7037206227778583</c:v>
                </c:pt>
                <c:pt idx="6">
                  <c:v>6.9415723104592066</c:v>
                </c:pt>
                <c:pt idx="7">
                  <c:v>11.288106652143483</c:v>
                </c:pt>
                <c:pt idx="8">
                  <c:v>10.277004636072908</c:v>
                </c:pt>
                <c:pt idx="9">
                  <c:v>11.119360255173058</c:v>
                </c:pt>
                <c:pt idx="10">
                  <c:v>-15.334213260735767</c:v>
                </c:pt>
                <c:pt idx="11">
                  <c:v>-16.140494016672754</c:v>
                </c:pt>
                <c:pt idx="12">
                  <c:v>-14.62786762189528</c:v>
                </c:pt>
                <c:pt idx="13">
                  <c:v>-19.029542028801384</c:v>
                </c:pt>
                <c:pt idx="14">
                  <c:v>-20.83737573873259</c:v>
                </c:pt>
              </c:numCache>
            </c:numRef>
          </c:val>
          <c:smooth val="0"/>
          <c:extLst xmlns:c16r2="http://schemas.microsoft.com/office/drawing/2015/06/chart">
            <c:ext xmlns:c16="http://schemas.microsoft.com/office/drawing/2014/chart" uri="{C3380CC4-5D6E-409C-BE32-E72D297353CC}">
              <c16:uniqueId val="{00000000-A83F-4530-98D1-E1CF50B37E44}"/>
            </c:ext>
          </c:extLst>
        </c:ser>
        <c:ser>
          <c:idx val="1"/>
          <c:order val="1"/>
          <c:tx>
            <c:strRef>
              <c:f>Charts!$Y$256</c:f>
              <c:strCache>
                <c:ptCount val="1"/>
                <c:pt idx="0">
                  <c:v>ShockRevenue</c:v>
                </c:pt>
              </c:strCache>
            </c:strRef>
          </c:tx>
          <c:spPr>
            <a:ln w="28575" cap="rnd">
              <a:solidFill>
                <a:schemeClr val="accent2"/>
              </a:solidFill>
              <a:round/>
            </a:ln>
            <a:effectLst/>
          </c:spPr>
          <c:marker>
            <c:symbol val="none"/>
          </c:marker>
          <c:cat>
            <c:numRef>
              <c:f>Charts!$Z$254:$AN$254</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Charts!$Z$256:$AN$256</c:f>
              <c:numCache>
                <c:formatCode>#,##0</c:formatCode>
                <c:ptCount val="15"/>
                <c:pt idx="5">
                  <c:v>6.7037206227778583</c:v>
                </c:pt>
                <c:pt idx="6">
                  <c:v>7.7128581227324524</c:v>
                </c:pt>
                <c:pt idx="7">
                  <c:v>13.388901571164716</c:v>
                </c:pt>
                <c:pt idx="8">
                  <c:v>13.13620318596158</c:v>
                </c:pt>
                <c:pt idx="9">
                  <c:v>14.967780696008072</c:v>
                </c:pt>
                <c:pt idx="10">
                  <c:v>-13.503862606179482</c:v>
                </c:pt>
                <c:pt idx="11">
                  <c:v>-4.7463471970364139</c:v>
                </c:pt>
                <c:pt idx="12">
                  <c:v>-1.427739531501178</c:v>
                </c:pt>
                <c:pt idx="13">
                  <c:v>-4.6337797248460264</c:v>
                </c:pt>
                <c:pt idx="14">
                  <c:v>-4.9096401522537718</c:v>
                </c:pt>
              </c:numCache>
            </c:numRef>
          </c:val>
          <c:smooth val="0"/>
          <c:extLst xmlns:c16r2="http://schemas.microsoft.com/office/drawing/2015/06/chart">
            <c:ext xmlns:c16="http://schemas.microsoft.com/office/drawing/2014/chart" uri="{C3380CC4-5D6E-409C-BE32-E72D297353CC}">
              <c16:uniqueId val="{00000001-A83F-4530-98D1-E1CF50B37E44}"/>
            </c:ext>
          </c:extLst>
        </c:ser>
        <c:ser>
          <c:idx val="2"/>
          <c:order val="2"/>
          <c:tx>
            <c:strRef>
              <c:f>Charts!$Y$257</c:f>
              <c:strCache>
                <c:ptCount val="1"/>
                <c:pt idx="0">
                  <c:v>ShockExpenditure</c:v>
                </c:pt>
              </c:strCache>
            </c:strRef>
          </c:tx>
          <c:spPr>
            <a:ln w="28575" cap="rnd">
              <a:solidFill>
                <a:schemeClr val="accent3"/>
              </a:solidFill>
              <a:round/>
            </a:ln>
            <a:effectLst/>
          </c:spPr>
          <c:marker>
            <c:symbol val="none"/>
          </c:marker>
          <c:cat>
            <c:numRef>
              <c:f>Charts!$Z$254:$AN$254</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Charts!$Z$257:$AN$257</c:f>
              <c:numCache>
                <c:formatCode>#,##0</c:formatCode>
                <c:ptCount val="15"/>
                <c:pt idx="5">
                  <c:v>6.7037206227778583</c:v>
                </c:pt>
                <c:pt idx="6">
                  <c:v>6.9415723104592066</c:v>
                </c:pt>
                <c:pt idx="7">
                  <c:v>11.998080098075782</c:v>
                </c:pt>
                <c:pt idx="8">
                  <c:v>11.717236483535572</c:v>
                </c:pt>
                <c:pt idx="9">
                  <c:v>13.310715029924095</c:v>
                </c:pt>
                <c:pt idx="10">
                  <c:v>-12.370274903630971</c:v>
                </c:pt>
                <c:pt idx="11">
                  <c:v>-5.0806868730127519</c:v>
                </c:pt>
                <c:pt idx="12">
                  <c:v>-2.1944158097430191</c:v>
                </c:pt>
                <c:pt idx="13">
                  <c:v>-5.1831985576285273</c:v>
                </c:pt>
                <c:pt idx="14">
                  <c:v>-5.5377722754242562</c:v>
                </c:pt>
              </c:numCache>
            </c:numRef>
          </c:val>
          <c:smooth val="0"/>
          <c:extLst xmlns:c16r2="http://schemas.microsoft.com/office/drawing/2015/06/chart">
            <c:ext xmlns:c16="http://schemas.microsoft.com/office/drawing/2014/chart" uri="{C3380CC4-5D6E-409C-BE32-E72D297353CC}">
              <c16:uniqueId val="{00000002-A83F-4530-98D1-E1CF50B37E44}"/>
            </c:ext>
          </c:extLst>
        </c:ser>
        <c:ser>
          <c:idx val="4"/>
          <c:order val="3"/>
          <c:tx>
            <c:strRef>
              <c:f>Charts!$Y$258</c:f>
              <c:strCache>
                <c:ptCount val="1"/>
                <c:pt idx="0">
                  <c:v>ShockExchangeRate</c:v>
                </c:pt>
              </c:strCache>
            </c:strRef>
          </c:tx>
          <c:spPr>
            <a:ln w="28575" cap="rnd">
              <a:solidFill>
                <a:schemeClr val="accent5"/>
              </a:solidFill>
              <a:round/>
            </a:ln>
            <a:effectLst/>
          </c:spPr>
          <c:marker>
            <c:symbol val="none"/>
          </c:marker>
          <c:cat>
            <c:numRef>
              <c:f>Charts!$Z$254:$AN$254</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Charts!$Z$258:$AN$258</c:f>
              <c:numCache>
                <c:formatCode>#,##0</c:formatCode>
                <c:ptCount val="15"/>
                <c:pt idx="5">
                  <c:v>6.7037206227778583</c:v>
                </c:pt>
                <c:pt idx="6">
                  <c:v>7.4686329987577427</c:v>
                </c:pt>
                <c:pt idx="7">
                  <c:v>11.867620989419898</c:v>
                </c:pt>
                <c:pt idx="8">
                  <c:v>10.912813515946588</c:v>
                </c:pt>
                <c:pt idx="9">
                  <c:v>11.815748913643148</c:v>
                </c:pt>
                <c:pt idx="10">
                  <c:v>-14.57245474942783</c:v>
                </c:pt>
                <c:pt idx="11">
                  <c:v>-14.895035846504925</c:v>
                </c:pt>
                <c:pt idx="12">
                  <c:v>-13.264560140338332</c:v>
                </c:pt>
                <c:pt idx="13">
                  <c:v>-17.538616386043891</c:v>
                </c:pt>
                <c:pt idx="14">
                  <c:v>-19.207869442592937</c:v>
                </c:pt>
              </c:numCache>
            </c:numRef>
          </c:val>
          <c:smooth val="0"/>
          <c:extLst xmlns:c16r2="http://schemas.microsoft.com/office/drawing/2015/06/chart">
            <c:ext xmlns:c16="http://schemas.microsoft.com/office/drawing/2014/chart" uri="{C3380CC4-5D6E-409C-BE32-E72D297353CC}">
              <c16:uniqueId val="{00000003-A83F-4530-98D1-E1CF50B37E44}"/>
            </c:ext>
          </c:extLst>
        </c:ser>
        <c:ser>
          <c:idx val="5"/>
          <c:order val="4"/>
          <c:tx>
            <c:strRef>
              <c:f>Charts!$Y$259</c:f>
              <c:strCache>
                <c:ptCount val="1"/>
                <c:pt idx="0">
                  <c:v>ShockInterestRate</c:v>
                </c:pt>
              </c:strCache>
            </c:strRef>
          </c:tx>
          <c:spPr>
            <a:ln w="28575" cap="rnd">
              <a:solidFill>
                <a:schemeClr val="accent6"/>
              </a:solidFill>
              <a:round/>
            </a:ln>
            <a:effectLst/>
          </c:spPr>
          <c:marker>
            <c:symbol val="none"/>
          </c:marker>
          <c:cat>
            <c:numRef>
              <c:f>Charts!$Z$254:$AN$254</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Charts!$Z$259:$AN$259</c:f>
              <c:numCache>
                <c:formatCode>#,##0</c:formatCode>
                <c:ptCount val="15"/>
                <c:pt idx="5">
                  <c:v>6.7037206227778583</c:v>
                </c:pt>
                <c:pt idx="6">
                  <c:v>8.1936802398070263</c:v>
                </c:pt>
                <c:pt idx="7">
                  <c:v>13.708848648882601</c:v>
                </c:pt>
                <c:pt idx="8">
                  <c:v>13.79187885878363</c:v>
                </c:pt>
                <c:pt idx="9">
                  <c:v>15.66201160850963</c:v>
                </c:pt>
                <c:pt idx="10">
                  <c:v>-9.8227389685491975</c:v>
                </c:pt>
                <c:pt idx="11">
                  <c:v>-9.7124240254960164</c:v>
                </c:pt>
                <c:pt idx="12">
                  <c:v>-7.329311102702718</c:v>
                </c:pt>
                <c:pt idx="13">
                  <c:v>-10.901040069879295</c:v>
                </c:pt>
                <c:pt idx="14">
                  <c:v>-11.914398018323622</c:v>
                </c:pt>
              </c:numCache>
            </c:numRef>
          </c:val>
          <c:smooth val="0"/>
          <c:extLst xmlns:c16r2="http://schemas.microsoft.com/office/drawing/2015/06/chart">
            <c:ext xmlns:c16="http://schemas.microsoft.com/office/drawing/2014/chart" uri="{C3380CC4-5D6E-409C-BE32-E72D297353CC}">
              <c16:uniqueId val="{00000004-A83F-4530-98D1-E1CF50B37E44}"/>
            </c:ext>
          </c:extLst>
        </c:ser>
        <c:ser>
          <c:idx val="6"/>
          <c:order val="5"/>
          <c:tx>
            <c:strRef>
              <c:f>Charts!$Y$260</c:f>
              <c:strCache>
                <c:ptCount val="1"/>
                <c:pt idx="0">
                  <c:v>Historical</c:v>
                </c:pt>
              </c:strCache>
            </c:strRef>
          </c:tx>
          <c:spPr>
            <a:ln w="28575" cap="rnd">
              <a:solidFill>
                <a:schemeClr val="accent1">
                  <a:lumMod val="60000"/>
                </a:schemeClr>
              </a:solidFill>
              <a:round/>
            </a:ln>
            <a:effectLst/>
          </c:spPr>
          <c:marker>
            <c:symbol val="none"/>
          </c:marker>
          <c:cat>
            <c:numRef>
              <c:f>Charts!$Z$254:$AN$254</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Charts!$Z$260:$AN$260</c:f>
              <c:numCache>
                <c:formatCode>#,##0</c:formatCode>
                <c:ptCount val="15"/>
                <c:pt idx="5">
                  <c:v>6.7037206227778583</c:v>
                </c:pt>
                <c:pt idx="6">
                  <c:v>6.3543161387506615</c:v>
                </c:pt>
                <c:pt idx="7">
                  <c:v>8.9227524213998137</c:v>
                </c:pt>
                <c:pt idx="8">
                  <c:v>6.60756973129984</c:v>
                </c:pt>
                <c:pt idx="9">
                  <c:v>5.673922855538569</c:v>
                </c:pt>
                <c:pt idx="10">
                  <c:v>-8.5976276315020623</c:v>
                </c:pt>
                <c:pt idx="11">
                  <c:v>-8.74172396952779</c:v>
                </c:pt>
                <c:pt idx="12">
                  <c:v>-7.0959011836374746</c:v>
                </c:pt>
                <c:pt idx="13">
                  <c:v>-6.4914992554479127</c:v>
                </c:pt>
                <c:pt idx="14">
                  <c:v>-4.5661464288247968</c:v>
                </c:pt>
              </c:numCache>
            </c:numRef>
          </c:val>
          <c:smooth val="0"/>
          <c:extLst xmlns:c16r2="http://schemas.microsoft.com/office/drawing/2015/06/chart">
            <c:ext xmlns:c16="http://schemas.microsoft.com/office/drawing/2014/chart" uri="{C3380CC4-5D6E-409C-BE32-E72D297353CC}">
              <c16:uniqueId val="{00000005-A83F-4530-98D1-E1CF50B37E44}"/>
            </c:ext>
          </c:extLst>
        </c:ser>
        <c:ser>
          <c:idx val="3"/>
          <c:order val="6"/>
          <c:tx>
            <c:strRef>
              <c:f>Charts!$Y$261</c:f>
              <c:strCache>
                <c:ptCount val="1"/>
                <c:pt idx="0">
                  <c:v>Threshold</c:v>
                </c:pt>
              </c:strCache>
            </c:strRef>
          </c:tx>
          <c:spPr>
            <a:ln w="28575" cap="rnd">
              <a:solidFill>
                <a:srgbClr val="FF0000"/>
              </a:solidFill>
              <a:prstDash val="sysDash"/>
              <a:round/>
            </a:ln>
            <a:effectLst/>
          </c:spPr>
          <c:marker>
            <c:symbol val="none"/>
          </c:marker>
          <c:cat>
            <c:numRef>
              <c:f>Charts!$Z$254:$AN$254</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Charts!$Z$261:$AN$261</c:f>
              <c:numCache>
                <c:formatCode>#,##0</c:formatCode>
                <c:ptCount val="15"/>
                <c:pt idx="0">
                  <c:v>40</c:v>
                </c:pt>
                <c:pt idx="1">
                  <c:v>40</c:v>
                </c:pt>
                <c:pt idx="2">
                  <c:v>40</c:v>
                </c:pt>
                <c:pt idx="3">
                  <c:v>40</c:v>
                </c:pt>
                <c:pt idx="4">
                  <c:v>40</c:v>
                </c:pt>
                <c:pt idx="5">
                  <c:v>40</c:v>
                </c:pt>
                <c:pt idx="6">
                  <c:v>40</c:v>
                </c:pt>
                <c:pt idx="7">
                  <c:v>40</c:v>
                </c:pt>
                <c:pt idx="8">
                  <c:v>40</c:v>
                </c:pt>
                <c:pt idx="9">
                  <c:v>40</c:v>
                </c:pt>
                <c:pt idx="10">
                  <c:v>40</c:v>
                </c:pt>
                <c:pt idx="11">
                  <c:v>40</c:v>
                </c:pt>
                <c:pt idx="12">
                  <c:v>40</c:v>
                </c:pt>
                <c:pt idx="13">
                  <c:v>40</c:v>
                </c:pt>
                <c:pt idx="14">
                  <c:v>40</c:v>
                </c:pt>
              </c:numCache>
            </c:numRef>
          </c:val>
          <c:smooth val="0"/>
          <c:extLst xmlns:c16r2="http://schemas.microsoft.com/office/drawing/2015/06/chart">
            <c:ext xmlns:c16="http://schemas.microsoft.com/office/drawing/2014/chart" uri="{C3380CC4-5D6E-409C-BE32-E72D297353CC}">
              <c16:uniqueId val="{00000006-A83F-4530-98D1-E1CF50B37E44}"/>
            </c:ext>
          </c:extLst>
        </c:ser>
        <c:dLbls>
          <c:showLegendKey val="0"/>
          <c:showVal val="0"/>
          <c:showCatName val="0"/>
          <c:showSerName val="0"/>
          <c:showPercent val="0"/>
          <c:showBubbleSize val="0"/>
        </c:dLbls>
        <c:smooth val="0"/>
        <c:axId val="336412680"/>
        <c:axId val="336417776"/>
      </c:lineChart>
      <c:catAx>
        <c:axId val="336412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6417776"/>
        <c:crosses val="autoZero"/>
        <c:auto val="1"/>
        <c:lblAlgn val="ctr"/>
        <c:lblOffset val="100"/>
        <c:noMultiLvlLbl val="0"/>
      </c:catAx>
      <c:valAx>
        <c:axId val="3364177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6412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900"/>
      </a:pPr>
      <a:endParaRPr lang="en-US"/>
    </a:p>
  </c:txPr>
  <c:printSettings>
    <c:headerFooter/>
    <c:pageMargins b="0.75000000000000033" l="0.70000000000000029" r="0.70000000000000029" t="0.75000000000000033" header="0.30000000000000016" footer="0.30000000000000016"/>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spc="0" baseline="0">
                <a:solidFill>
                  <a:schemeClr val="tx1">
                    <a:lumMod val="65000"/>
                    <a:lumOff val="35000"/>
                  </a:schemeClr>
                </a:solidFill>
                <a:latin typeface="+mn-lt"/>
                <a:ea typeface="+mn-ea"/>
                <a:cs typeface="+mn-cs"/>
              </a:defRPr>
            </a:pPr>
            <a:r>
              <a:rPr lang="en-GB" b="1"/>
              <a:t>Chart 30: Personnel Cost</a:t>
            </a:r>
            <a:r>
              <a:rPr lang="en-GB" b="1" baseline="0"/>
              <a:t> </a:t>
            </a:r>
            <a:r>
              <a:rPr lang="en-GB" b="1"/>
              <a:t>as % of Revenue</a:t>
            </a:r>
          </a:p>
        </c:rich>
      </c:tx>
      <c:overlay val="0"/>
      <c:spPr>
        <a:noFill/>
        <a:ln>
          <a:noFill/>
        </a:ln>
        <a:effectLst/>
      </c:spPr>
    </c:title>
    <c:autoTitleDeleted val="0"/>
    <c:plotArea>
      <c:layout/>
      <c:lineChart>
        <c:grouping val="standard"/>
        <c:varyColors val="0"/>
        <c:ser>
          <c:idx val="0"/>
          <c:order val="0"/>
          <c:tx>
            <c:strRef>
              <c:f>Charts!$Y$272</c:f>
              <c:strCache>
                <c:ptCount val="1"/>
                <c:pt idx="0">
                  <c:v>Baseline</c:v>
                </c:pt>
              </c:strCache>
            </c:strRef>
          </c:tx>
          <c:spPr>
            <a:ln w="28575" cap="rnd">
              <a:solidFill>
                <a:schemeClr val="accent1"/>
              </a:solidFill>
              <a:round/>
            </a:ln>
            <a:effectLst/>
          </c:spPr>
          <c:marker>
            <c:symbol val="none"/>
          </c:marker>
          <c:cat>
            <c:numRef>
              <c:f>Charts!$Z$271:$AN$271</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Charts!$Z$272:$AN$272</c:f>
              <c:numCache>
                <c:formatCode>#,##0</c:formatCode>
                <c:ptCount val="15"/>
                <c:pt idx="0">
                  <c:v>40.334672185246909</c:v>
                </c:pt>
                <c:pt idx="1">
                  <c:v>36.219197077580475</c:v>
                </c:pt>
                <c:pt idx="2">
                  <c:v>31.724523713242519</c:v>
                </c:pt>
                <c:pt idx="3">
                  <c:v>33.179615118195095</c:v>
                </c:pt>
                <c:pt idx="4">
                  <c:v>24.433834749322848</c:v>
                </c:pt>
                <c:pt idx="5">
                  <c:v>24.433834749322848</c:v>
                </c:pt>
                <c:pt idx="6">
                  <c:v>24.433834749322848</c:v>
                </c:pt>
                <c:pt idx="7">
                  <c:v>24.433834749322848</c:v>
                </c:pt>
                <c:pt idx="8">
                  <c:v>24.433834749322852</c:v>
                </c:pt>
                <c:pt idx="9">
                  <c:v>24.433834749322848</c:v>
                </c:pt>
                <c:pt idx="10">
                  <c:v>24.433834749322848</c:v>
                </c:pt>
                <c:pt idx="11">
                  <c:v>24.433834749322845</c:v>
                </c:pt>
                <c:pt idx="12">
                  <c:v>24.433834749322848</c:v>
                </c:pt>
                <c:pt idx="13">
                  <c:v>24.433834749322852</c:v>
                </c:pt>
                <c:pt idx="14">
                  <c:v>24.433834749322852</c:v>
                </c:pt>
              </c:numCache>
            </c:numRef>
          </c:val>
          <c:smooth val="0"/>
          <c:extLst xmlns:c16r2="http://schemas.microsoft.com/office/drawing/2015/06/chart">
            <c:ext xmlns:c16="http://schemas.microsoft.com/office/drawing/2014/chart" uri="{C3380CC4-5D6E-409C-BE32-E72D297353CC}">
              <c16:uniqueId val="{00000000-D3A2-42F7-B5FB-7D8141A34503}"/>
            </c:ext>
          </c:extLst>
        </c:ser>
        <c:ser>
          <c:idx val="1"/>
          <c:order val="1"/>
          <c:tx>
            <c:strRef>
              <c:f>Charts!$Y$273</c:f>
              <c:strCache>
                <c:ptCount val="1"/>
                <c:pt idx="0">
                  <c:v>ShockRevenue</c:v>
                </c:pt>
              </c:strCache>
            </c:strRef>
          </c:tx>
          <c:spPr>
            <a:ln w="28575" cap="rnd">
              <a:solidFill>
                <a:schemeClr val="accent2"/>
              </a:solidFill>
              <a:round/>
            </a:ln>
            <a:effectLst/>
          </c:spPr>
          <c:marker>
            <c:symbol val="none"/>
          </c:marker>
          <c:cat>
            <c:numRef>
              <c:f>Charts!$Z$271:$AN$271</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Charts!$Z$273:$AN$273</c:f>
              <c:numCache>
                <c:formatCode>#,##0</c:formatCode>
                <c:ptCount val="15"/>
                <c:pt idx="5">
                  <c:v>24.433834749322848</c:v>
                </c:pt>
                <c:pt idx="6">
                  <c:v>27.148705277025385</c:v>
                </c:pt>
                <c:pt idx="7">
                  <c:v>27.148705277025385</c:v>
                </c:pt>
                <c:pt idx="8">
                  <c:v>27.148705277025385</c:v>
                </c:pt>
                <c:pt idx="9">
                  <c:v>27.148705277025385</c:v>
                </c:pt>
                <c:pt idx="10">
                  <c:v>27.148705277025385</c:v>
                </c:pt>
                <c:pt idx="11">
                  <c:v>27.148705277025382</c:v>
                </c:pt>
                <c:pt idx="12">
                  <c:v>27.148705277025382</c:v>
                </c:pt>
                <c:pt idx="13">
                  <c:v>27.148705277025385</c:v>
                </c:pt>
                <c:pt idx="14">
                  <c:v>27.148705277025392</c:v>
                </c:pt>
              </c:numCache>
            </c:numRef>
          </c:val>
          <c:smooth val="0"/>
          <c:extLst xmlns:c16r2="http://schemas.microsoft.com/office/drawing/2015/06/chart">
            <c:ext xmlns:c16="http://schemas.microsoft.com/office/drawing/2014/chart" uri="{C3380CC4-5D6E-409C-BE32-E72D297353CC}">
              <c16:uniqueId val="{00000001-D3A2-42F7-B5FB-7D8141A34503}"/>
            </c:ext>
          </c:extLst>
        </c:ser>
        <c:ser>
          <c:idx val="2"/>
          <c:order val="2"/>
          <c:tx>
            <c:strRef>
              <c:f>Charts!$Y$274</c:f>
              <c:strCache>
                <c:ptCount val="1"/>
                <c:pt idx="0">
                  <c:v>ShockExpenditure</c:v>
                </c:pt>
              </c:strCache>
            </c:strRef>
          </c:tx>
          <c:spPr>
            <a:ln w="28575" cap="rnd">
              <a:solidFill>
                <a:schemeClr val="accent3"/>
              </a:solidFill>
              <a:round/>
            </a:ln>
            <a:effectLst/>
          </c:spPr>
          <c:marker>
            <c:symbol val="none"/>
          </c:marker>
          <c:cat>
            <c:numRef>
              <c:f>Charts!$Z$271:$AN$271</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Charts!$Z$274:$AN$274</c:f>
              <c:numCache>
                <c:formatCode>#,##0</c:formatCode>
                <c:ptCount val="15"/>
                <c:pt idx="5">
                  <c:v>24.433834749322848</c:v>
                </c:pt>
                <c:pt idx="6">
                  <c:v>26.877218224255135</c:v>
                </c:pt>
                <c:pt idx="7">
                  <c:v>26.877218224255135</c:v>
                </c:pt>
                <c:pt idx="8">
                  <c:v>26.877218224255138</c:v>
                </c:pt>
                <c:pt idx="9">
                  <c:v>26.877218224255138</c:v>
                </c:pt>
                <c:pt idx="10">
                  <c:v>26.877218224255138</c:v>
                </c:pt>
                <c:pt idx="11">
                  <c:v>26.877218224255135</c:v>
                </c:pt>
                <c:pt idx="12">
                  <c:v>26.877218224255135</c:v>
                </c:pt>
                <c:pt idx="13">
                  <c:v>26.877218224255138</c:v>
                </c:pt>
                <c:pt idx="14">
                  <c:v>26.877218224255138</c:v>
                </c:pt>
              </c:numCache>
            </c:numRef>
          </c:val>
          <c:smooth val="0"/>
          <c:extLst xmlns:c16r2="http://schemas.microsoft.com/office/drawing/2015/06/chart">
            <c:ext xmlns:c16="http://schemas.microsoft.com/office/drawing/2014/chart" uri="{C3380CC4-5D6E-409C-BE32-E72D297353CC}">
              <c16:uniqueId val="{00000002-D3A2-42F7-B5FB-7D8141A34503}"/>
            </c:ext>
          </c:extLst>
        </c:ser>
        <c:ser>
          <c:idx val="4"/>
          <c:order val="3"/>
          <c:tx>
            <c:strRef>
              <c:f>Charts!$Y$275</c:f>
              <c:strCache>
                <c:ptCount val="1"/>
                <c:pt idx="0">
                  <c:v>ShockExchangeRate</c:v>
                </c:pt>
              </c:strCache>
            </c:strRef>
          </c:tx>
          <c:spPr>
            <a:ln w="28575" cap="rnd">
              <a:solidFill>
                <a:schemeClr val="accent5"/>
              </a:solidFill>
              <a:round/>
            </a:ln>
            <a:effectLst/>
          </c:spPr>
          <c:marker>
            <c:symbol val="none"/>
          </c:marker>
          <c:cat>
            <c:numRef>
              <c:f>Charts!$Z$271:$AN$271</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Charts!$Z$275:$AN$275</c:f>
              <c:numCache>
                <c:formatCode>#,##0</c:formatCode>
                <c:ptCount val="15"/>
                <c:pt idx="5">
                  <c:v>24.433834749322848</c:v>
                </c:pt>
                <c:pt idx="6">
                  <c:v>24.433834749322848</c:v>
                </c:pt>
                <c:pt idx="7">
                  <c:v>24.433834749322848</c:v>
                </c:pt>
                <c:pt idx="8">
                  <c:v>24.433834749322852</c:v>
                </c:pt>
                <c:pt idx="9">
                  <c:v>24.433834749322848</c:v>
                </c:pt>
                <c:pt idx="10">
                  <c:v>24.433834749322848</c:v>
                </c:pt>
                <c:pt idx="11">
                  <c:v>24.433834749322845</c:v>
                </c:pt>
                <c:pt idx="12">
                  <c:v>24.433834749322848</c:v>
                </c:pt>
                <c:pt idx="13">
                  <c:v>24.433834749322852</c:v>
                </c:pt>
                <c:pt idx="14">
                  <c:v>24.433834749322852</c:v>
                </c:pt>
              </c:numCache>
            </c:numRef>
          </c:val>
          <c:smooth val="0"/>
          <c:extLst xmlns:c16r2="http://schemas.microsoft.com/office/drawing/2015/06/chart">
            <c:ext xmlns:c16="http://schemas.microsoft.com/office/drawing/2014/chart" uri="{C3380CC4-5D6E-409C-BE32-E72D297353CC}">
              <c16:uniqueId val="{00000003-D3A2-42F7-B5FB-7D8141A34503}"/>
            </c:ext>
          </c:extLst>
        </c:ser>
        <c:ser>
          <c:idx val="5"/>
          <c:order val="4"/>
          <c:tx>
            <c:strRef>
              <c:f>Charts!$Y$276</c:f>
              <c:strCache>
                <c:ptCount val="1"/>
                <c:pt idx="0">
                  <c:v>ShockInterestRate</c:v>
                </c:pt>
              </c:strCache>
            </c:strRef>
          </c:tx>
          <c:spPr>
            <a:ln w="28575" cap="rnd">
              <a:solidFill>
                <a:schemeClr val="accent6"/>
              </a:solidFill>
              <a:round/>
            </a:ln>
            <a:effectLst/>
          </c:spPr>
          <c:marker>
            <c:symbol val="none"/>
          </c:marker>
          <c:cat>
            <c:numRef>
              <c:f>Charts!$Z$271:$AN$271</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Charts!$Z$276:$AN$276</c:f>
              <c:numCache>
                <c:formatCode>#,##0</c:formatCode>
                <c:ptCount val="15"/>
                <c:pt idx="5">
                  <c:v>24.433834749322848</c:v>
                </c:pt>
                <c:pt idx="6">
                  <c:v>24.433834749322848</c:v>
                </c:pt>
                <c:pt idx="7">
                  <c:v>24.433834749322848</c:v>
                </c:pt>
                <c:pt idx="8">
                  <c:v>24.433834749322852</c:v>
                </c:pt>
                <c:pt idx="9">
                  <c:v>24.433834749322848</c:v>
                </c:pt>
                <c:pt idx="10">
                  <c:v>24.433834749322848</c:v>
                </c:pt>
                <c:pt idx="11">
                  <c:v>24.433834749322845</c:v>
                </c:pt>
                <c:pt idx="12">
                  <c:v>24.433834749322848</c:v>
                </c:pt>
                <c:pt idx="13">
                  <c:v>24.433834749322852</c:v>
                </c:pt>
                <c:pt idx="14">
                  <c:v>24.433834749322852</c:v>
                </c:pt>
              </c:numCache>
            </c:numRef>
          </c:val>
          <c:smooth val="0"/>
          <c:extLst xmlns:c16r2="http://schemas.microsoft.com/office/drawing/2015/06/chart">
            <c:ext xmlns:c16="http://schemas.microsoft.com/office/drawing/2014/chart" uri="{C3380CC4-5D6E-409C-BE32-E72D297353CC}">
              <c16:uniqueId val="{00000004-D3A2-42F7-B5FB-7D8141A34503}"/>
            </c:ext>
          </c:extLst>
        </c:ser>
        <c:ser>
          <c:idx val="6"/>
          <c:order val="5"/>
          <c:tx>
            <c:strRef>
              <c:f>Charts!$Y$277</c:f>
              <c:strCache>
                <c:ptCount val="1"/>
                <c:pt idx="0">
                  <c:v>Historical</c:v>
                </c:pt>
              </c:strCache>
            </c:strRef>
          </c:tx>
          <c:spPr>
            <a:ln w="28575" cap="rnd">
              <a:solidFill>
                <a:schemeClr val="accent1">
                  <a:lumMod val="60000"/>
                </a:schemeClr>
              </a:solidFill>
              <a:round/>
            </a:ln>
            <a:effectLst/>
          </c:spPr>
          <c:marker>
            <c:symbol val="none"/>
          </c:marker>
          <c:cat>
            <c:numRef>
              <c:f>Charts!$Z$271:$AN$271</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Charts!$Z$277:$AN$277</c:f>
              <c:numCache>
                <c:formatCode>#,##0</c:formatCode>
                <c:ptCount val="15"/>
                <c:pt idx="5">
                  <c:v>24.433834749322848</c:v>
                </c:pt>
                <c:pt idx="6">
                  <c:v>20.430895293063742</c:v>
                </c:pt>
                <c:pt idx="7">
                  <c:v>16.62553065378664</c:v>
                </c:pt>
                <c:pt idx="8">
                  <c:v>13.160545587084577</c:v>
                </c:pt>
                <c:pt idx="9">
                  <c:v>10.142076501478265</c:v>
                </c:pt>
                <c:pt idx="10">
                  <c:v>7.6230465293151779</c:v>
                </c:pt>
                <c:pt idx="11">
                  <c:v>5.6024325983765708</c:v>
                </c:pt>
                <c:pt idx="12">
                  <c:v>4.037429582848489</c:v>
                </c:pt>
                <c:pt idx="13">
                  <c:v>2.861134479386414</c:v>
                </c:pt>
                <c:pt idx="14">
                  <c:v>1.9989052759049393</c:v>
                </c:pt>
              </c:numCache>
            </c:numRef>
          </c:val>
          <c:smooth val="0"/>
          <c:extLst xmlns:c16r2="http://schemas.microsoft.com/office/drawing/2015/06/chart">
            <c:ext xmlns:c16="http://schemas.microsoft.com/office/drawing/2014/chart" uri="{C3380CC4-5D6E-409C-BE32-E72D297353CC}">
              <c16:uniqueId val="{00000005-D3A2-42F7-B5FB-7D8141A34503}"/>
            </c:ext>
          </c:extLst>
        </c:ser>
        <c:ser>
          <c:idx val="3"/>
          <c:order val="6"/>
          <c:tx>
            <c:strRef>
              <c:f>Charts!$Y$278</c:f>
              <c:strCache>
                <c:ptCount val="1"/>
                <c:pt idx="0">
                  <c:v>Threshold</c:v>
                </c:pt>
              </c:strCache>
            </c:strRef>
          </c:tx>
          <c:spPr>
            <a:ln w="28575" cap="rnd">
              <a:solidFill>
                <a:srgbClr val="FF0000"/>
              </a:solidFill>
              <a:prstDash val="sysDash"/>
              <a:round/>
            </a:ln>
            <a:effectLst/>
          </c:spPr>
          <c:marker>
            <c:symbol val="none"/>
          </c:marker>
          <c:cat>
            <c:numRef>
              <c:f>Charts!$Z$271:$AN$271</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Charts!$Z$278:$AN$278</c:f>
              <c:numCache>
                <c:formatCode>#,##0</c:formatCode>
                <c:ptCount val="15"/>
                <c:pt idx="0">
                  <c:v>60</c:v>
                </c:pt>
                <c:pt idx="1">
                  <c:v>60</c:v>
                </c:pt>
                <c:pt idx="2">
                  <c:v>60</c:v>
                </c:pt>
                <c:pt idx="3">
                  <c:v>60</c:v>
                </c:pt>
                <c:pt idx="4">
                  <c:v>60</c:v>
                </c:pt>
                <c:pt idx="5">
                  <c:v>60</c:v>
                </c:pt>
                <c:pt idx="6">
                  <c:v>60</c:v>
                </c:pt>
                <c:pt idx="7">
                  <c:v>60</c:v>
                </c:pt>
                <c:pt idx="8">
                  <c:v>60</c:v>
                </c:pt>
                <c:pt idx="9">
                  <c:v>60</c:v>
                </c:pt>
                <c:pt idx="10">
                  <c:v>60</c:v>
                </c:pt>
                <c:pt idx="11">
                  <c:v>60</c:v>
                </c:pt>
                <c:pt idx="12">
                  <c:v>60</c:v>
                </c:pt>
                <c:pt idx="13">
                  <c:v>60</c:v>
                </c:pt>
                <c:pt idx="14">
                  <c:v>60</c:v>
                </c:pt>
              </c:numCache>
            </c:numRef>
          </c:val>
          <c:smooth val="0"/>
          <c:extLst xmlns:c16r2="http://schemas.microsoft.com/office/drawing/2015/06/chart">
            <c:ext xmlns:c16="http://schemas.microsoft.com/office/drawing/2014/chart" uri="{C3380CC4-5D6E-409C-BE32-E72D297353CC}">
              <c16:uniqueId val="{00000006-D3A2-42F7-B5FB-7D8141A34503}"/>
            </c:ext>
          </c:extLst>
        </c:ser>
        <c:dLbls>
          <c:showLegendKey val="0"/>
          <c:showVal val="0"/>
          <c:showCatName val="0"/>
          <c:showSerName val="0"/>
          <c:showPercent val="0"/>
          <c:showBubbleSize val="0"/>
        </c:dLbls>
        <c:smooth val="0"/>
        <c:axId val="336415816"/>
        <c:axId val="336418168"/>
      </c:lineChart>
      <c:catAx>
        <c:axId val="336415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6418168"/>
        <c:crosses val="autoZero"/>
        <c:auto val="1"/>
        <c:lblAlgn val="ctr"/>
        <c:lblOffset val="100"/>
        <c:noMultiLvlLbl val="0"/>
      </c:catAx>
      <c:valAx>
        <c:axId val="3364181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6415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900"/>
      </a:pPr>
      <a:endParaRPr lang="en-US"/>
    </a:p>
  </c:txPr>
  <c:printSettings>
    <c:headerFooter/>
    <c:pageMargins b="0.75000000000000033" l="0.70000000000000029" r="0.70000000000000029" t="0.75000000000000033" header="0.30000000000000016" footer="0.30000000000000016"/>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r>
              <a:rPr lang="en-GB" sz="1050"/>
              <a:t>Chart 6:</a:t>
            </a:r>
            <a:r>
              <a:rPr lang="en-GB" sz="1050" baseline="0"/>
              <a:t> </a:t>
            </a:r>
            <a:r>
              <a:rPr lang="en-GB" sz="1050"/>
              <a:t>Debt as % of State GDP</a:t>
            </a:r>
          </a:p>
        </c:rich>
      </c:tx>
      <c:overlay val="0"/>
      <c:spPr>
        <a:noFill/>
        <a:ln>
          <a:noFill/>
        </a:ln>
        <a:effectLst/>
      </c:spPr>
    </c:title>
    <c:autoTitleDeleted val="0"/>
    <c:plotArea>
      <c:layout/>
      <c:barChart>
        <c:barDir val="col"/>
        <c:grouping val="clustered"/>
        <c:varyColors val="0"/>
        <c:ser>
          <c:idx val="0"/>
          <c:order val="0"/>
          <c:tx>
            <c:strRef>
              <c:f>Charts!$Y$102</c:f>
              <c:strCache>
                <c:ptCount val="1"/>
                <c:pt idx="0">
                  <c:v>Debt as % of GDP</c:v>
                </c:pt>
              </c:strCache>
            </c:strRef>
          </c:tx>
          <c:spPr>
            <a:solidFill>
              <a:schemeClr val="accent1"/>
            </a:solidFill>
            <a:ln>
              <a:noFill/>
            </a:ln>
            <a:effectLst/>
          </c:spPr>
          <c:invertIfNegative val="0"/>
          <c:cat>
            <c:numRef>
              <c:f>Charts!$Z$101:$AD$101</c:f>
              <c:numCache>
                <c:formatCode>General</c:formatCode>
                <c:ptCount val="5"/>
                <c:pt idx="0">
                  <c:v>2015</c:v>
                </c:pt>
                <c:pt idx="1">
                  <c:v>2016</c:v>
                </c:pt>
                <c:pt idx="2">
                  <c:v>2017</c:v>
                </c:pt>
                <c:pt idx="3">
                  <c:v>2018</c:v>
                </c:pt>
                <c:pt idx="4">
                  <c:v>2019</c:v>
                </c:pt>
              </c:numCache>
            </c:numRef>
          </c:cat>
          <c:val>
            <c:numRef>
              <c:f>Charts!$Z$102:$AD$102</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889-4AE6-9DFE-46F480AF598F}"/>
            </c:ext>
          </c:extLst>
        </c:ser>
        <c:dLbls>
          <c:showLegendKey val="0"/>
          <c:showVal val="0"/>
          <c:showCatName val="0"/>
          <c:showSerName val="0"/>
          <c:showPercent val="0"/>
          <c:showBubbleSize val="0"/>
        </c:dLbls>
        <c:gapWidth val="150"/>
        <c:axId val="336199288"/>
        <c:axId val="336198112"/>
      </c:barChart>
      <c:lineChart>
        <c:grouping val="standard"/>
        <c:varyColors val="0"/>
        <c:ser>
          <c:idx val="1"/>
          <c:order val="1"/>
          <c:tx>
            <c:strRef>
              <c:f>Charts!$Y$103</c:f>
              <c:strCache>
                <c:ptCount val="1"/>
                <c:pt idx="0">
                  <c:v>Threshold</c:v>
                </c:pt>
              </c:strCache>
            </c:strRef>
          </c:tx>
          <c:spPr>
            <a:ln w="28575" cap="rnd">
              <a:solidFill>
                <a:srgbClr val="FF0000"/>
              </a:solidFill>
              <a:prstDash val="sysDash"/>
              <a:round/>
            </a:ln>
            <a:effectLst/>
          </c:spPr>
          <c:marker>
            <c:symbol val="none"/>
          </c:marker>
          <c:cat>
            <c:numRef>
              <c:f>Charts!$Z$101:$AD$101</c:f>
              <c:numCache>
                <c:formatCode>General</c:formatCode>
                <c:ptCount val="5"/>
                <c:pt idx="0">
                  <c:v>2015</c:v>
                </c:pt>
                <c:pt idx="1">
                  <c:v>2016</c:v>
                </c:pt>
                <c:pt idx="2">
                  <c:v>2017</c:v>
                </c:pt>
                <c:pt idx="3">
                  <c:v>2018</c:v>
                </c:pt>
                <c:pt idx="4">
                  <c:v>2019</c:v>
                </c:pt>
              </c:numCache>
            </c:numRef>
          </c:cat>
          <c:val>
            <c:numRef>
              <c:f>Charts!$Z$103:$AD$103</c:f>
              <c:numCache>
                <c:formatCode>#,##0</c:formatCode>
                <c:ptCount val="5"/>
                <c:pt idx="0">
                  <c:v>25</c:v>
                </c:pt>
                <c:pt idx="1">
                  <c:v>25</c:v>
                </c:pt>
                <c:pt idx="2">
                  <c:v>25</c:v>
                </c:pt>
                <c:pt idx="3">
                  <c:v>25</c:v>
                </c:pt>
                <c:pt idx="4">
                  <c:v>25</c:v>
                </c:pt>
              </c:numCache>
            </c:numRef>
          </c:val>
          <c:smooth val="0"/>
          <c:extLst xmlns:c16r2="http://schemas.microsoft.com/office/drawing/2015/06/chart">
            <c:ext xmlns:c16="http://schemas.microsoft.com/office/drawing/2014/chart" uri="{C3380CC4-5D6E-409C-BE32-E72D297353CC}">
              <c16:uniqueId val="{00000001-9889-4AE6-9DFE-46F480AF598F}"/>
            </c:ext>
          </c:extLst>
        </c:ser>
        <c:dLbls>
          <c:showLegendKey val="0"/>
          <c:showVal val="0"/>
          <c:showCatName val="0"/>
          <c:showSerName val="0"/>
          <c:showPercent val="0"/>
          <c:showBubbleSize val="0"/>
        </c:dLbls>
        <c:marker val="1"/>
        <c:smooth val="0"/>
        <c:axId val="336199288"/>
        <c:axId val="336198112"/>
      </c:lineChart>
      <c:catAx>
        <c:axId val="336199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6198112"/>
        <c:crosses val="autoZero"/>
        <c:auto val="1"/>
        <c:lblAlgn val="ctr"/>
        <c:lblOffset val="100"/>
        <c:noMultiLvlLbl val="0"/>
      </c:catAx>
      <c:valAx>
        <c:axId val="3361981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619928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lumMod val="85000"/>
        </a:schemeClr>
      </a:solidFill>
      <a:round/>
    </a:ln>
    <a:effectLst/>
  </c:spPr>
  <c:txPr>
    <a:bodyPr/>
    <a:lstStyle/>
    <a:p>
      <a:pPr>
        <a:defRPr sz="900"/>
      </a:pPr>
      <a:endParaRPr lang="en-US"/>
    </a:p>
  </c:txPr>
  <c:printSettings>
    <c:headerFooter/>
    <c:pageMargins b="0.75000000000000033" l="0.70000000000000029" r="0.70000000000000029" t="0.75000000000000033" header="0.30000000000000016" footer="0.30000000000000016"/>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mn-lt"/>
                <a:ea typeface="+mn-ea"/>
                <a:cs typeface="+mn-cs"/>
              </a:defRPr>
            </a:pPr>
            <a:r>
              <a:rPr lang="es-ES_tradnl"/>
              <a:t>Chart 11: Fiscal Outturns</a:t>
            </a:r>
          </a:p>
        </c:rich>
      </c:tx>
      <c:overlay val="0"/>
      <c:spPr>
        <a:noFill/>
        <a:ln>
          <a:noFill/>
        </a:ln>
        <a:effectLst/>
      </c:spPr>
    </c:title>
    <c:autoTitleDeleted val="0"/>
    <c:plotArea>
      <c:layout>
        <c:manualLayout>
          <c:layoutTarget val="inner"/>
          <c:xMode val="edge"/>
          <c:yMode val="edge"/>
          <c:x val="8.9905511811023645E-2"/>
          <c:y val="0.13582436572094481"/>
          <c:w val="0.81070275590551177"/>
          <c:h val="0.61063595357117639"/>
        </c:manualLayout>
      </c:layout>
      <c:barChart>
        <c:barDir val="col"/>
        <c:grouping val="clustered"/>
        <c:varyColors val="0"/>
        <c:ser>
          <c:idx val="0"/>
          <c:order val="0"/>
          <c:tx>
            <c:strRef>
              <c:f>Charts!$Y$192</c:f>
              <c:strCache>
                <c:ptCount val="1"/>
                <c:pt idx="0">
                  <c:v>Gross Financing Needs as % of State GDP</c:v>
                </c:pt>
              </c:strCache>
            </c:strRef>
          </c:tx>
          <c:spPr>
            <a:solidFill>
              <a:schemeClr val="accent1"/>
            </a:solidFill>
            <a:ln>
              <a:noFill/>
            </a:ln>
            <a:effectLst/>
          </c:spPr>
          <c:invertIfNegative val="0"/>
          <c:cat>
            <c:numRef>
              <c:f>Charts!$Z$191:$AD$191</c:f>
              <c:numCache>
                <c:formatCode>General</c:formatCode>
                <c:ptCount val="5"/>
                <c:pt idx="0">
                  <c:v>2015</c:v>
                </c:pt>
                <c:pt idx="1">
                  <c:v>2016</c:v>
                </c:pt>
                <c:pt idx="2">
                  <c:v>2017</c:v>
                </c:pt>
                <c:pt idx="3">
                  <c:v>2018</c:v>
                </c:pt>
                <c:pt idx="4">
                  <c:v>2019</c:v>
                </c:pt>
              </c:numCache>
            </c:numRef>
          </c:cat>
          <c:val>
            <c:numRef>
              <c:f>Charts!$Z$192:$AD$192</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868-46D7-845F-A86BBFE210FF}"/>
            </c:ext>
          </c:extLst>
        </c:ser>
        <c:ser>
          <c:idx val="1"/>
          <c:order val="1"/>
          <c:tx>
            <c:strRef>
              <c:f>Charts!$Y$193</c:f>
              <c:strCache>
                <c:ptCount val="1"/>
                <c:pt idx="0">
                  <c:v>Overall Balance as % of State GDP</c:v>
                </c:pt>
              </c:strCache>
            </c:strRef>
          </c:tx>
          <c:spPr>
            <a:solidFill>
              <a:schemeClr val="accent2"/>
            </a:solidFill>
            <a:ln>
              <a:noFill/>
            </a:ln>
            <a:effectLst/>
          </c:spPr>
          <c:invertIfNegative val="0"/>
          <c:cat>
            <c:numRef>
              <c:f>Charts!$Z$191:$AD$191</c:f>
              <c:numCache>
                <c:formatCode>General</c:formatCode>
                <c:ptCount val="5"/>
                <c:pt idx="0">
                  <c:v>2015</c:v>
                </c:pt>
                <c:pt idx="1">
                  <c:v>2016</c:v>
                </c:pt>
                <c:pt idx="2">
                  <c:v>2017</c:v>
                </c:pt>
                <c:pt idx="3">
                  <c:v>2018</c:v>
                </c:pt>
                <c:pt idx="4">
                  <c:v>2019</c:v>
                </c:pt>
              </c:numCache>
            </c:numRef>
          </c:cat>
          <c:val>
            <c:numRef>
              <c:f>Charts!$Z$193:$AD$193</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1-4868-46D7-845F-A86BBFE210FF}"/>
            </c:ext>
          </c:extLst>
        </c:ser>
        <c:ser>
          <c:idx val="2"/>
          <c:order val="2"/>
          <c:tx>
            <c:strRef>
              <c:f>Charts!$Y$194</c:f>
              <c:strCache>
                <c:ptCount val="1"/>
                <c:pt idx="0">
                  <c:v>Primary Balance as % of State GDP</c:v>
                </c:pt>
              </c:strCache>
            </c:strRef>
          </c:tx>
          <c:spPr>
            <a:solidFill>
              <a:schemeClr val="accent3"/>
            </a:solidFill>
            <a:ln>
              <a:noFill/>
            </a:ln>
            <a:effectLst/>
          </c:spPr>
          <c:invertIfNegative val="0"/>
          <c:cat>
            <c:numRef>
              <c:f>Charts!$Z$191:$AD$191</c:f>
              <c:numCache>
                <c:formatCode>General</c:formatCode>
                <c:ptCount val="5"/>
                <c:pt idx="0">
                  <c:v>2015</c:v>
                </c:pt>
                <c:pt idx="1">
                  <c:v>2016</c:v>
                </c:pt>
                <c:pt idx="2">
                  <c:v>2017</c:v>
                </c:pt>
                <c:pt idx="3">
                  <c:v>2018</c:v>
                </c:pt>
                <c:pt idx="4">
                  <c:v>2019</c:v>
                </c:pt>
              </c:numCache>
            </c:numRef>
          </c:cat>
          <c:val>
            <c:numRef>
              <c:f>Charts!$Z$194:$AD$194</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2-4868-46D7-845F-A86BBFE210FF}"/>
            </c:ext>
          </c:extLst>
        </c:ser>
        <c:dLbls>
          <c:showLegendKey val="0"/>
          <c:showVal val="0"/>
          <c:showCatName val="0"/>
          <c:showSerName val="0"/>
          <c:showPercent val="0"/>
          <c:showBubbleSize val="0"/>
        </c:dLbls>
        <c:gapWidth val="219"/>
        <c:overlap val="-27"/>
        <c:axId val="336199680"/>
        <c:axId val="336200072"/>
      </c:barChart>
      <c:lineChart>
        <c:grouping val="standard"/>
        <c:varyColors val="0"/>
        <c:ser>
          <c:idx val="3"/>
          <c:order val="3"/>
          <c:tx>
            <c:strRef>
              <c:f>Charts!$Y$195</c:f>
              <c:strCache>
                <c:ptCount val="1"/>
                <c:pt idx="0">
                  <c:v>Revenue as % of State GDP</c:v>
                </c:pt>
              </c:strCache>
            </c:strRef>
          </c:tx>
          <c:spPr>
            <a:ln w="28575" cap="rnd">
              <a:solidFill>
                <a:schemeClr val="accent4"/>
              </a:solidFill>
              <a:round/>
            </a:ln>
            <a:effectLst/>
          </c:spPr>
          <c:marker>
            <c:symbol val="none"/>
          </c:marker>
          <c:cat>
            <c:numRef>
              <c:f>Charts!$Z$191:$AN$191</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Charts!$Z$195:$AD$195</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3-4868-46D7-845F-A86BBFE210FF}"/>
            </c:ext>
          </c:extLst>
        </c:ser>
        <c:ser>
          <c:idx val="4"/>
          <c:order val="4"/>
          <c:tx>
            <c:strRef>
              <c:f>Charts!$Y$196</c:f>
              <c:strCache>
                <c:ptCount val="1"/>
                <c:pt idx="0">
                  <c:v>Expenditures as % of State GDP</c:v>
                </c:pt>
              </c:strCache>
            </c:strRef>
          </c:tx>
          <c:spPr>
            <a:ln w="28575" cap="rnd">
              <a:solidFill>
                <a:schemeClr val="accent5"/>
              </a:solidFill>
              <a:round/>
            </a:ln>
            <a:effectLst/>
          </c:spPr>
          <c:marker>
            <c:symbol val="none"/>
          </c:marker>
          <c:cat>
            <c:numRef>
              <c:f>Charts!$Z$191:$AN$191</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Charts!$Z$196:$AD$196</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4-4868-46D7-845F-A86BBFE210FF}"/>
            </c:ext>
          </c:extLst>
        </c:ser>
        <c:dLbls>
          <c:showLegendKey val="0"/>
          <c:showVal val="0"/>
          <c:showCatName val="0"/>
          <c:showSerName val="0"/>
          <c:showPercent val="0"/>
          <c:showBubbleSize val="0"/>
        </c:dLbls>
        <c:marker val="1"/>
        <c:smooth val="0"/>
        <c:axId val="336199680"/>
        <c:axId val="336200072"/>
      </c:lineChart>
      <c:catAx>
        <c:axId val="33619968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36200072"/>
        <c:crosses val="autoZero"/>
        <c:auto val="1"/>
        <c:lblAlgn val="ctr"/>
        <c:lblOffset val="100"/>
        <c:noMultiLvlLbl val="0"/>
      </c:catAx>
      <c:valAx>
        <c:axId val="3362000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36199680"/>
        <c:crosses val="autoZero"/>
        <c:crossBetween val="between"/>
      </c:valAx>
      <c:spPr>
        <a:noFill/>
        <a:ln>
          <a:noFill/>
        </a:ln>
        <a:effectLst/>
      </c:spPr>
    </c:plotArea>
    <c:legend>
      <c:legendPos val="b"/>
      <c:layout>
        <c:manualLayout>
          <c:xMode val="edge"/>
          <c:yMode val="edge"/>
          <c:x val="2.0484908136482953E-2"/>
          <c:y val="0.83390930300379174"/>
          <c:w val="0.95902996500437465"/>
          <c:h val="0.1383129192184310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pPr>
      <a:endParaRPr lang="en-US"/>
    </a:p>
  </c:txPr>
  <c:printSettings>
    <c:headerFooter/>
    <c:pageMargins b="0.75000000000000033" l="0.70000000000000029" r="0.70000000000000029" t="0.75000000000000033" header="0.30000000000000016" footer="0.30000000000000016"/>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es-ES_tradnl"/>
              <a:t>Chart 10: Debt service indicators</a:t>
            </a:r>
          </a:p>
        </c:rich>
      </c:tx>
      <c:overlay val="0"/>
      <c:spPr>
        <a:noFill/>
        <a:ln>
          <a:noFill/>
        </a:ln>
        <a:effectLst/>
      </c:spPr>
    </c:title>
    <c:autoTitleDeleted val="0"/>
    <c:plotArea>
      <c:layout>
        <c:manualLayout>
          <c:layoutTarget val="inner"/>
          <c:xMode val="edge"/>
          <c:yMode val="edge"/>
          <c:x val="9.4646540310779792E-2"/>
          <c:y val="0.11441568357691038"/>
          <c:w val="0.87258552055992999"/>
          <c:h val="0.66490558471857752"/>
        </c:manualLayout>
      </c:layout>
      <c:lineChart>
        <c:grouping val="standard"/>
        <c:varyColors val="0"/>
        <c:ser>
          <c:idx val="0"/>
          <c:order val="0"/>
          <c:tx>
            <c:strRef>
              <c:f>Charts!$Y$174</c:f>
              <c:strCache>
                <c:ptCount val="1"/>
                <c:pt idx="0">
                  <c:v>Debt Service as % of Gross FAAC Allocation</c:v>
                </c:pt>
              </c:strCache>
            </c:strRef>
          </c:tx>
          <c:spPr>
            <a:ln w="28575" cap="rnd">
              <a:solidFill>
                <a:schemeClr val="accent1"/>
              </a:solidFill>
              <a:round/>
            </a:ln>
            <a:effectLst/>
          </c:spPr>
          <c:marker>
            <c:symbol val="none"/>
          </c:marker>
          <c:cat>
            <c:numRef>
              <c:f>Charts!$Z$173:$AD$173</c:f>
              <c:numCache>
                <c:formatCode>General</c:formatCode>
                <c:ptCount val="5"/>
                <c:pt idx="0">
                  <c:v>2015</c:v>
                </c:pt>
                <c:pt idx="1">
                  <c:v>2016</c:v>
                </c:pt>
                <c:pt idx="2">
                  <c:v>2017</c:v>
                </c:pt>
                <c:pt idx="3">
                  <c:v>2018</c:v>
                </c:pt>
                <c:pt idx="4">
                  <c:v>2019</c:v>
                </c:pt>
              </c:numCache>
            </c:numRef>
          </c:cat>
          <c:val>
            <c:numRef>
              <c:f>Charts!$Z$174:$AD$174</c:f>
              <c:numCache>
                <c:formatCode>#,##0</c:formatCode>
                <c:ptCount val="5"/>
                <c:pt idx="0">
                  <c:v>7.7127130443442047</c:v>
                </c:pt>
                <c:pt idx="1">
                  <c:v>7.112611678960798</c:v>
                </c:pt>
                <c:pt idx="2">
                  <c:v>9.3748924764535317</c:v>
                </c:pt>
                <c:pt idx="3">
                  <c:v>7.8842247728001231</c:v>
                </c:pt>
                <c:pt idx="4">
                  <c:v>9.571530430129112</c:v>
                </c:pt>
              </c:numCache>
            </c:numRef>
          </c:val>
          <c:smooth val="0"/>
          <c:extLst xmlns:c16r2="http://schemas.microsoft.com/office/drawing/2015/06/chart">
            <c:ext xmlns:c16="http://schemas.microsoft.com/office/drawing/2014/chart" uri="{C3380CC4-5D6E-409C-BE32-E72D297353CC}">
              <c16:uniqueId val="{00000000-8C7C-4AA5-89F6-400169A8F09D}"/>
            </c:ext>
          </c:extLst>
        </c:ser>
        <c:ser>
          <c:idx val="1"/>
          <c:order val="1"/>
          <c:tx>
            <c:strRef>
              <c:f>Charts!$Y$175</c:f>
              <c:strCache>
                <c:ptCount val="1"/>
                <c:pt idx="0">
                  <c:v>Interest as % of Revenue</c:v>
                </c:pt>
              </c:strCache>
            </c:strRef>
          </c:tx>
          <c:spPr>
            <a:ln w="28575" cap="rnd">
              <a:solidFill>
                <a:schemeClr val="accent2"/>
              </a:solidFill>
              <a:round/>
            </a:ln>
            <a:effectLst/>
          </c:spPr>
          <c:marker>
            <c:symbol val="none"/>
          </c:marker>
          <c:cat>
            <c:numRef>
              <c:f>Charts!$Z$173:$AD$173</c:f>
              <c:numCache>
                <c:formatCode>General</c:formatCode>
                <c:ptCount val="5"/>
                <c:pt idx="0">
                  <c:v>2015</c:v>
                </c:pt>
                <c:pt idx="1">
                  <c:v>2016</c:v>
                </c:pt>
                <c:pt idx="2">
                  <c:v>2017</c:v>
                </c:pt>
                <c:pt idx="3">
                  <c:v>2018</c:v>
                </c:pt>
                <c:pt idx="4">
                  <c:v>2019</c:v>
                </c:pt>
              </c:numCache>
            </c:numRef>
          </c:cat>
          <c:val>
            <c:numRef>
              <c:f>Charts!$Z$175:$AD$175</c:f>
              <c:numCache>
                <c:formatCode>#,##0</c:formatCode>
                <c:ptCount val="5"/>
                <c:pt idx="0">
                  <c:v>3.8226456529975001</c:v>
                </c:pt>
                <c:pt idx="1">
                  <c:v>3.5275478281571448</c:v>
                </c:pt>
                <c:pt idx="2">
                  <c:v>3.4209660553338064</c:v>
                </c:pt>
                <c:pt idx="3">
                  <c:v>2.8975769700318796</c:v>
                </c:pt>
                <c:pt idx="4">
                  <c:v>3.1935759429176063</c:v>
                </c:pt>
              </c:numCache>
            </c:numRef>
          </c:val>
          <c:smooth val="0"/>
          <c:extLst xmlns:c16r2="http://schemas.microsoft.com/office/drawing/2015/06/chart">
            <c:ext xmlns:c16="http://schemas.microsoft.com/office/drawing/2014/chart" uri="{C3380CC4-5D6E-409C-BE32-E72D297353CC}">
              <c16:uniqueId val="{00000001-8C7C-4AA5-89F6-400169A8F09D}"/>
            </c:ext>
          </c:extLst>
        </c:ser>
        <c:ser>
          <c:idx val="2"/>
          <c:order val="2"/>
          <c:tx>
            <c:strRef>
              <c:f>Charts!$Y$176</c:f>
              <c:strCache>
                <c:ptCount val="1"/>
                <c:pt idx="0">
                  <c:v>External Debt Service as % of Revenue</c:v>
                </c:pt>
              </c:strCache>
            </c:strRef>
          </c:tx>
          <c:spPr>
            <a:ln w="28575" cap="rnd">
              <a:solidFill>
                <a:schemeClr val="accent3"/>
              </a:solidFill>
              <a:round/>
            </a:ln>
            <a:effectLst/>
          </c:spPr>
          <c:marker>
            <c:symbol val="none"/>
          </c:marker>
          <c:cat>
            <c:numRef>
              <c:f>Charts!$Z$173:$AD$173</c:f>
              <c:numCache>
                <c:formatCode>General</c:formatCode>
                <c:ptCount val="5"/>
                <c:pt idx="0">
                  <c:v>2015</c:v>
                </c:pt>
                <c:pt idx="1">
                  <c:v>2016</c:v>
                </c:pt>
                <c:pt idx="2">
                  <c:v>2017</c:v>
                </c:pt>
                <c:pt idx="3">
                  <c:v>2018</c:v>
                </c:pt>
                <c:pt idx="4">
                  <c:v>2019</c:v>
                </c:pt>
              </c:numCache>
            </c:numRef>
          </c:cat>
          <c:val>
            <c:numRef>
              <c:f>Charts!$Z$176:$AD$176</c:f>
              <c:numCache>
                <c:formatCode>#,##0</c:formatCode>
                <c:ptCount val="5"/>
                <c:pt idx="0">
                  <c:v>2.1271786528675478</c:v>
                </c:pt>
                <c:pt idx="1">
                  <c:v>2.1525669757981953</c:v>
                </c:pt>
                <c:pt idx="2">
                  <c:v>2.388396537668243</c:v>
                </c:pt>
                <c:pt idx="3">
                  <c:v>2.1916664465904523</c:v>
                </c:pt>
                <c:pt idx="4">
                  <c:v>2.1800132072952065</c:v>
                </c:pt>
              </c:numCache>
            </c:numRef>
          </c:val>
          <c:smooth val="0"/>
          <c:extLst xmlns:c16r2="http://schemas.microsoft.com/office/drawing/2015/06/chart">
            <c:ext xmlns:c16="http://schemas.microsoft.com/office/drawing/2014/chart" uri="{C3380CC4-5D6E-409C-BE32-E72D297353CC}">
              <c16:uniqueId val="{00000002-8C7C-4AA5-89F6-400169A8F09D}"/>
            </c:ext>
          </c:extLst>
        </c:ser>
        <c:dLbls>
          <c:showLegendKey val="0"/>
          <c:showVal val="0"/>
          <c:showCatName val="0"/>
          <c:showSerName val="0"/>
          <c:showPercent val="0"/>
          <c:showBubbleSize val="0"/>
        </c:dLbls>
        <c:smooth val="0"/>
        <c:axId val="336200856"/>
        <c:axId val="336201248"/>
      </c:lineChart>
      <c:catAx>
        <c:axId val="336200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6201248"/>
        <c:crosses val="autoZero"/>
        <c:auto val="1"/>
        <c:lblAlgn val="ctr"/>
        <c:lblOffset val="100"/>
        <c:noMultiLvlLbl val="0"/>
      </c:catAx>
      <c:valAx>
        <c:axId val="3362012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6200856"/>
        <c:crosses val="autoZero"/>
        <c:crossBetween val="between"/>
      </c:valAx>
      <c:spPr>
        <a:noFill/>
        <a:ln>
          <a:noFill/>
        </a:ln>
        <a:effectLst/>
      </c:spPr>
    </c:plotArea>
    <c:legend>
      <c:legendPos val="b"/>
      <c:layout>
        <c:manualLayout>
          <c:xMode val="edge"/>
          <c:yMode val="edge"/>
          <c:x val="1.6908355205599326E-2"/>
          <c:y val="0.83738261883931153"/>
          <c:w val="0.96340551181102352"/>
          <c:h val="0.1348396033829104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900"/>
      </a:pPr>
      <a:endParaRPr lang="en-US"/>
    </a:p>
  </c:txPr>
  <c:printSettings>
    <c:headerFooter/>
    <c:pageMargins b="0.75000000000000033" l="0.70000000000000029" r="0.70000000000000029" t="0.75000000000000033" header="0.30000000000000016" footer="0.30000000000000016"/>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r>
              <a:rPr lang="en-US" sz="1050"/>
              <a:t>Chart 7: Debt as % of Revenue</a:t>
            </a:r>
          </a:p>
        </c:rich>
      </c:tx>
      <c:overlay val="0"/>
      <c:spPr>
        <a:noFill/>
        <a:ln>
          <a:noFill/>
        </a:ln>
        <a:effectLst/>
      </c:spPr>
    </c:title>
    <c:autoTitleDeleted val="0"/>
    <c:plotArea>
      <c:layout/>
      <c:barChart>
        <c:barDir val="col"/>
        <c:grouping val="clustered"/>
        <c:varyColors val="0"/>
        <c:ser>
          <c:idx val="0"/>
          <c:order val="0"/>
          <c:tx>
            <c:strRef>
              <c:f>Charts!$Y$120</c:f>
              <c:strCache>
                <c:ptCount val="1"/>
                <c:pt idx="0">
                  <c:v>Debt as % of Revenue</c:v>
                </c:pt>
              </c:strCache>
            </c:strRef>
          </c:tx>
          <c:spPr>
            <a:solidFill>
              <a:schemeClr val="accent1"/>
            </a:solidFill>
            <a:ln>
              <a:noFill/>
            </a:ln>
            <a:effectLst/>
          </c:spPr>
          <c:invertIfNegative val="0"/>
          <c:cat>
            <c:numRef>
              <c:f>Charts!$Z$119:$AD$119</c:f>
              <c:numCache>
                <c:formatCode>General</c:formatCode>
                <c:ptCount val="5"/>
                <c:pt idx="0">
                  <c:v>2015</c:v>
                </c:pt>
                <c:pt idx="1">
                  <c:v>2016</c:v>
                </c:pt>
                <c:pt idx="2">
                  <c:v>2017</c:v>
                </c:pt>
                <c:pt idx="3">
                  <c:v>2018</c:v>
                </c:pt>
                <c:pt idx="4">
                  <c:v>2019</c:v>
                </c:pt>
              </c:numCache>
            </c:numRef>
          </c:cat>
          <c:val>
            <c:numRef>
              <c:f>Charts!$Z$120:$AD$120</c:f>
              <c:numCache>
                <c:formatCode>#,##0</c:formatCode>
                <c:ptCount val="5"/>
                <c:pt idx="0">
                  <c:v>283.40603128080511</c:v>
                </c:pt>
                <c:pt idx="1">
                  <c:v>258.11269694586906</c:v>
                </c:pt>
                <c:pt idx="2">
                  <c:v>242.11893084295033</c:v>
                </c:pt>
                <c:pt idx="3">
                  <c:v>301.30212077330191</c:v>
                </c:pt>
                <c:pt idx="4">
                  <c:v>295.00784137064954</c:v>
                </c:pt>
              </c:numCache>
            </c:numRef>
          </c:val>
          <c:extLst xmlns:c16r2="http://schemas.microsoft.com/office/drawing/2015/06/chart">
            <c:ext xmlns:c16="http://schemas.microsoft.com/office/drawing/2014/chart" uri="{C3380CC4-5D6E-409C-BE32-E72D297353CC}">
              <c16:uniqueId val="{00000000-85C0-4BEF-953E-8D0F04B3BD15}"/>
            </c:ext>
          </c:extLst>
        </c:ser>
        <c:dLbls>
          <c:showLegendKey val="0"/>
          <c:showVal val="0"/>
          <c:showCatName val="0"/>
          <c:showSerName val="0"/>
          <c:showPercent val="0"/>
          <c:showBubbleSize val="0"/>
        </c:dLbls>
        <c:gapWidth val="219"/>
        <c:overlap val="-27"/>
        <c:axId val="337278120"/>
        <c:axId val="337278512"/>
      </c:barChart>
      <c:lineChart>
        <c:grouping val="standard"/>
        <c:varyColors val="0"/>
        <c:ser>
          <c:idx val="1"/>
          <c:order val="1"/>
          <c:tx>
            <c:strRef>
              <c:f>Charts!$Y$121</c:f>
              <c:strCache>
                <c:ptCount val="1"/>
                <c:pt idx="0">
                  <c:v>Threshold</c:v>
                </c:pt>
              </c:strCache>
            </c:strRef>
          </c:tx>
          <c:spPr>
            <a:ln w="28575" cap="rnd">
              <a:solidFill>
                <a:schemeClr val="accent2"/>
              </a:solidFill>
              <a:prstDash val="sysDash"/>
              <a:round/>
            </a:ln>
            <a:effectLst/>
          </c:spPr>
          <c:marker>
            <c:symbol val="none"/>
          </c:marker>
          <c:cat>
            <c:numRef>
              <c:f>Charts!$Z$119:$AD$119</c:f>
              <c:numCache>
                <c:formatCode>General</c:formatCode>
                <c:ptCount val="5"/>
                <c:pt idx="0">
                  <c:v>2015</c:v>
                </c:pt>
                <c:pt idx="1">
                  <c:v>2016</c:v>
                </c:pt>
                <c:pt idx="2">
                  <c:v>2017</c:v>
                </c:pt>
                <c:pt idx="3">
                  <c:v>2018</c:v>
                </c:pt>
                <c:pt idx="4">
                  <c:v>2019</c:v>
                </c:pt>
              </c:numCache>
            </c:numRef>
          </c:cat>
          <c:val>
            <c:numRef>
              <c:f>Charts!$Z$121:$AD$121</c:f>
              <c:numCache>
                <c:formatCode>#,##0</c:formatCode>
                <c:ptCount val="5"/>
                <c:pt idx="0">
                  <c:v>200</c:v>
                </c:pt>
                <c:pt idx="1">
                  <c:v>200</c:v>
                </c:pt>
                <c:pt idx="2">
                  <c:v>200</c:v>
                </c:pt>
                <c:pt idx="3">
                  <c:v>200</c:v>
                </c:pt>
                <c:pt idx="4">
                  <c:v>200</c:v>
                </c:pt>
              </c:numCache>
            </c:numRef>
          </c:val>
          <c:smooth val="0"/>
          <c:extLst xmlns:c16r2="http://schemas.microsoft.com/office/drawing/2015/06/chart">
            <c:ext xmlns:c16="http://schemas.microsoft.com/office/drawing/2014/chart" uri="{C3380CC4-5D6E-409C-BE32-E72D297353CC}">
              <c16:uniqueId val="{00000001-85C0-4BEF-953E-8D0F04B3BD15}"/>
            </c:ext>
          </c:extLst>
        </c:ser>
        <c:dLbls>
          <c:showLegendKey val="0"/>
          <c:showVal val="0"/>
          <c:showCatName val="0"/>
          <c:showSerName val="0"/>
          <c:showPercent val="0"/>
          <c:showBubbleSize val="0"/>
        </c:dLbls>
        <c:marker val="1"/>
        <c:smooth val="0"/>
        <c:axId val="337278120"/>
        <c:axId val="337278512"/>
      </c:lineChart>
      <c:catAx>
        <c:axId val="337278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7278512"/>
        <c:crosses val="autoZero"/>
        <c:auto val="1"/>
        <c:lblAlgn val="ctr"/>
        <c:lblOffset val="100"/>
        <c:noMultiLvlLbl val="0"/>
      </c:catAx>
      <c:valAx>
        <c:axId val="337278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727812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33" l="0.70000000000000029" r="0.70000000000000029" t="0.75000000000000033" header="0.30000000000000016" footer="0.30000000000000016"/>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r>
              <a:rPr lang="en-GB" sz="1050" b="0" i="0" baseline="0">
                <a:effectLst/>
              </a:rPr>
              <a:t>Chart 9: Personnel Cost as % of Revenue</a:t>
            </a:r>
            <a:endParaRPr lang="en-GB" sz="1050">
              <a:effectLst/>
            </a:endParaRPr>
          </a:p>
        </c:rich>
      </c:tx>
      <c:overlay val="0"/>
      <c:spPr>
        <a:noFill/>
        <a:ln>
          <a:noFill/>
        </a:ln>
        <a:effectLst/>
      </c:spPr>
    </c:title>
    <c:autoTitleDeleted val="0"/>
    <c:plotArea>
      <c:layout/>
      <c:barChart>
        <c:barDir val="col"/>
        <c:grouping val="clustered"/>
        <c:varyColors val="0"/>
        <c:ser>
          <c:idx val="0"/>
          <c:order val="0"/>
          <c:tx>
            <c:strRef>
              <c:f>Charts!$Y$157</c:f>
              <c:strCache>
                <c:ptCount val="1"/>
                <c:pt idx="0">
                  <c:v>Personnel Cost as % of Revenue</c:v>
                </c:pt>
              </c:strCache>
            </c:strRef>
          </c:tx>
          <c:spPr>
            <a:solidFill>
              <a:schemeClr val="accent1"/>
            </a:solidFill>
            <a:ln>
              <a:noFill/>
            </a:ln>
            <a:effectLst/>
          </c:spPr>
          <c:invertIfNegative val="0"/>
          <c:cat>
            <c:numRef>
              <c:f>Charts!$Z$156:$AD$156</c:f>
              <c:numCache>
                <c:formatCode>General</c:formatCode>
                <c:ptCount val="5"/>
                <c:pt idx="0">
                  <c:v>2015</c:v>
                </c:pt>
                <c:pt idx="1">
                  <c:v>2016</c:v>
                </c:pt>
                <c:pt idx="2">
                  <c:v>2017</c:v>
                </c:pt>
                <c:pt idx="3">
                  <c:v>2018</c:v>
                </c:pt>
                <c:pt idx="4">
                  <c:v>2019</c:v>
                </c:pt>
              </c:numCache>
            </c:numRef>
          </c:cat>
          <c:val>
            <c:numRef>
              <c:f>Charts!$Z$157:$AD$157</c:f>
              <c:numCache>
                <c:formatCode>#,##0</c:formatCode>
                <c:ptCount val="5"/>
                <c:pt idx="0">
                  <c:v>40.334672185246909</c:v>
                </c:pt>
                <c:pt idx="1">
                  <c:v>36.219197077580475</c:v>
                </c:pt>
                <c:pt idx="2">
                  <c:v>31.724523713242519</c:v>
                </c:pt>
                <c:pt idx="3">
                  <c:v>33.179615118195095</c:v>
                </c:pt>
                <c:pt idx="4">
                  <c:v>24.433834749322848</c:v>
                </c:pt>
              </c:numCache>
            </c:numRef>
          </c:val>
          <c:extLst xmlns:c16r2="http://schemas.microsoft.com/office/drawing/2015/06/chart">
            <c:ext xmlns:c16="http://schemas.microsoft.com/office/drawing/2014/chart" uri="{C3380CC4-5D6E-409C-BE32-E72D297353CC}">
              <c16:uniqueId val="{00000000-1F48-4C34-BD12-0563B99DDA3D}"/>
            </c:ext>
          </c:extLst>
        </c:ser>
        <c:dLbls>
          <c:showLegendKey val="0"/>
          <c:showVal val="0"/>
          <c:showCatName val="0"/>
          <c:showSerName val="0"/>
          <c:showPercent val="0"/>
          <c:showBubbleSize val="0"/>
        </c:dLbls>
        <c:gapWidth val="219"/>
        <c:overlap val="-27"/>
        <c:axId val="337276944"/>
        <c:axId val="337276160"/>
      </c:barChart>
      <c:lineChart>
        <c:grouping val="standard"/>
        <c:varyColors val="0"/>
        <c:ser>
          <c:idx val="1"/>
          <c:order val="1"/>
          <c:tx>
            <c:strRef>
              <c:f>Charts!$Y$158</c:f>
              <c:strCache>
                <c:ptCount val="1"/>
                <c:pt idx="0">
                  <c:v>Threshold</c:v>
                </c:pt>
              </c:strCache>
            </c:strRef>
          </c:tx>
          <c:spPr>
            <a:ln w="28575" cap="rnd">
              <a:solidFill>
                <a:schemeClr val="accent2"/>
              </a:solidFill>
              <a:prstDash val="sysDash"/>
              <a:round/>
            </a:ln>
            <a:effectLst/>
          </c:spPr>
          <c:marker>
            <c:symbol val="none"/>
          </c:marker>
          <c:cat>
            <c:numRef>
              <c:f>Charts!$Z$156:$AN$156</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Charts!$Z$158:$AD$158</c:f>
              <c:numCache>
                <c:formatCode>#,##0</c:formatCode>
                <c:ptCount val="5"/>
                <c:pt idx="0">
                  <c:v>60</c:v>
                </c:pt>
                <c:pt idx="1">
                  <c:v>60</c:v>
                </c:pt>
                <c:pt idx="2">
                  <c:v>60</c:v>
                </c:pt>
                <c:pt idx="3">
                  <c:v>60</c:v>
                </c:pt>
                <c:pt idx="4">
                  <c:v>60</c:v>
                </c:pt>
              </c:numCache>
            </c:numRef>
          </c:val>
          <c:smooth val="0"/>
          <c:extLst xmlns:c16r2="http://schemas.microsoft.com/office/drawing/2015/06/chart">
            <c:ext xmlns:c16="http://schemas.microsoft.com/office/drawing/2014/chart" uri="{C3380CC4-5D6E-409C-BE32-E72D297353CC}">
              <c16:uniqueId val="{00000001-1F48-4C34-BD12-0563B99DDA3D}"/>
            </c:ext>
          </c:extLst>
        </c:ser>
        <c:dLbls>
          <c:showLegendKey val="0"/>
          <c:showVal val="0"/>
          <c:showCatName val="0"/>
          <c:showSerName val="0"/>
          <c:showPercent val="0"/>
          <c:showBubbleSize val="0"/>
        </c:dLbls>
        <c:marker val="1"/>
        <c:smooth val="0"/>
        <c:axId val="337276944"/>
        <c:axId val="337276160"/>
      </c:lineChart>
      <c:catAx>
        <c:axId val="337276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7276160"/>
        <c:crosses val="autoZero"/>
        <c:auto val="1"/>
        <c:lblAlgn val="ctr"/>
        <c:lblOffset val="100"/>
        <c:noMultiLvlLbl val="0"/>
      </c:catAx>
      <c:valAx>
        <c:axId val="3372761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727694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33" l="0.70000000000000029" r="0.70000000000000029" t="0.75000000000000033" header="0.30000000000000016" footer="0.30000000000000016"/>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r>
              <a:rPr lang="en-GB" sz="1050" b="0" i="0" baseline="0">
                <a:effectLst/>
              </a:rPr>
              <a:t>Chart 8: Debt Service as % of Revenue</a:t>
            </a:r>
            <a:endParaRPr lang="en-GB" sz="1050">
              <a:effectLst/>
            </a:endParaRPr>
          </a:p>
        </c:rich>
      </c:tx>
      <c:overlay val="0"/>
      <c:spPr>
        <a:noFill/>
        <a:ln>
          <a:noFill/>
        </a:ln>
        <a:effectLst/>
      </c:spPr>
    </c:title>
    <c:autoTitleDeleted val="0"/>
    <c:plotArea>
      <c:layout/>
      <c:barChart>
        <c:barDir val="col"/>
        <c:grouping val="clustered"/>
        <c:varyColors val="0"/>
        <c:ser>
          <c:idx val="0"/>
          <c:order val="0"/>
          <c:tx>
            <c:strRef>
              <c:f>Charts!$Y$139</c:f>
              <c:strCache>
                <c:ptCount val="1"/>
                <c:pt idx="0">
                  <c:v>Debt Service as % of Revenue</c:v>
                </c:pt>
              </c:strCache>
            </c:strRef>
          </c:tx>
          <c:spPr>
            <a:solidFill>
              <a:schemeClr val="accent1"/>
            </a:solidFill>
            <a:ln>
              <a:noFill/>
            </a:ln>
            <a:effectLst/>
          </c:spPr>
          <c:invertIfNegative val="0"/>
          <c:cat>
            <c:numRef>
              <c:f>Charts!$Z$138:$AD$138</c:f>
              <c:numCache>
                <c:formatCode>General</c:formatCode>
                <c:ptCount val="5"/>
                <c:pt idx="0">
                  <c:v>2015</c:v>
                </c:pt>
                <c:pt idx="1">
                  <c:v>2016</c:v>
                </c:pt>
                <c:pt idx="2">
                  <c:v>2017</c:v>
                </c:pt>
                <c:pt idx="3">
                  <c:v>2018</c:v>
                </c:pt>
                <c:pt idx="4">
                  <c:v>2019</c:v>
                </c:pt>
              </c:numCache>
            </c:numRef>
          </c:cat>
          <c:val>
            <c:numRef>
              <c:f>Charts!$Z$139:$AD$139</c:f>
              <c:numCache>
                <c:formatCode>#,##0</c:formatCode>
                <c:ptCount val="5"/>
                <c:pt idx="0">
                  <c:v>6.2283042628739747</c:v>
                </c:pt>
                <c:pt idx="1">
                  <c:v>5.9666743807876248</c:v>
                </c:pt>
                <c:pt idx="2">
                  <c:v>6.3222931294625635</c:v>
                </c:pt>
                <c:pt idx="3">
                  <c:v>5.6307790072291342</c:v>
                </c:pt>
                <c:pt idx="4">
                  <c:v>6.362831768220742</c:v>
                </c:pt>
              </c:numCache>
            </c:numRef>
          </c:val>
          <c:extLst xmlns:c16r2="http://schemas.microsoft.com/office/drawing/2015/06/chart">
            <c:ext xmlns:c16="http://schemas.microsoft.com/office/drawing/2014/chart" uri="{C3380CC4-5D6E-409C-BE32-E72D297353CC}">
              <c16:uniqueId val="{00000000-2826-4BF7-998F-64E1BB426C46}"/>
            </c:ext>
          </c:extLst>
        </c:ser>
        <c:dLbls>
          <c:showLegendKey val="0"/>
          <c:showVal val="0"/>
          <c:showCatName val="0"/>
          <c:showSerName val="0"/>
          <c:showPercent val="0"/>
          <c:showBubbleSize val="0"/>
        </c:dLbls>
        <c:gapWidth val="219"/>
        <c:overlap val="-27"/>
        <c:axId val="337275376"/>
        <c:axId val="337275768"/>
      </c:barChart>
      <c:lineChart>
        <c:grouping val="standard"/>
        <c:varyColors val="0"/>
        <c:ser>
          <c:idx val="1"/>
          <c:order val="1"/>
          <c:tx>
            <c:strRef>
              <c:f>Charts!$Y$140</c:f>
              <c:strCache>
                <c:ptCount val="1"/>
                <c:pt idx="0">
                  <c:v>Threshold</c:v>
                </c:pt>
              </c:strCache>
            </c:strRef>
          </c:tx>
          <c:spPr>
            <a:ln w="28575" cap="rnd">
              <a:solidFill>
                <a:schemeClr val="accent2"/>
              </a:solidFill>
              <a:prstDash val="sysDash"/>
              <a:round/>
            </a:ln>
            <a:effectLst/>
          </c:spPr>
          <c:marker>
            <c:symbol val="none"/>
          </c:marker>
          <c:cat>
            <c:numRef>
              <c:f>Charts!$Z$138:$AN$138</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Charts!$Z$140:$AD$140</c:f>
              <c:numCache>
                <c:formatCode>#,##0</c:formatCode>
                <c:ptCount val="5"/>
                <c:pt idx="0">
                  <c:v>40</c:v>
                </c:pt>
                <c:pt idx="1">
                  <c:v>40</c:v>
                </c:pt>
                <c:pt idx="2">
                  <c:v>40</c:v>
                </c:pt>
                <c:pt idx="3">
                  <c:v>40</c:v>
                </c:pt>
                <c:pt idx="4">
                  <c:v>40</c:v>
                </c:pt>
              </c:numCache>
            </c:numRef>
          </c:val>
          <c:smooth val="0"/>
          <c:extLst xmlns:c16r2="http://schemas.microsoft.com/office/drawing/2015/06/chart">
            <c:ext xmlns:c16="http://schemas.microsoft.com/office/drawing/2014/chart" uri="{C3380CC4-5D6E-409C-BE32-E72D297353CC}">
              <c16:uniqueId val="{00000001-2826-4BF7-998F-64E1BB426C46}"/>
            </c:ext>
          </c:extLst>
        </c:ser>
        <c:dLbls>
          <c:showLegendKey val="0"/>
          <c:showVal val="0"/>
          <c:showCatName val="0"/>
          <c:showSerName val="0"/>
          <c:showPercent val="0"/>
          <c:showBubbleSize val="0"/>
        </c:dLbls>
        <c:marker val="1"/>
        <c:smooth val="0"/>
        <c:axId val="337275376"/>
        <c:axId val="337275768"/>
      </c:lineChart>
      <c:catAx>
        <c:axId val="33727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7275768"/>
        <c:crosses val="autoZero"/>
        <c:auto val="1"/>
        <c:lblAlgn val="ctr"/>
        <c:lblOffset val="100"/>
        <c:noMultiLvlLbl val="0"/>
      </c:catAx>
      <c:valAx>
        <c:axId val="3372757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727537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33" l="0.70000000000000029" r="0.70000000000000029" t="0.75000000000000033" header="0.30000000000000016" footer="0.30000000000000016"/>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en-US"/>
              <a:t>Chart 2: Expenditure (million NGN)</a:t>
            </a:r>
          </a:p>
        </c:rich>
      </c:tx>
      <c:overlay val="0"/>
      <c:spPr>
        <a:noFill/>
        <a:ln>
          <a:noFill/>
        </a:ln>
        <a:effectLst/>
      </c:spPr>
    </c:title>
    <c:autoTitleDeleted val="0"/>
    <c:plotArea>
      <c:layout/>
      <c:barChart>
        <c:barDir val="col"/>
        <c:grouping val="stacked"/>
        <c:varyColors val="0"/>
        <c:ser>
          <c:idx val="1"/>
          <c:order val="1"/>
          <c:tx>
            <c:strRef>
              <c:f>Charts!$Y$27</c:f>
              <c:strCache>
                <c:ptCount val="1"/>
                <c:pt idx="0">
                  <c:v>Personnel</c:v>
                </c:pt>
              </c:strCache>
            </c:strRef>
          </c:tx>
          <c:spPr>
            <a:solidFill>
              <a:schemeClr val="accent2"/>
            </a:solidFill>
            <a:ln>
              <a:noFill/>
            </a:ln>
            <a:effectLst/>
          </c:spPr>
          <c:invertIfNegative val="0"/>
          <c:cat>
            <c:multiLvlStrRef>
              <c:f>#REF!</c:f>
            </c:multiLvlStrRef>
          </c:cat>
          <c:val>
            <c:numRef>
              <c:f>Charts!$Z$27:$AD$27</c:f>
              <c:numCache>
                <c:formatCode>#,##0</c:formatCode>
                <c:ptCount val="5"/>
                <c:pt idx="0">
                  <c:v>20188.554982310001</c:v>
                </c:pt>
                <c:pt idx="1">
                  <c:v>22066.916758889998</c:v>
                </c:pt>
                <c:pt idx="2">
                  <c:v>21498.672226439998</c:v>
                </c:pt>
                <c:pt idx="3">
                  <c:v>24866.916758889998</c:v>
                </c:pt>
                <c:pt idx="4">
                  <c:v>19469.910426210001</c:v>
                </c:pt>
              </c:numCache>
              <c:extLst xmlns:c16r2="http://schemas.microsoft.com/office/drawing/2015/06/chart"/>
            </c:numRef>
          </c:val>
          <c:extLst xmlns:c16r2="http://schemas.microsoft.com/office/drawing/2015/06/chart">
            <c:ext xmlns:c16="http://schemas.microsoft.com/office/drawing/2014/chart" uri="{C3380CC4-5D6E-409C-BE32-E72D297353CC}">
              <c16:uniqueId val="{00000000-0BCB-491F-A143-4D5E9E048111}"/>
            </c:ext>
          </c:extLst>
        </c:ser>
        <c:ser>
          <c:idx val="2"/>
          <c:order val="2"/>
          <c:tx>
            <c:strRef>
              <c:f>Charts!$Y$28</c:f>
              <c:strCache>
                <c:ptCount val="1"/>
                <c:pt idx="0">
                  <c:v>Overhead Costs</c:v>
                </c:pt>
              </c:strCache>
            </c:strRef>
          </c:tx>
          <c:spPr>
            <a:solidFill>
              <a:schemeClr val="accent3"/>
            </a:solidFill>
            <a:ln>
              <a:noFill/>
            </a:ln>
            <a:effectLst/>
          </c:spPr>
          <c:invertIfNegative val="0"/>
          <c:cat>
            <c:multiLvlStrRef>
              <c:f>#REF!</c:f>
            </c:multiLvlStrRef>
          </c:cat>
          <c:val>
            <c:numRef>
              <c:f>Charts!$Z$28:$AD$28</c:f>
              <c:numCache>
                <c:formatCode>#,##0</c:formatCode>
                <c:ptCount val="5"/>
                <c:pt idx="0">
                  <c:v>7876.8764730100002</c:v>
                </c:pt>
                <c:pt idx="1">
                  <c:v>8434.0781778199998</c:v>
                </c:pt>
                <c:pt idx="2">
                  <c:v>8142.9531023400004</c:v>
                </c:pt>
                <c:pt idx="3">
                  <c:v>13813.75702682</c:v>
                </c:pt>
                <c:pt idx="4">
                  <c:v>25770.995543459998</c:v>
                </c:pt>
              </c:numCache>
              <c:extLst xmlns:c16r2="http://schemas.microsoft.com/office/drawing/2015/06/chart"/>
            </c:numRef>
          </c:val>
          <c:extLst xmlns:c16r2="http://schemas.microsoft.com/office/drawing/2015/06/chart">
            <c:ext xmlns:c16="http://schemas.microsoft.com/office/drawing/2014/chart" uri="{C3380CC4-5D6E-409C-BE32-E72D297353CC}">
              <c16:uniqueId val="{00000001-0BCB-491F-A143-4D5E9E048111}"/>
            </c:ext>
          </c:extLst>
        </c:ser>
        <c:ser>
          <c:idx val="3"/>
          <c:order val="3"/>
          <c:tx>
            <c:strRef>
              <c:f>Charts!$Y$29</c:f>
              <c:strCache>
                <c:ptCount val="1"/>
                <c:pt idx="0">
                  <c:v>Debt Service (Interests+Amortizations)</c:v>
                </c:pt>
              </c:strCache>
            </c:strRef>
          </c:tx>
          <c:spPr>
            <a:solidFill>
              <a:schemeClr val="accent4"/>
            </a:solidFill>
            <a:ln>
              <a:noFill/>
            </a:ln>
            <a:effectLst/>
          </c:spPr>
          <c:invertIfNegative val="0"/>
          <c:cat>
            <c:multiLvlStrRef>
              <c:f>#REF!</c:f>
            </c:multiLvlStrRef>
          </c:cat>
          <c:val>
            <c:numRef>
              <c:f>Charts!$Z$29:$AD$29</c:f>
              <c:numCache>
                <c:formatCode>#,##0</c:formatCode>
                <c:ptCount val="5"/>
                <c:pt idx="0">
                  <c:v>0</c:v>
                </c:pt>
                <c:pt idx="1">
                  <c:v>0</c:v>
                </c:pt>
                <c:pt idx="2">
                  <c:v>0</c:v>
                </c:pt>
                <c:pt idx="3">
                  <c:v>0</c:v>
                </c:pt>
                <c:pt idx="4">
                  <c:v>0</c:v>
                </c:pt>
              </c:numCache>
              <c:extLst xmlns:c16r2="http://schemas.microsoft.com/office/drawing/2015/06/chart"/>
            </c:numRef>
          </c:val>
          <c:extLst xmlns:c16r2="http://schemas.microsoft.com/office/drawing/2015/06/chart">
            <c:ext xmlns:c16="http://schemas.microsoft.com/office/drawing/2014/chart" uri="{C3380CC4-5D6E-409C-BE32-E72D297353CC}">
              <c16:uniqueId val="{00000002-0BCB-491F-A143-4D5E9E048111}"/>
            </c:ext>
          </c:extLst>
        </c:ser>
        <c:ser>
          <c:idx val="4"/>
          <c:order val="4"/>
          <c:tx>
            <c:strRef>
              <c:f>Charts!$Y$30</c:f>
              <c:strCache>
                <c:ptCount val="1"/>
                <c:pt idx="0">
                  <c:v>Other Recurrent Expenditures</c:v>
                </c:pt>
              </c:strCache>
            </c:strRef>
          </c:tx>
          <c:spPr>
            <a:solidFill>
              <a:schemeClr val="accent5"/>
            </a:solidFill>
            <a:ln>
              <a:noFill/>
            </a:ln>
            <a:effectLst/>
          </c:spPr>
          <c:invertIfNegative val="0"/>
          <c:cat>
            <c:strLit>
              <c:ptCount val="5"/>
              <c:pt idx="0">
                <c:v>2015</c:v>
              </c:pt>
              <c:pt idx="1">
                <c:v>2016</c:v>
              </c:pt>
              <c:pt idx="2">
                <c:v>2017</c:v>
              </c:pt>
              <c:pt idx="3">
                <c:v>2018</c:v>
              </c:pt>
              <c:pt idx="4">
                <c:v>2019</c:v>
              </c:pt>
              <c:extLst>
                <c:ext xmlns:c15="http://schemas.microsoft.com/office/drawing/2012/chart" uri="{02D57815-91ED-43cb-92C2-25804820EDAC}">
                  <c15:autoCat val="1"/>
                </c:ext>
              </c:extLst>
            </c:strLit>
          </c:cat>
          <c:val>
            <c:numRef>
              <c:f>Charts!$Z$30:$AD$30</c:f>
              <c:numCache>
                <c:formatCode>#,##0</c:formatCode>
                <c:ptCount val="5"/>
                <c:pt idx="0">
                  <c:v>0</c:v>
                </c:pt>
                <c:pt idx="1">
                  <c:v>0</c:v>
                </c:pt>
                <c:pt idx="2">
                  <c:v>0</c:v>
                </c:pt>
                <c:pt idx="3">
                  <c:v>0</c:v>
                </c:pt>
                <c:pt idx="4">
                  <c:v>0</c:v>
                </c:pt>
              </c:numCache>
              <c:extLst xmlns:c16r2="http://schemas.microsoft.com/office/drawing/2015/06/chart"/>
            </c:numRef>
          </c:val>
          <c:extLst xmlns:c16r2="http://schemas.microsoft.com/office/drawing/2015/06/chart">
            <c:ext xmlns:c16="http://schemas.microsoft.com/office/drawing/2014/chart" uri="{C3380CC4-5D6E-409C-BE32-E72D297353CC}">
              <c16:uniqueId val="{00000003-0BCB-491F-A143-4D5E9E048111}"/>
            </c:ext>
          </c:extLst>
        </c:ser>
        <c:ser>
          <c:idx val="5"/>
          <c:order val="5"/>
          <c:tx>
            <c:strRef>
              <c:f>Charts!$Y$31</c:f>
              <c:strCache>
                <c:ptCount val="1"/>
                <c:pt idx="0">
                  <c:v>Capital Expenditure</c:v>
                </c:pt>
              </c:strCache>
            </c:strRef>
          </c:tx>
          <c:spPr>
            <a:solidFill>
              <a:schemeClr val="accent6"/>
            </a:solidFill>
            <a:ln>
              <a:noFill/>
            </a:ln>
            <a:effectLst/>
          </c:spPr>
          <c:invertIfNegative val="0"/>
          <c:cat>
            <c:strLit>
              <c:ptCount val="5"/>
              <c:pt idx="0">
                <c:v>2015</c:v>
              </c:pt>
              <c:pt idx="1">
                <c:v>2016</c:v>
              </c:pt>
              <c:pt idx="2">
                <c:v>2017</c:v>
              </c:pt>
              <c:pt idx="3">
                <c:v>2018</c:v>
              </c:pt>
              <c:pt idx="4">
                <c:v>2019</c:v>
              </c:pt>
              <c:extLst>
                <c:ext xmlns:c15="http://schemas.microsoft.com/office/drawing/2012/chart" uri="{02D57815-91ED-43cb-92C2-25804820EDAC}">
                  <c15:autoCat val="1"/>
                </c:ext>
              </c:extLst>
            </c:strLit>
          </c:cat>
          <c:val>
            <c:numRef>
              <c:f>Charts!$Z$31:$AD$31</c:f>
              <c:numCache>
                <c:formatCode>#,##0</c:formatCode>
                <c:ptCount val="5"/>
                <c:pt idx="0">
                  <c:v>27797.481559990003</c:v>
                </c:pt>
                <c:pt idx="1">
                  <c:v>41139.810232600001</c:v>
                </c:pt>
                <c:pt idx="2">
                  <c:v>37509.384137139998</c:v>
                </c:pt>
                <c:pt idx="3">
                  <c:v>61478.295210300006</c:v>
                </c:pt>
                <c:pt idx="4">
                  <c:v>29012.048570939998</c:v>
                </c:pt>
              </c:numCache>
              <c:extLst xmlns:c16r2="http://schemas.microsoft.com/office/drawing/2015/06/chart"/>
            </c:numRef>
          </c:val>
          <c:extLst xmlns:c16r2="http://schemas.microsoft.com/office/drawing/2015/06/chart">
            <c:ext xmlns:c16="http://schemas.microsoft.com/office/drawing/2014/chart" uri="{C3380CC4-5D6E-409C-BE32-E72D297353CC}">
              <c16:uniqueId val="{00000004-0BCB-491F-A143-4D5E9E048111}"/>
            </c:ext>
          </c:extLst>
        </c:ser>
        <c:dLbls>
          <c:showLegendKey val="0"/>
          <c:showVal val="0"/>
          <c:showCatName val="0"/>
          <c:showSerName val="0"/>
          <c:showPercent val="0"/>
          <c:showBubbleSize val="0"/>
        </c:dLbls>
        <c:gapWidth val="150"/>
        <c:overlap val="100"/>
        <c:axId val="337276552"/>
        <c:axId val="336418560"/>
      </c:barChart>
      <c:lineChart>
        <c:grouping val="standard"/>
        <c:varyColors val="0"/>
        <c:ser>
          <c:idx val="0"/>
          <c:order val="0"/>
          <c:tx>
            <c:strRef>
              <c:f>Charts!$Y$26</c:f>
              <c:strCache>
                <c:ptCount val="1"/>
                <c:pt idx="0">
                  <c:v>Total Expenditure</c:v>
                </c:pt>
              </c:strCache>
            </c:strRef>
          </c:tx>
          <c:spPr>
            <a:ln w="38100" cap="rnd">
              <a:solidFill>
                <a:schemeClr val="tx1"/>
              </a:solidFill>
              <a:round/>
            </a:ln>
            <a:effectLst/>
          </c:spPr>
          <c:marker>
            <c:symbol val="none"/>
          </c:marker>
          <c:cat>
            <c:numRef>
              <c:f>Charts!$Z$25:$AD$25</c:f>
              <c:numCache>
                <c:formatCode>General</c:formatCode>
                <c:ptCount val="5"/>
                <c:pt idx="0">
                  <c:v>2015</c:v>
                </c:pt>
                <c:pt idx="1">
                  <c:v>2016</c:v>
                </c:pt>
                <c:pt idx="2">
                  <c:v>2017</c:v>
                </c:pt>
                <c:pt idx="3">
                  <c:v>2018</c:v>
                </c:pt>
                <c:pt idx="4">
                  <c:v>2019</c:v>
                </c:pt>
              </c:numCache>
              <c:extLst xmlns:c16r2="http://schemas.microsoft.com/office/drawing/2015/06/chart"/>
            </c:numRef>
          </c:cat>
          <c:val>
            <c:numRef>
              <c:f>Charts!$Z$26:$AD$26</c:f>
              <c:numCache>
                <c:formatCode>#,##0</c:formatCode>
                <c:ptCount val="5"/>
                <c:pt idx="0">
                  <c:v>55862.913015310005</c:v>
                </c:pt>
                <c:pt idx="1">
                  <c:v>71640.805169309999</c:v>
                </c:pt>
                <c:pt idx="2">
                  <c:v>67151.009465919997</c:v>
                </c:pt>
                <c:pt idx="3">
                  <c:v>100158.96899600999</c:v>
                </c:pt>
                <c:pt idx="4">
                  <c:v>74252.954540609993</c:v>
                </c:pt>
              </c:numCache>
              <c:extLst xmlns:c16r2="http://schemas.microsoft.com/office/drawing/2015/06/chart"/>
            </c:numRef>
          </c:val>
          <c:smooth val="0"/>
          <c:extLst xmlns:c16r2="http://schemas.microsoft.com/office/drawing/2015/06/chart">
            <c:ext xmlns:c16="http://schemas.microsoft.com/office/drawing/2014/chart" uri="{C3380CC4-5D6E-409C-BE32-E72D297353CC}">
              <c16:uniqueId val="{00000005-0BCB-491F-A143-4D5E9E048111}"/>
            </c:ext>
          </c:extLst>
        </c:ser>
        <c:dLbls>
          <c:showLegendKey val="0"/>
          <c:showVal val="0"/>
          <c:showCatName val="0"/>
          <c:showSerName val="0"/>
          <c:showPercent val="0"/>
          <c:showBubbleSize val="0"/>
        </c:dLbls>
        <c:marker val="1"/>
        <c:smooth val="0"/>
        <c:axId val="337276552"/>
        <c:axId val="336418560"/>
      </c:lineChart>
      <c:catAx>
        <c:axId val="337276552"/>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6418560"/>
        <c:crosses val="autoZero"/>
        <c:auto val="1"/>
        <c:lblAlgn val="ctr"/>
        <c:lblOffset val="100"/>
        <c:noMultiLvlLbl val="0"/>
      </c:catAx>
      <c:valAx>
        <c:axId val="3364185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7276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900"/>
      </a:pPr>
      <a:endParaRPr lang="en-US"/>
    </a:p>
  </c:txPr>
  <c:printSettings>
    <c:headerFooter/>
    <c:pageMargins b="0.75000000000000033" l="0.70000000000000029" r="0.70000000000000029" t="0.75000000000000033" header="0.30000000000000016" footer="0.30000000000000016"/>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en-US"/>
              <a:t>Chart 3: Debt Stock (million NGN)</a:t>
            </a:r>
          </a:p>
        </c:rich>
      </c:tx>
      <c:overlay val="0"/>
      <c:spPr>
        <a:noFill/>
        <a:ln>
          <a:noFill/>
        </a:ln>
        <a:effectLst/>
      </c:spPr>
    </c:title>
    <c:autoTitleDeleted val="0"/>
    <c:plotArea>
      <c:layout/>
      <c:barChart>
        <c:barDir val="col"/>
        <c:grouping val="stacked"/>
        <c:varyColors val="0"/>
        <c:ser>
          <c:idx val="1"/>
          <c:order val="1"/>
          <c:tx>
            <c:strRef>
              <c:f>Charts!$Y$45</c:f>
              <c:strCache>
                <c:ptCount val="1"/>
                <c:pt idx="0">
                  <c:v>External</c:v>
                </c:pt>
              </c:strCache>
            </c:strRef>
          </c:tx>
          <c:spPr>
            <a:solidFill>
              <a:schemeClr val="accent2"/>
            </a:solidFill>
            <a:ln>
              <a:noFill/>
            </a:ln>
            <a:effectLst/>
          </c:spPr>
          <c:invertIfNegative val="0"/>
          <c:cat>
            <c:multiLvlStrRef>
              <c:f>#REF!</c:f>
            </c:multiLvlStrRef>
          </c:cat>
          <c:val>
            <c:numRef>
              <c:f>Charts!$Z$45:$AD$45</c:f>
              <c:numCache>
                <c:formatCode>#,##0</c:formatCode>
                <c:ptCount val="5"/>
                <c:pt idx="0">
                  <c:v>26329.855195105141</c:v>
                </c:pt>
                <c:pt idx="1">
                  <c:v>29115.710949806158</c:v>
                </c:pt>
                <c:pt idx="2">
                  <c:v>38427.375821517504</c:v>
                </c:pt>
                <c:pt idx="3">
                  <c:v>57859.15033226501</c:v>
                </c:pt>
                <c:pt idx="4">
                  <c:v>68121.10988176</c:v>
                </c:pt>
              </c:numCache>
            </c:numRef>
          </c:val>
          <c:extLst xmlns:c16r2="http://schemas.microsoft.com/office/drawing/2015/06/chart">
            <c:ext xmlns:c16="http://schemas.microsoft.com/office/drawing/2014/chart" uri="{C3380CC4-5D6E-409C-BE32-E72D297353CC}">
              <c16:uniqueId val="{00000000-3C1C-481E-8119-13967D3E2AF5}"/>
            </c:ext>
          </c:extLst>
        </c:ser>
        <c:ser>
          <c:idx val="2"/>
          <c:order val="2"/>
          <c:tx>
            <c:strRef>
              <c:f>Charts!$Y$46</c:f>
              <c:strCache>
                <c:ptCount val="1"/>
                <c:pt idx="0">
                  <c:v>Domestic</c:v>
                </c:pt>
              </c:strCache>
            </c:strRef>
          </c:tx>
          <c:spPr>
            <a:solidFill>
              <a:schemeClr val="accent3"/>
            </a:solidFill>
            <a:ln>
              <a:noFill/>
            </a:ln>
            <a:effectLst/>
          </c:spPr>
          <c:invertIfNegative val="0"/>
          <c:cat>
            <c:multiLvlStrRef>
              <c:f>#REF!</c:f>
            </c:multiLvlStrRef>
          </c:cat>
          <c:val>
            <c:numRef>
              <c:f>Charts!$Z$46:$AD$46</c:f>
              <c:numCache>
                <c:formatCode>#,##0</c:formatCode>
                <c:ptCount val="5"/>
                <c:pt idx="0">
                  <c:v>115522.25205775999</c:v>
                </c:pt>
                <c:pt idx="1">
                  <c:v>128142.09312897999</c:v>
                </c:pt>
                <c:pt idx="2">
                  <c:v>125648.7055425</c:v>
                </c:pt>
                <c:pt idx="3">
                  <c:v>167955.84872232002</c:v>
                </c:pt>
                <c:pt idx="4">
                  <c:v>166953.58491927999</c:v>
                </c:pt>
              </c:numCache>
            </c:numRef>
          </c:val>
          <c:extLst xmlns:c16r2="http://schemas.microsoft.com/office/drawing/2015/06/chart">
            <c:ext xmlns:c16="http://schemas.microsoft.com/office/drawing/2014/chart" uri="{C3380CC4-5D6E-409C-BE32-E72D297353CC}">
              <c16:uniqueId val="{00000001-3C1C-481E-8119-13967D3E2AF5}"/>
            </c:ext>
          </c:extLst>
        </c:ser>
        <c:dLbls>
          <c:showLegendKey val="0"/>
          <c:showVal val="0"/>
          <c:showCatName val="0"/>
          <c:showSerName val="0"/>
          <c:showPercent val="0"/>
          <c:showBubbleSize val="0"/>
        </c:dLbls>
        <c:gapWidth val="219"/>
        <c:overlap val="100"/>
        <c:axId val="336414248"/>
        <c:axId val="336413856"/>
      </c:barChart>
      <c:lineChart>
        <c:grouping val="standard"/>
        <c:varyColors val="0"/>
        <c:ser>
          <c:idx val="0"/>
          <c:order val="0"/>
          <c:tx>
            <c:strRef>
              <c:f>Charts!$Y$44</c:f>
              <c:strCache>
                <c:ptCount val="1"/>
                <c:pt idx="0">
                  <c:v>Outstanding Debt (Old + New)</c:v>
                </c:pt>
              </c:strCache>
            </c:strRef>
          </c:tx>
          <c:spPr>
            <a:ln w="38100" cap="rnd">
              <a:solidFill>
                <a:schemeClr val="tx1"/>
              </a:solidFill>
              <a:round/>
            </a:ln>
            <a:effectLst/>
          </c:spPr>
          <c:marker>
            <c:symbol val="none"/>
          </c:marker>
          <c:cat>
            <c:numRef>
              <c:f>Charts!$Z$43:$AD$43</c:f>
              <c:numCache>
                <c:formatCode>General</c:formatCode>
                <c:ptCount val="5"/>
                <c:pt idx="0">
                  <c:v>2015</c:v>
                </c:pt>
                <c:pt idx="1">
                  <c:v>2016</c:v>
                </c:pt>
                <c:pt idx="2">
                  <c:v>2017</c:v>
                </c:pt>
                <c:pt idx="3">
                  <c:v>2018</c:v>
                </c:pt>
                <c:pt idx="4">
                  <c:v>2019</c:v>
                </c:pt>
              </c:numCache>
            </c:numRef>
          </c:cat>
          <c:val>
            <c:numRef>
              <c:f>Charts!$Z$44:$AD$44</c:f>
              <c:numCache>
                <c:formatCode>#,##0</c:formatCode>
                <c:ptCount val="5"/>
                <c:pt idx="0">
                  <c:v>141852.10725286513</c:v>
                </c:pt>
                <c:pt idx="1">
                  <c:v>157257.80407878614</c:v>
                </c:pt>
                <c:pt idx="2">
                  <c:v>164076.0813640175</c:v>
                </c:pt>
                <c:pt idx="3">
                  <c:v>225814.99905458503</c:v>
                </c:pt>
                <c:pt idx="4">
                  <c:v>235074.69480103999</c:v>
                </c:pt>
              </c:numCache>
            </c:numRef>
          </c:val>
          <c:smooth val="0"/>
          <c:extLst xmlns:c16r2="http://schemas.microsoft.com/office/drawing/2015/06/chart">
            <c:ext xmlns:c16="http://schemas.microsoft.com/office/drawing/2014/chart" uri="{C3380CC4-5D6E-409C-BE32-E72D297353CC}">
              <c16:uniqueId val="{00000002-3C1C-481E-8119-13967D3E2AF5}"/>
            </c:ext>
          </c:extLst>
        </c:ser>
        <c:dLbls>
          <c:showLegendKey val="0"/>
          <c:showVal val="0"/>
          <c:showCatName val="0"/>
          <c:showSerName val="0"/>
          <c:showPercent val="0"/>
          <c:showBubbleSize val="0"/>
        </c:dLbls>
        <c:marker val="1"/>
        <c:smooth val="0"/>
        <c:axId val="336414248"/>
        <c:axId val="336413856"/>
      </c:lineChart>
      <c:catAx>
        <c:axId val="336414248"/>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6413856"/>
        <c:crosses val="autoZero"/>
        <c:auto val="1"/>
        <c:lblAlgn val="ctr"/>
        <c:lblOffset val="100"/>
        <c:noMultiLvlLbl val="0"/>
      </c:catAx>
      <c:valAx>
        <c:axId val="3364138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6414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900"/>
      </a:pPr>
      <a:endParaRPr lang="en-US"/>
    </a:p>
  </c:txPr>
  <c:printSettings>
    <c:headerFooter/>
    <c:pageMargins b="0.75000000000000033" l="0.70000000000000029" r="0.70000000000000029" t="0.75000000000000033" header="0.30000000000000016" footer="0.30000000000000016"/>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r>
              <a:rPr lang="en-US" sz="1050"/>
              <a:t>Debt as % of Revenue</a:t>
            </a:r>
          </a:p>
        </c:rich>
      </c:tx>
      <c:overlay val="0"/>
      <c:spPr>
        <a:noFill/>
        <a:ln>
          <a:noFill/>
        </a:ln>
        <a:effectLst/>
      </c:spPr>
    </c:title>
    <c:autoTitleDeleted val="0"/>
    <c:plotArea>
      <c:layout/>
      <c:barChart>
        <c:barDir val="col"/>
        <c:grouping val="clustered"/>
        <c:varyColors val="0"/>
        <c:ser>
          <c:idx val="0"/>
          <c:order val="0"/>
          <c:tx>
            <c:strRef>
              <c:f>'Charts Checking Data Request'!$N$142</c:f>
              <c:strCache>
                <c:ptCount val="1"/>
                <c:pt idx="0">
                  <c:v>Debt as % of Revenue</c:v>
                </c:pt>
              </c:strCache>
            </c:strRef>
          </c:tx>
          <c:spPr>
            <a:solidFill>
              <a:schemeClr val="accent1"/>
            </a:solidFill>
            <a:ln>
              <a:noFill/>
            </a:ln>
            <a:effectLst/>
          </c:spPr>
          <c:invertIfNegative val="0"/>
          <c:cat>
            <c:numRef>
              <c:f>'Charts Checking Data Request'!$O$141:$AC$141</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Request'!$O$142:$AC$142</c:f>
              <c:numCache>
                <c:formatCode>#,##0</c:formatCode>
                <c:ptCount val="15"/>
                <c:pt idx="0">
                  <c:v>283.40603128080511</c:v>
                </c:pt>
                <c:pt idx="1">
                  <c:v>258.11269694586906</c:v>
                </c:pt>
                <c:pt idx="2">
                  <c:v>242.11893084295033</c:v>
                </c:pt>
                <c:pt idx="3">
                  <c:v>301.30212077330191</c:v>
                </c:pt>
                <c:pt idx="4">
                  <c:v>295.00784137064954</c:v>
                </c:pt>
                <c:pt idx="5">
                  <c:v>262.1001946982322</c:v>
                </c:pt>
                <c:pt idx="6">
                  <c:v>216.64373508416782</c:v>
                </c:pt>
                <c:pt idx="7">
                  <c:v>172.42367038764169</c:v>
                </c:pt>
                <c:pt idx="8">
                  <c:v>129.66031088517263</c:v>
                </c:pt>
                <c:pt idx="9">
                  <c:v>88.153924843804148</c:v>
                </c:pt>
                <c:pt idx="10">
                  <c:v>47.872925914715076</c:v>
                </c:pt>
                <c:pt idx="11">
                  <c:v>7.4478090930671144</c:v>
                </c:pt>
                <c:pt idx="12">
                  <c:v>-33.050874778846634</c:v>
                </c:pt>
                <c:pt idx="13">
                  <c:v>-73.626724452474889</c:v>
                </c:pt>
                <c:pt idx="14">
                  <c:v>-114.41216606266055</c:v>
                </c:pt>
              </c:numCache>
            </c:numRef>
          </c:val>
          <c:extLst xmlns:c16r2="http://schemas.microsoft.com/office/drawing/2015/06/chart">
            <c:ext xmlns:c16="http://schemas.microsoft.com/office/drawing/2014/chart" uri="{C3380CC4-5D6E-409C-BE32-E72D297353CC}">
              <c16:uniqueId val="{00000000-7228-4613-A473-89720D3C9043}"/>
            </c:ext>
          </c:extLst>
        </c:ser>
        <c:dLbls>
          <c:showLegendKey val="0"/>
          <c:showVal val="0"/>
          <c:showCatName val="0"/>
          <c:showSerName val="0"/>
          <c:showPercent val="0"/>
          <c:showBubbleSize val="0"/>
        </c:dLbls>
        <c:gapWidth val="219"/>
        <c:overlap val="-27"/>
        <c:axId val="332211408"/>
        <c:axId val="332210232"/>
      </c:barChart>
      <c:lineChart>
        <c:grouping val="standard"/>
        <c:varyColors val="0"/>
        <c:ser>
          <c:idx val="1"/>
          <c:order val="1"/>
          <c:tx>
            <c:strRef>
              <c:f>'Charts Checking Data Request'!$N$143</c:f>
              <c:strCache>
                <c:ptCount val="1"/>
                <c:pt idx="0">
                  <c:v>Threshold</c:v>
                </c:pt>
              </c:strCache>
            </c:strRef>
          </c:tx>
          <c:spPr>
            <a:ln w="28575" cap="rnd">
              <a:solidFill>
                <a:schemeClr val="accent2"/>
              </a:solidFill>
              <a:prstDash val="sysDash"/>
              <a:round/>
            </a:ln>
            <a:effectLst/>
          </c:spPr>
          <c:marker>
            <c:symbol val="none"/>
          </c:marker>
          <c:cat>
            <c:numRef>
              <c:f>'Charts Checking Data Request'!$O$141:$AC$141</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Request'!$O$143:$AC$143</c:f>
              <c:numCache>
                <c:formatCode>#,##0</c:formatCode>
                <c:ptCount val="15"/>
                <c:pt idx="0">
                  <c:v>200</c:v>
                </c:pt>
                <c:pt idx="1">
                  <c:v>200</c:v>
                </c:pt>
                <c:pt idx="2">
                  <c:v>200</c:v>
                </c:pt>
                <c:pt idx="3">
                  <c:v>200</c:v>
                </c:pt>
                <c:pt idx="4">
                  <c:v>200</c:v>
                </c:pt>
                <c:pt idx="5">
                  <c:v>200</c:v>
                </c:pt>
                <c:pt idx="6">
                  <c:v>200</c:v>
                </c:pt>
                <c:pt idx="7">
                  <c:v>200</c:v>
                </c:pt>
                <c:pt idx="8">
                  <c:v>200</c:v>
                </c:pt>
                <c:pt idx="9">
                  <c:v>200</c:v>
                </c:pt>
                <c:pt idx="10">
                  <c:v>200</c:v>
                </c:pt>
                <c:pt idx="11">
                  <c:v>200</c:v>
                </c:pt>
                <c:pt idx="12">
                  <c:v>200</c:v>
                </c:pt>
                <c:pt idx="13">
                  <c:v>200</c:v>
                </c:pt>
                <c:pt idx="14">
                  <c:v>200</c:v>
                </c:pt>
              </c:numCache>
            </c:numRef>
          </c:val>
          <c:smooth val="0"/>
          <c:extLst xmlns:c16r2="http://schemas.microsoft.com/office/drawing/2015/06/chart">
            <c:ext xmlns:c16="http://schemas.microsoft.com/office/drawing/2014/chart" uri="{C3380CC4-5D6E-409C-BE32-E72D297353CC}">
              <c16:uniqueId val="{00000001-7228-4613-A473-89720D3C9043}"/>
            </c:ext>
          </c:extLst>
        </c:ser>
        <c:dLbls>
          <c:showLegendKey val="0"/>
          <c:showVal val="0"/>
          <c:showCatName val="0"/>
          <c:showSerName val="0"/>
          <c:showPercent val="0"/>
          <c:showBubbleSize val="0"/>
        </c:dLbls>
        <c:marker val="1"/>
        <c:smooth val="0"/>
        <c:axId val="332211408"/>
        <c:axId val="332210232"/>
      </c:lineChart>
      <c:catAx>
        <c:axId val="33221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2210232"/>
        <c:crosses val="autoZero"/>
        <c:auto val="1"/>
        <c:lblAlgn val="ctr"/>
        <c:lblOffset val="100"/>
        <c:noMultiLvlLbl val="0"/>
      </c:catAx>
      <c:valAx>
        <c:axId val="3322102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221140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33" l="0.70000000000000029" r="0.70000000000000029" t="0.75000000000000033" header="0.30000000000000016" footer="0.30000000000000016"/>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en-US"/>
              <a:t>Chart 1: Revenue (million NGN)</a:t>
            </a:r>
          </a:p>
        </c:rich>
      </c:tx>
      <c:overlay val="0"/>
      <c:spPr>
        <a:noFill/>
        <a:ln>
          <a:noFill/>
        </a:ln>
        <a:effectLst/>
      </c:spPr>
    </c:title>
    <c:autoTitleDeleted val="0"/>
    <c:plotArea>
      <c:layout/>
      <c:barChart>
        <c:barDir val="col"/>
        <c:grouping val="stacked"/>
        <c:varyColors val="0"/>
        <c:ser>
          <c:idx val="1"/>
          <c:order val="1"/>
          <c:tx>
            <c:strRef>
              <c:f>Charts!$Y$7</c:f>
              <c:strCache>
                <c:ptCount val="1"/>
                <c:pt idx="0">
                  <c:v>Gross FAAC Allocation</c:v>
                </c:pt>
              </c:strCache>
            </c:strRef>
          </c:tx>
          <c:spPr>
            <a:solidFill>
              <a:schemeClr val="accent2"/>
            </a:solidFill>
            <a:ln>
              <a:noFill/>
            </a:ln>
            <a:effectLst/>
          </c:spPr>
          <c:invertIfNegative val="0"/>
          <c:cat>
            <c:multiLvlStrRef>
              <c:f>#REF!</c:f>
            </c:multiLvlStrRef>
          </c:cat>
          <c:val>
            <c:numRef>
              <c:f>Charts!$Z$7:$AD$7</c:f>
              <c:numCache>
                <c:formatCode>#,##0</c:formatCode>
                <c:ptCount val="5"/>
                <c:pt idx="0">
                  <c:v>40419.35233383</c:v>
                </c:pt>
                <c:pt idx="1">
                  <c:v>51110.023130049995</c:v>
                </c:pt>
                <c:pt idx="2">
                  <c:v>45700.911293280005</c:v>
                </c:pt>
                <c:pt idx="3">
                  <c:v>53525.419815960006</c:v>
                </c:pt>
                <c:pt idx="4">
                  <c:v>52971.391009790001</c:v>
                </c:pt>
              </c:numCache>
              <c:extLst xmlns:c16r2="http://schemas.microsoft.com/office/drawing/2015/06/chart"/>
            </c:numRef>
          </c:val>
          <c:extLst xmlns:c16r2="http://schemas.microsoft.com/office/drawing/2015/06/chart">
            <c:ext xmlns:c16="http://schemas.microsoft.com/office/drawing/2014/chart" uri="{C3380CC4-5D6E-409C-BE32-E72D297353CC}">
              <c16:uniqueId val="{00000000-0735-4740-BA22-C42EE838836E}"/>
            </c:ext>
          </c:extLst>
        </c:ser>
        <c:ser>
          <c:idx val="2"/>
          <c:order val="2"/>
          <c:tx>
            <c:strRef>
              <c:f>Charts!$Y$8</c:f>
              <c:strCache>
                <c:ptCount val="1"/>
                <c:pt idx="0">
                  <c:v>IGR </c:v>
                </c:pt>
              </c:strCache>
            </c:strRef>
          </c:tx>
          <c:spPr>
            <a:solidFill>
              <a:schemeClr val="accent3"/>
            </a:solidFill>
            <a:ln>
              <a:noFill/>
            </a:ln>
            <a:effectLst/>
          </c:spPr>
          <c:invertIfNegative val="0"/>
          <c:cat>
            <c:multiLvlStrRef>
              <c:f>#REF!</c:f>
            </c:multiLvlStrRef>
          </c:cat>
          <c:val>
            <c:numRef>
              <c:f>Charts!$Z$8:$AD$8</c:f>
              <c:numCache>
                <c:formatCode>#,##0</c:formatCode>
                <c:ptCount val="5"/>
                <c:pt idx="0">
                  <c:v>9093.8036747000006</c:v>
                </c:pt>
                <c:pt idx="1">
                  <c:v>9140.44405482</c:v>
                </c:pt>
                <c:pt idx="2">
                  <c:v>18104.562225630001</c:v>
                </c:pt>
                <c:pt idx="3">
                  <c:v>17552.10593709</c:v>
                </c:pt>
                <c:pt idx="4">
                  <c:v>24093.842507000001</c:v>
                </c:pt>
              </c:numCache>
              <c:extLst xmlns:c16r2="http://schemas.microsoft.com/office/drawing/2015/06/chart"/>
            </c:numRef>
          </c:val>
          <c:extLst xmlns:c16r2="http://schemas.microsoft.com/office/drawing/2015/06/chart">
            <c:ext xmlns:c16="http://schemas.microsoft.com/office/drawing/2014/chart" uri="{C3380CC4-5D6E-409C-BE32-E72D297353CC}">
              <c16:uniqueId val="{00000001-0735-4740-BA22-C42EE838836E}"/>
            </c:ext>
          </c:extLst>
        </c:ser>
        <c:ser>
          <c:idx val="3"/>
          <c:order val="3"/>
          <c:tx>
            <c:strRef>
              <c:f>Charts!$Y$9</c:f>
              <c:strCache>
                <c:ptCount val="1"/>
                <c:pt idx="0">
                  <c:v>Grants</c:v>
                </c:pt>
              </c:strCache>
            </c:strRef>
          </c:tx>
          <c:spPr>
            <a:solidFill>
              <a:schemeClr val="accent4"/>
            </a:solidFill>
            <a:ln>
              <a:noFill/>
            </a:ln>
            <a:effectLst/>
          </c:spPr>
          <c:invertIfNegative val="0"/>
          <c:cat>
            <c:strLit>
              <c:ptCount val="5"/>
              <c:pt idx="0">
                <c:v>2015</c:v>
              </c:pt>
              <c:pt idx="1">
                <c:v>2016</c:v>
              </c:pt>
              <c:pt idx="2">
                <c:v>2017</c:v>
              </c:pt>
              <c:pt idx="3">
                <c:v>2018</c:v>
              </c:pt>
              <c:pt idx="4">
                <c:v>2019</c:v>
              </c:pt>
              <c:extLst>
                <c:ext xmlns:c15="http://schemas.microsoft.com/office/drawing/2012/chart" uri="{02D57815-91ED-43cb-92C2-25804820EDAC}">
                  <c15:autoCat val="1"/>
                </c:ext>
              </c:extLst>
            </c:strLit>
          </c:cat>
          <c:val>
            <c:numRef>
              <c:f>Charts!$Z$9:$AD$9</c:f>
              <c:numCache>
                <c:formatCode>#,##0</c:formatCode>
                <c:ptCount val="5"/>
                <c:pt idx="0">
                  <c:v>539.4510626</c:v>
                </c:pt>
                <c:pt idx="1">
                  <c:v>675.55696641999998</c:v>
                </c:pt>
                <c:pt idx="2">
                  <c:v>3961.25615926</c:v>
                </c:pt>
                <c:pt idx="3">
                  <c:v>3868.8431855500003</c:v>
                </c:pt>
                <c:pt idx="4">
                  <c:v>2618.98562425</c:v>
                </c:pt>
              </c:numCache>
              <c:extLst xmlns:c16r2="http://schemas.microsoft.com/office/drawing/2015/06/chart"/>
            </c:numRef>
          </c:val>
          <c:extLst xmlns:c16r2="http://schemas.microsoft.com/office/drawing/2015/06/chart">
            <c:ext xmlns:c16="http://schemas.microsoft.com/office/drawing/2014/chart" uri="{C3380CC4-5D6E-409C-BE32-E72D297353CC}">
              <c16:uniqueId val="{00000002-0735-4740-BA22-C42EE838836E}"/>
            </c:ext>
          </c:extLst>
        </c:ser>
        <c:dLbls>
          <c:showLegendKey val="0"/>
          <c:showVal val="0"/>
          <c:showCatName val="0"/>
          <c:showSerName val="0"/>
          <c:showPercent val="0"/>
          <c:showBubbleSize val="0"/>
        </c:dLbls>
        <c:gapWidth val="150"/>
        <c:overlap val="100"/>
        <c:axId val="337193840"/>
        <c:axId val="337199328"/>
      </c:barChart>
      <c:lineChart>
        <c:grouping val="standard"/>
        <c:varyColors val="0"/>
        <c:ser>
          <c:idx val="0"/>
          <c:order val="0"/>
          <c:tx>
            <c:strRef>
              <c:f>Charts!$Y$6</c:f>
              <c:strCache>
                <c:ptCount val="1"/>
                <c:pt idx="0">
                  <c:v>Total Revenue</c:v>
                </c:pt>
              </c:strCache>
            </c:strRef>
          </c:tx>
          <c:spPr>
            <a:ln w="38100" cap="rnd">
              <a:solidFill>
                <a:schemeClr val="tx1"/>
              </a:solidFill>
              <a:round/>
            </a:ln>
            <a:effectLst/>
          </c:spPr>
          <c:marker>
            <c:symbol val="none"/>
          </c:marker>
          <c:cat>
            <c:numRef>
              <c:f>Charts!$Z$5:$AD$5</c:f>
              <c:numCache>
                <c:formatCode>General</c:formatCode>
                <c:ptCount val="5"/>
                <c:pt idx="0">
                  <c:v>2015</c:v>
                </c:pt>
                <c:pt idx="1">
                  <c:v>2016</c:v>
                </c:pt>
                <c:pt idx="2">
                  <c:v>2017</c:v>
                </c:pt>
                <c:pt idx="3">
                  <c:v>2018</c:v>
                </c:pt>
                <c:pt idx="4">
                  <c:v>2019</c:v>
                </c:pt>
              </c:numCache>
              <c:extLst xmlns:c16r2="http://schemas.microsoft.com/office/drawing/2015/06/chart"/>
            </c:numRef>
          </c:cat>
          <c:val>
            <c:numRef>
              <c:f>Charts!$Z$6:$AD$6</c:f>
              <c:numCache>
                <c:formatCode>#,##0</c:formatCode>
                <c:ptCount val="5"/>
                <c:pt idx="0">
                  <c:v>50052.607071129998</c:v>
                </c:pt>
                <c:pt idx="1">
                  <c:v>60926.024151289996</c:v>
                </c:pt>
                <c:pt idx="2">
                  <c:v>67766.729678169999</c:v>
                </c:pt>
                <c:pt idx="3">
                  <c:v>74946.368938600004</c:v>
                </c:pt>
                <c:pt idx="4">
                  <c:v>79684.219141039997</c:v>
                </c:pt>
              </c:numCache>
              <c:extLst xmlns:c16r2="http://schemas.microsoft.com/office/drawing/2015/06/chart"/>
            </c:numRef>
          </c:val>
          <c:smooth val="0"/>
          <c:extLst xmlns:c16r2="http://schemas.microsoft.com/office/drawing/2015/06/chart">
            <c:ext xmlns:c16="http://schemas.microsoft.com/office/drawing/2014/chart" uri="{C3380CC4-5D6E-409C-BE32-E72D297353CC}">
              <c16:uniqueId val="{00000003-0735-4740-BA22-C42EE838836E}"/>
            </c:ext>
          </c:extLst>
        </c:ser>
        <c:dLbls>
          <c:showLegendKey val="0"/>
          <c:showVal val="0"/>
          <c:showCatName val="0"/>
          <c:showSerName val="0"/>
          <c:showPercent val="0"/>
          <c:showBubbleSize val="0"/>
        </c:dLbls>
        <c:marker val="1"/>
        <c:smooth val="0"/>
        <c:axId val="337193840"/>
        <c:axId val="337199328"/>
      </c:lineChart>
      <c:catAx>
        <c:axId val="337193840"/>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7199328"/>
        <c:crosses val="autoZero"/>
        <c:auto val="1"/>
        <c:lblAlgn val="ctr"/>
        <c:lblOffset val="100"/>
        <c:noMultiLvlLbl val="0"/>
      </c:catAx>
      <c:valAx>
        <c:axId val="3371993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7193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900"/>
      </a:pPr>
      <a:endParaRPr lang="en-US"/>
    </a:p>
  </c:txPr>
  <c:printSettings>
    <c:headerFooter/>
    <c:pageMargins b="0.75000000000000033" l="0.70000000000000029" r="0.70000000000000029" t="0.75000000000000033" header="0.30000000000000016" footer="0.30000000000000016"/>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spc="0" baseline="0">
                <a:solidFill>
                  <a:schemeClr val="tx1">
                    <a:lumMod val="65000"/>
                    <a:lumOff val="35000"/>
                  </a:schemeClr>
                </a:solidFill>
                <a:latin typeface="+mn-lt"/>
                <a:ea typeface="+mn-ea"/>
                <a:cs typeface="+mn-cs"/>
              </a:defRPr>
            </a:pPr>
            <a:r>
              <a:rPr lang="en-GB" b="1"/>
              <a:t>Chart 12: Debt as % of State GDP</a:t>
            </a:r>
          </a:p>
        </c:rich>
      </c:tx>
      <c:overlay val="0"/>
      <c:spPr>
        <a:noFill/>
        <a:ln>
          <a:noFill/>
        </a:ln>
        <a:effectLst/>
      </c:spPr>
    </c:title>
    <c:autoTitleDeleted val="0"/>
    <c:plotArea>
      <c:layout/>
      <c:lineChart>
        <c:grouping val="standard"/>
        <c:varyColors val="0"/>
        <c:ser>
          <c:idx val="0"/>
          <c:order val="0"/>
          <c:tx>
            <c:strRef>
              <c:f>Charts!$Y$214</c:f>
              <c:strCache>
                <c:ptCount val="1"/>
                <c:pt idx="0">
                  <c:v>Baseline</c:v>
                </c:pt>
              </c:strCache>
            </c:strRef>
          </c:tx>
          <c:spPr>
            <a:ln w="28575" cap="rnd">
              <a:solidFill>
                <a:schemeClr val="accent1"/>
              </a:solidFill>
              <a:round/>
            </a:ln>
            <a:effectLst/>
          </c:spPr>
          <c:marker>
            <c:symbol val="none"/>
          </c:marker>
          <c:cat>
            <c:numRef>
              <c:f>Charts!$Z$213:$AD$213</c:f>
              <c:numCache>
                <c:formatCode>General</c:formatCode>
                <c:ptCount val="5"/>
                <c:pt idx="0">
                  <c:v>2015</c:v>
                </c:pt>
                <c:pt idx="1">
                  <c:v>2016</c:v>
                </c:pt>
                <c:pt idx="2">
                  <c:v>2017</c:v>
                </c:pt>
                <c:pt idx="3">
                  <c:v>2018</c:v>
                </c:pt>
                <c:pt idx="4">
                  <c:v>2019</c:v>
                </c:pt>
              </c:numCache>
            </c:numRef>
          </c:cat>
          <c:val>
            <c:numRef>
              <c:f>Charts!$Z$214:$AD$214</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0-C391-46F3-BEAF-CFEA88E906FA}"/>
            </c:ext>
          </c:extLst>
        </c:ser>
        <c:ser>
          <c:idx val="1"/>
          <c:order val="1"/>
          <c:tx>
            <c:strRef>
              <c:f>Charts!$Y$215</c:f>
              <c:strCache>
                <c:ptCount val="1"/>
                <c:pt idx="0">
                  <c:v>ShockRevenue</c:v>
                </c:pt>
              </c:strCache>
            </c:strRef>
          </c:tx>
          <c:spPr>
            <a:ln w="28575" cap="rnd">
              <a:solidFill>
                <a:schemeClr val="accent2"/>
              </a:solidFill>
              <a:round/>
            </a:ln>
            <a:effectLst/>
          </c:spPr>
          <c:marker>
            <c:symbol val="none"/>
          </c:marker>
          <c:cat>
            <c:numRef>
              <c:f>Charts!$Z$213:$AD$213</c:f>
              <c:numCache>
                <c:formatCode>General</c:formatCode>
                <c:ptCount val="5"/>
                <c:pt idx="0">
                  <c:v>2015</c:v>
                </c:pt>
                <c:pt idx="1">
                  <c:v>2016</c:v>
                </c:pt>
                <c:pt idx="2">
                  <c:v>2017</c:v>
                </c:pt>
                <c:pt idx="3">
                  <c:v>2018</c:v>
                </c:pt>
                <c:pt idx="4">
                  <c:v>2019</c:v>
                </c:pt>
              </c:numCache>
            </c:numRef>
          </c:cat>
          <c:val>
            <c:numRef>
              <c:f>Charts!$Z$215:$AD$215</c:f>
              <c:numCache>
                <c:formatCode>#,##0</c:formatCode>
                <c:ptCount val="5"/>
              </c:numCache>
            </c:numRef>
          </c:val>
          <c:smooth val="0"/>
          <c:extLst xmlns:c16r2="http://schemas.microsoft.com/office/drawing/2015/06/chart">
            <c:ext xmlns:c16="http://schemas.microsoft.com/office/drawing/2014/chart" uri="{C3380CC4-5D6E-409C-BE32-E72D297353CC}">
              <c16:uniqueId val="{00000001-C391-46F3-BEAF-CFEA88E906FA}"/>
            </c:ext>
          </c:extLst>
        </c:ser>
        <c:ser>
          <c:idx val="2"/>
          <c:order val="2"/>
          <c:tx>
            <c:strRef>
              <c:f>Charts!$Y$216</c:f>
              <c:strCache>
                <c:ptCount val="1"/>
                <c:pt idx="0">
                  <c:v>ShockExpenditure</c:v>
                </c:pt>
              </c:strCache>
            </c:strRef>
          </c:tx>
          <c:spPr>
            <a:ln w="28575" cap="rnd">
              <a:solidFill>
                <a:schemeClr val="accent3"/>
              </a:solidFill>
              <a:round/>
            </a:ln>
            <a:effectLst/>
          </c:spPr>
          <c:marker>
            <c:symbol val="none"/>
          </c:marker>
          <c:cat>
            <c:numRef>
              <c:f>Charts!$Z$213:$AD$213</c:f>
              <c:numCache>
                <c:formatCode>General</c:formatCode>
                <c:ptCount val="5"/>
                <c:pt idx="0">
                  <c:v>2015</c:v>
                </c:pt>
                <c:pt idx="1">
                  <c:v>2016</c:v>
                </c:pt>
                <c:pt idx="2">
                  <c:v>2017</c:v>
                </c:pt>
                <c:pt idx="3">
                  <c:v>2018</c:v>
                </c:pt>
                <c:pt idx="4">
                  <c:v>2019</c:v>
                </c:pt>
              </c:numCache>
            </c:numRef>
          </c:cat>
          <c:val>
            <c:numRef>
              <c:f>Charts!$Z$216:$AD$216</c:f>
              <c:numCache>
                <c:formatCode>#,##0</c:formatCode>
                <c:ptCount val="5"/>
              </c:numCache>
            </c:numRef>
          </c:val>
          <c:smooth val="0"/>
          <c:extLst xmlns:c16r2="http://schemas.microsoft.com/office/drawing/2015/06/chart">
            <c:ext xmlns:c16="http://schemas.microsoft.com/office/drawing/2014/chart" uri="{C3380CC4-5D6E-409C-BE32-E72D297353CC}">
              <c16:uniqueId val="{00000002-C391-46F3-BEAF-CFEA88E906FA}"/>
            </c:ext>
          </c:extLst>
        </c:ser>
        <c:ser>
          <c:idx val="4"/>
          <c:order val="3"/>
          <c:tx>
            <c:strRef>
              <c:f>Charts!$Y$217</c:f>
              <c:strCache>
                <c:ptCount val="1"/>
                <c:pt idx="0">
                  <c:v>ShockExchangeRate</c:v>
                </c:pt>
              </c:strCache>
            </c:strRef>
          </c:tx>
          <c:spPr>
            <a:ln w="28575" cap="rnd">
              <a:solidFill>
                <a:schemeClr val="accent5"/>
              </a:solidFill>
              <a:round/>
            </a:ln>
            <a:effectLst/>
          </c:spPr>
          <c:marker>
            <c:symbol val="none"/>
          </c:marker>
          <c:cat>
            <c:numRef>
              <c:f>Charts!$Z$213:$AD$213</c:f>
              <c:numCache>
                <c:formatCode>General</c:formatCode>
                <c:ptCount val="5"/>
                <c:pt idx="0">
                  <c:v>2015</c:v>
                </c:pt>
                <c:pt idx="1">
                  <c:v>2016</c:v>
                </c:pt>
                <c:pt idx="2">
                  <c:v>2017</c:v>
                </c:pt>
                <c:pt idx="3">
                  <c:v>2018</c:v>
                </c:pt>
                <c:pt idx="4">
                  <c:v>2019</c:v>
                </c:pt>
              </c:numCache>
            </c:numRef>
          </c:cat>
          <c:val>
            <c:numRef>
              <c:f>Charts!$Z$217:$AD$217</c:f>
              <c:numCache>
                <c:formatCode>#,##0</c:formatCode>
                <c:ptCount val="5"/>
              </c:numCache>
            </c:numRef>
          </c:val>
          <c:smooth val="0"/>
          <c:extLst xmlns:c16r2="http://schemas.microsoft.com/office/drawing/2015/06/chart">
            <c:ext xmlns:c16="http://schemas.microsoft.com/office/drawing/2014/chart" uri="{C3380CC4-5D6E-409C-BE32-E72D297353CC}">
              <c16:uniqueId val="{00000003-C391-46F3-BEAF-CFEA88E906FA}"/>
            </c:ext>
          </c:extLst>
        </c:ser>
        <c:ser>
          <c:idx val="5"/>
          <c:order val="4"/>
          <c:tx>
            <c:strRef>
              <c:f>Charts!$Y$218</c:f>
              <c:strCache>
                <c:ptCount val="1"/>
                <c:pt idx="0">
                  <c:v>ShockInterestRate</c:v>
                </c:pt>
              </c:strCache>
            </c:strRef>
          </c:tx>
          <c:spPr>
            <a:ln w="28575" cap="rnd">
              <a:solidFill>
                <a:schemeClr val="accent6"/>
              </a:solidFill>
              <a:round/>
            </a:ln>
            <a:effectLst/>
          </c:spPr>
          <c:marker>
            <c:symbol val="none"/>
          </c:marker>
          <c:cat>
            <c:numRef>
              <c:f>Charts!$Z$213:$AD$213</c:f>
              <c:numCache>
                <c:formatCode>General</c:formatCode>
                <c:ptCount val="5"/>
                <c:pt idx="0">
                  <c:v>2015</c:v>
                </c:pt>
                <c:pt idx="1">
                  <c:v>2016</c:v>
                </c:pt>
                <c:pt idx="2">
                  <c:v>2017</c:v>
                </c:pt>
                <c:pt idx="3">
                  <c:v>2018</c:v>
                </c:pt>
                <c:pt idx="4">
                  <c:v>2019</c:v>
                </c:pt>
              </c:numCache>
            </c:numRef>
          </c:cat>
          <c:val>
            <c:numRef>
              <c:f>Charts!$Z$218:$AD$218</c:f>
              <c:numCache>
                <c:formatCode>#,##0</c:formatCode>
                <c:ptCount val="5"/>
              </c:numCache>
            </c:numRef>
          </c:val>
          <c:smooth val="0"/>
          <c:extLst xmlns:c16r2="http://schemas.microsoft.com/office/drawing/2015/06/chart">
            <c:ext xmlns:c16="http://schemas.microsoft.com/office/drawing/2014/chart" uri="{C3380CC4-5D6E-409C-BE32-E72D297353CC}">
              <c16:uniqueId val="{00000004-C391-46F3-BEAF-CFEA88E906FA}"/>
            </c:ext>
          </c:extLst>
        </c:ser>
        <c:ser>
          <c:idx val="6"/>
          <c:order val="5"/>
          <c:tx>
            <c:strRef>
              <c:f>Charts!$Y$219</c:f>
              <c:strCache>
                <c:ptCount val="1"/>
                <c:pt idx="0">
                  <c:v>Historical</c:v>
                </c:pt>
              </c:strCache>
            </c:strRef>
          </c:tx>
          <c:spPr>
            <a:ln w="28575" cap="rnd">
              <a:solidFill>
                <a:schemeClr val="accent1">
                  <a:lumMod val="60000"/>
                </a:schemeClr>
              </a:solidFill>
              <a:round/>
            </a:ln>
            <a:effectLst/>
          </c:spPr>
          <c:marker>
            <c:symbol val="none"/>
          </c:marker>
          <c:cat>
            <c:numRef>
              <c:f>Charts!$Z$213:$AD$213</c:f>
              <c:numCache>
                <c:formatCode>General</c:formatCode>
                <c:ptCount val="5"/>
                <c:pt idx="0">
                  <c:v>2015</c:v>
                </c:pt>
                <c:pt idx="1">
                  <c:v>2016</c:v>
                </c:pt>
                <c:pt idx="2">
                  <c:v>2017</c:v>
                </c:pt>
                <c:pt idx="3">
                  <c:v>2018</c:v>
                </c:pt>
                <c:pt idx="4">
                  <c:v>2019</c:v>
                </c:pt>
              </c:numCache>
            </c:numRef>
          </c:cat>
          <c:val>
            <c:numRef>
              <c:f>Charts!$Z$219:$AD$219</c:f>
              <c:numCache>
                <c:formatCode>#,##0</c:formatCode>
                <c:ptCount val="5"/>
              </c:numCache>
            </c:numRef>
          </c:val>
          <c:smooth val="0"/>
          <c:extLst xmlns:c16r2="http://schemas.microsoft.com/office/drawing/2015/06/chart">
            <c:ext xmlns:c16="http://schemas.microsoft.com/office/drawing/2014/chart" uri="{C3380CC4-5D6E-409C-BE32-E72D297353CC}">
              <c16:uniqueId val="{00000005-C391-46F3-BEAF-CFEA88E906FA}"/>
            </c:ext>
          </c:extLst>
        </c:ser>
        <c:ser>
          <c:idx val="3"/>
          <c:order val="6"/>
          <c:tx>
            <c:strRef>
              <c:f>Charts!$Y$220</c:f>
              <c:strCache>
                <c:ptCount val="1"/>
                <c:pt idx="0">
                  <c:v>Threshold</c:v>
                </c:pt>
              </c:strCache>
            </c:strRef>
          </c:tx>
          <c:spPr>
            <a:ln w="28575" cap="rnd">
              <a:solidFill>
                <a:srgbClr val="FF0000"/>
              </a:solidFill>
              <a:prstDash val="sysDash"/>
              <a:round/>
            </a:ln>
            <a:effectLst/>
          </c:spPr>
          <c:marker>
            <c:symbol val="none"/>
          </c:marker>
          <c:cat>
            <c:numRef>
              <c:f>Charts!$Z$213:$AD$213</c:f>
              <c:numCache>
                <c:formatCode>General</c:formatCode>
                <c:ptCount val="5"/>
                <c:pt idx="0">
                  <c:v>2015</c:v>
                </c:pt>
                <c:pt idx="1">
                  <c:v>2016</c:v>
                </c:pt>
                <c:pt idx="2">
                  <c:v>2017</c:v>
                </c:pt>
                <c:pt idx="3">
                  <c:v>2018</c:v>
                </c:pt>
                <c:pt idx="4">
                  <c:v>2019</c:v>
                </c:pt>
              </c:numCache>
            </c:numRef>
          </c:cat>
          <c:val>
            <c:numRef>
              <c:f>Charts!$Z$220:$AD$220</c:f>
              <c:numCache>
                <c:formatCode>#,##0</c:formatCode>
                <c:ptCount val="5"/>
                <c:pt idx="0">
                  <c:v>25</c:v>
                </c:pt>
                <c:pt idx="1">
                  <c:v>25</c:v>
                </c:pt>
                <c:pt idx="2">
                  <c:v>25</c:v>
                </c:pt>
                <c:pt idx="3">
                  <c:v>25</c:v>
                </c:pt>
                <c:pt idx="4">
                  <c:v>25</c:v>
                </c:pt>
              </c:numCache>
            </c:numRef>
          </c:val>
          <c:smooth val="0"/>
          <c:extLst xmlns:c16r2="http://schemas.microsoft.com/office/drawing/2015/06/chart">
            <c:ext xmlns:c16="http://schemas.microsoft.com/office/drawing/2014/chart" uri="{C3380CC4-5D6E-409C-BE32-E72D297353CC}">
              <c16:uniqueId val="{00000006-C391-46F3-BEAF-CFEA88E906FA}"/>
            </c:ext>
          </c:extLst>
        </c:ser>
        <c:dLbls>
          <c:showLegendKey val="0"/>
          <c:showVal val="0"/>
          <c:showCatName val="0"/>
          <c:showSerName val="0"/>
          <c:showPercent val="0"/>
          <c:showBubbleSize val="0"/>
        </c:dLbls>
        <c:smooth val="0"/>
        <c:axId val="337199720"/>
        <c:axId val="337193448"/>
      </c:lineChart>
      <c:catAx>
        <c:axId val="337199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7193448"/>
        <c:crosses val="autoZero"/>
        <c:auto val="1"/>
        <c:lblAlgn val="ctr"/>
        <c:lblOffset val="100"/>
        <c:noMultiLvlLbl val="0"/>
      </c:catAx>
      <c:valAx>
        <c:axId val="337193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71997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900"/>
      </a:pPr>
      <a:endParaRPr lang="en-US"/>
    </a:p>
  </c:txPr>
  <c:printSettings>
    <c:headerFooter/>
    <c:pageMargins b="0.75000000000000033" l="0.70000000000000029" r="0.70000000000000029" t="0.75000000000000033" header="0.30000000000000016" footer="0.30000000000000016"/>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en-US"/>
              <a:t>Chart 4: Pricipal Repayments (million NGN)</a:t>
            </a:r>
          </a:p>
        </c:rich>
      </c:tx>
      <c:overlay val="0"/>
      <c:spPr>
        <a:noFill/>
        <a:ln>
          <a:noFill/>
        </a:ln>
        <a:effectLst/>
      </c:spPr>
    </c:title>
    <c:autoTitleDeleted val="0"/>
    <c:plotArea>
      <c:layout/>
      <c:barChart>
        <c:barDir val="col"/>
        <c:grouping val="stacked"/>
        <c:varyColors val="0"/>
        <c:ser>
          <c:idx val="1"/>
          <c:order val="1"/>
          <c:tx>
            <c:strRef>
              <c:f>Charts!$Y$64</c:f>
              <c:strCache>
                <c:ptCount val="1"/>
                <c:pt idx="0">
                  <c:v>External</c:v>
                </c:pt>
              </c:strCache>
            </c:strRef>
          </c:tx>
          <c:spPr>
            <a:solidFill>
              <a:schemeClr val="accent2"/>
            </a:solidFill>
            <a:ln>
              <a:noFill/>
            </a:ln>
            <a:effectLst/>
          </c:spPr>
          <c:invertIfNegative val="0"/>
          <c:cat>
            <c:multiLvlStrRef>
              <c:f>#REF!</c:f>
              <c:extLst xmlns:c15="http://schemas.microsoft.com/office/drawing/2012/chart" xmlns:c16r2="http://schemas.microsoft.com/office/drawing/2015/06/chart"/>
            </c:multiLvlStrRef>
          </c:cat>
          <c:val>
            <c:numRef>
              <c:f>Charts!$Z$64:$AD$64</c:f>
              <c:numCache>
                <c:formatCode>#,##0</c:formatCode>
                <c:ptCount val="5"/>
                <c:pt idx="0">
                  <c:v>749.37921787428002</c:v>
                </c:pt>
                <c:pt idx="1">
                  <c:v>1013.9213346861732</c:v>
                </c:pt>
                <c:pt idx="2">
                  <c:v>1285.7762761843937</c:v>
                </c:pt>
                <c:pt idx="3">
                  <c:v>1353.2165613851851</c:v>
                </c:pt>
                <c:pt idx="4">
                  <c:v>1511.2757878047269</c:v>
                </c:pt>
              </c:numCache>
            </c:numRef>
          </c:val>
          <c:extLst xmlns:c16r2="http://schemas.microsoft.com/office/drawing/2015/06/chart">
            <c:ext xmlns:c16="http://schemas.microsoft.com/office/drawing/2014/chart" uri="{C3380CC4-5D6E-409C-BE32-E72D297353CC}">
              <c16:uniqueId val="{00000000-5C85-429E-AF49-0230AD308B34}"/>
            </c:ext>
          </c:extLst>
        </c:ser>
        <c:ser>
          <c:idx val="2"/>
          <c:order val="2"/>
          <c:tx>
            <c:strRef>
              <c:f>Charts!$Y$65</c:f>
              <c:strCache>
                <c:ptCount val="1"/>
                <c:pt idx="0">
                  <c:v>Domestic</c:v>
                </c:pt>
              </c:strCache>
            </c:strRef>
          </c:tx>
          <c:spPr>
            <a:solidFill>
              <a:schemeClr val="accent3"/>
            </a:solidFill>
            <a:ln>
              <a:noFill/>
            </a:ln>
            <a:effectLst/>
          </c:spPr>
          <c:invertIfNegative val="0"/>
          <c:cat>
            <c:multiLvlStrRef>
              <c:f>#REF!</c:f>
              <c:extLst xmlns:c15="http://schemas.microsoft.com/office/drawing/2012/chart" xmlns:c16r2="http://schemas.microsoft.com/office/drawing/2015/06/chart"/>
            </c:multiLvlStrRef>
          </c:cat>
          <c:val>
            <c:numRef>
              <c:f>Charts!$Z$65:$AD$65</c:f>
              <c:numCache>
                <c:formatCode>#,##0</c:formatCode>
                <c:ptCount val="5"/>
                <c:pt idx="0">
                  <c:v>454.71563360000005</c:v>
                </c:pt>
                <c:pt idx="1">
                  <c:v>472.14149785000001</c:v>
                </c:pt>
                <c:pt idx="2">
                  <c:v>680.35819921999996</c:v>
                </c:pt>
                <c:pt idx="3">
                  <c:v>695.21912125000006</c:v>
                </c:pt>
                <c:pt idx="4">
                  <c:v>1014.1209691700001</c:v>
                </c:pt>
              </c:numCache>
            </c:numRef>
          </c:val>
          <c:extLst xmlns:c16r2="http://schemas.microsoft.com/office/drawing/2015/06/chart">
            <c:ext xmlns:c16="http://schemas.microsoft.com/office/drawing/2014/chart" uri="{C3380CC4-5D6E-409C-BE32-E72D297353CC}">
              <c16:uniqueId val="{00000001-5C85-429E-AF49-0230AD308B34}"/>
            </c:ext>
          </c:extLst>
        </c:ser>
        <c:dLbls>
          <c:showLegendKey val="0"/>
          <c:showVal val="0"/>
          <c:showCatName val="0"/>
          <c:showSerName val="0"/>
          <c:showPercent val="0"/>
          <c:showBubbleSize val="0"/>
        </c:dLbls>
        <c:gapWidth val="219"/>
        <c:overlap val="100"/>
        <c:axId val="337194624"/>
        <c:axId val="337195016"/>
      </c:barChart>
      <c:lineChart>
        <c:grouping val="standard"/>
        <c:varyColors val="0"/>
        <c:ser>
          <c:idx val="0"/>
          <c:order val="0"/>
          <c:tx>
            <c:strRef>
              <c:f>Charts!$Y$63</c:f>
              <c:strCache>
                <c:ptCount val="1"/>
                <c:pt idx="0">
                  <c:v>Principal Repayment (Old + New)</c:v>
                </c:pt>
              </c:strCache>
            </c:strRef>
          </c:tx>
          <c:spPr>
            <a:ln w="38100" cap="rnd">
              <a:solidFill>
                <a:schemeClr val="tx1"/>
              </a:solidFill>
              <a:round/>
            </a:ln>
            <a:effectLst/>
          </c:spPr>
          <c:marker>
            <c:symbol val="none"/>
          </c:marker>
          <c:cat>
            <c:numRef>
              <c:f>Charts!$Z$62:$AD$62</c:f>
              <c:numCache>
                <c:formatCode>General</c:formatCode>
                <c:ptCount val="5"/>
                <c:pt idx="0">
                  <c:v>2015</c:v>
                </c:pt>
                <c:pt idx="1">
                  <c:v>2016</c:v>
                </c:pt>
                <c:pt idx="2">
                  <c:v>2017</c:v>
                </c:pt>
                <c:pt idx="3">
                  <c:v>2018</c:v>
                </c:pt>
                <c:pt idx="4">
                  <c:v>2019</c:v>
                </c:pt>
              </c:numCache>
            </c:numRef>
          </c:cat>
          <c:val>
            <c:numRef>
              <c:f>Charts!$Z$63:$AD$63</c:f>
              <c:numCache>
                <c:formatCode>#,##0</c:formatCode>
                <c:ptCount val="5"/>
                <c:pt idx="0">
                  <c:v>1204.0948514742799</c:v>
                </c:pt>
                <c:pt idx="1">
                  <c:v>1486.0628325361731</c:v>
                </c:pt>
                <c:pt idx="2">
                  <c:v>1966.1344754043937</c:v>
                </c:pt>
                <c:pt idx="3">
                  <c:v>2048.435682635185</c:v>
                </c:pt>
                <c:pt idx="4">
                  <c:v>2525.3967569747269</c:v>
                </c:pt>
              </c:numCache>
            </c:numRef>
          </c:val>
          <c:smooth val="0"/>
          <c:extLst xmlns:c16r2="http://schemas.microsoft.com/office/drawing/2015/06/chart">
            <c:ext xmlns:c16="http://schemas.microsoft.com/office/drawing/2014/chart" uri="{C3380CC4-5D6E-409C-BE32-E72D297353CC}">
              <c16:uniqueId val="{00000002-5C85-429E-AF49-0230AD308B34}"/>
            </c:ext>
          </c:extLst>
        </c:ser>
        <c:dLbls>
          <c:showLegendKey val="0"/>
          <c:showVal val="0"/>
          <c:showCatName val="0"/>
          <c:showSerName val="0"/>
          <c:showPercent val="0"/>
          <c:showBubbleSize val="0"/>
        </c:dLbls>
        <c:marker val="1"/>
        <c:smooth val="0"/>
        <c:axId val="337194624"/>
        <c:axId val="337195016"/>
      </c:lineChart>
      <c:catAx>
        <c:axId val="337194624"/>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7195016"/>
        <c:crosses val="autoZero"/>
        <c:auto val="1"/>
        <c:lblAlgn val="ctr"/>
        <c:lblOffset val="100"/>
        <c:noMultiLvlLbl val="0"/>
      </c:catAx>
      <c:valAx>
        <c:axId val="337195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7194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900"/>
      </a:pPr>
      <a:endParaRPr lang="en-US"/>
    </a:p>
  </c:txPr>
  <c:printSettings>
    <c:headerFooter/>
    <c:pageMargins b="0.75000000000000033" l="0.70000000000000029" r="0.70000000000000029" t="0.75000000000000033" header="0.30000000000000016" footer="0.30000000000000016"/>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en-US"/>
              <a:t>Chart 5: Interest Payments (million NGN)</a:t>
            </a:r>
          </a:p>
        </c:rich>
      </c:tx>
      <c:layout>
        <c:manualLayout>
          <c:xMode val="edge"/>
          <c:yMode val="edge"/>
          <c:x val="0.33832040563066884"/>
          <c:y val="3.2407292558359432E-2"/>
        </c:manualLayout>
      </c:layout>
      <c:overlay val="0"/>
      <c:spPr>
        <a:noFill/>
        <a:ln>
          <a:noFill/>
        </a:ln>
        <a:effectLst/>
      </c:spPr>
    </c:title>
    <c:autoTitleDeleted val="0"/>
    <c:plotArea>
      <c:layout/>
      <c:barChart>
        <c:barDir val="col"/>
        <c:grouping val="stacked"/>
        <c:varyColors val="0"/>
        <c:ser>
          <c:idx val="1"/>
          <c:order val="1"/>
          <c:tx>
            <c:strRef>
              <c:f>Charts!$Y$81</c:f>
              <c:strCache>
                <c:ptCount val="1"/>
                <c:pt idx="0">
                  <c:v>External </c:v>
                </c:pt>
              </c:strCache>
            </c:strRef>
          </c:tx>
          <c:spPr>
            <a:solidFill>
              <a:schemeClr val="accent2"/>
            </a:solidFill>
            <a:ln>
              <a:noFill/>
            </a:ln>
            <a:effectLst/>
          </c:spPr>
          <c:invertIfNegative val="0"/>
          <c:cat>
            <c:multiLvlStrRef>
              <c:f>#REF!</c:f>
            </c:multiLvlStrRef>
          </c:cat>
          <c:val>
            <c:numRef>
              <c:f>Charts!$Z$81:$AD$81</c:f>
              <c:numCache>
                <c:formatCode>#,##0</c:formatCode>
                <c:ptCount val="5"/>
                <c:pt idx="0">
                  <c:v>315.32915494647006</c:v>
                </c:pt>
                <c:pt idx="1">
                  <c:v>297.55214086132793</c:v>
                </c:pt>
                <c:pt idx="2">
                  <c:v>332.76194914001599</c:v>
                </c:pt>
                <c:pt idx="3">
                  <c:v>289.35785958000002</c:v>
                </c:pt>
                <c:pt idx="4">
                  <c:v>225.85071360000003</c:v>
                </c:pt>
              </c:numCache>
            </c:numRef>
          </c:val>
          <c:extLst xmlns:c16r2="http://schemas.microsoft.com/office/drawing/2015/06/chart">
            <c:ext xmlns:c16="http://schemas.microsoft.com/office/drawing/2014/chart" uri="{C3380CC4-5D6E-409C-BE32-E72D297353CC}">
              <c16:uniqueId val="{00000000-4103-40E3-B89A-6C59BF248012}"/>
            </c:ext>
          </c:extLst>
        </c:ser>
        <c:ser>
          <c:idx val="2"/>
          <c:order val="2"/>
          <c:tx>
            <c:strRef>
              <c:f>Charts!$Y$82</c:f>
              <c:strCache>
                <c:ptCount val="1"/>
                <c:pt idx="0">
                  <c:v>Domestic</c:v>
                </c:pt>
              </c:strCache>
            </c:strRef>
          </c:tx>
          <c:spPr>
            <a:solidFill>
              <a:schemeClr val="accent3"/>
            </a:solidFill>
            <a:ln>
              <a:noFill/>
            </a:ln>
            <a:effectLst/>
          </c:spPr>
          <c:invertIfNegative val="0"/>
          <c:cat>
            <c:multiLvlStrRef>
              <c:f>#REF!</c:f>
            </c:multiLvlStrRef>
          </c:cat>
          <c:val>
            <c:numRef>
              <c:f>Charts!$Z$82:$AD$82</c:f>
              <c:numCache>
                <c:formatCode>#,##0</c:formatCode>
                <c:ptCount val="5"/>
                <c:pt idx="0">
                  <c:v>1598.00465347</c:v>
                </c:pt>
                <c:pt idx="1">
                  <c:v>1851.6425008699998</c:v>
                </c:pt>
                <c:pt idx="2">
                  <c:v>1985.5148699600002</c:v>
                </c:pt>
                <c:pt idx="3">
                  <c:v>1882.2708666600001</c:v>
                </c:pt>
                <c:pt idx="4">
                  <c:v>2318.9253391899997</c:v>
                </c:pt>
              </c:numCache>
            </c:numRef>
          </c:val>
          <c:extLst xmlns:c16r2="http://schemas.microsoft.com/office/drawing/2015/06/chart">
            <c:ext xmlns:c16="http://schemas.microsoft.com/office/drawing/2014/chart" uri="{C3380CC4-5D6E-409C-BE32-E72D297353CC}">
              <c16:uniqueId val="{00000001-4103-40E3-B89A-6C59BF248012}"/>
            </c:ext>
          </c:extLst>
        </c:ser>
        <c:dLbls>
          <c:showLegendKey val="0"/>
          <c:showVal val="0"/>
          <c:showCatName val="0"/>
          <c:showSerName val="0"/>
          <c:showPercent val="0"/>
          <c:showBubbleSize val="0"/>
        </c:dLbls>
        <c:gapWidth val="219"/>
        <c:overlap val="100"/>
        <c:axId val="337196192"/>
        <c:axId val="337200896"/>
      </c:barChart>
      <c:lineChart>
        <c:grouping val="standard"/>
        <c:varyColors val="0"/>
        <c:ser>
          <c:idx val="0"/>
          <c:order val="0"/>
          <c:tx>
            <c:strRef>
              <c:f>Charts!$Y$80</c:f>
              <c:strCache>
                <c:ptCount val="1"/>
                <c:pt idx="0">
                  <c:v>Interest Payment (Old + New)</c:v>
                </c:pt>
              </c:strCache>
            </c:strRef>
          </c:tx>
          <c:spPr>
            <a:ln w="38100" cap="rnd">
              <a:solidFill>
                <a:schemeClr val="tx1"/>
              </a:solidFill>
              <a:round/>
            </a:ln>
            <a:effectLst/>
          </c:spPr>
          <c:marker>
            <c:symbol val="none"/>
          </c:marker>
          <c:cat>
            <c:numRef>
              <c:f>Charts!$Z$79:$AD$79</c:f>
              <c:numCache>
                <c:formatCode>General</c:formatCode>
                <c:ptCount val="5"/>
                <c:pt idx="0">
                  <c:v>2015</c:v>
                </c:pt>
                <c:pt idx="1">
                  <c:v>2016</c:v>
                </c:pt>
                <c:pt idx="2">
                  <c:v>2017</c:v>
                </c:pt>
                <c:pt idx="3">
                  <c:v>2018</c:v>
                </c:pt>
                <c:pt idx="4">
                  <c:v>2019</c:v>
                </c:pt>
              </c:numCache>
            </c:numRef>
          </c:cat>
          <c:val>
            <c:numRef>
              <c:f>Charts!$Z$80:$AD$80</c:f>
              <c:numCache>
                <c:formatCode>#,##0</c:formatCode>
                <c:ptCount val="5"/>
                <c:pt idx="0">
                  <c:v>1913.33380841647</c:v>
                </c:pt>
                <c:pt idx="1">
                  <c:v>2149.1946417313279</c:v>
                </c:pt>
                <c:pt idx="2">
                  <c:v>2318.2768191000159</c:v>
                </c:pt>
                <c:pt idx="3">
                  <c:v>2171.6287262400001</c:v>
                </c:pt>
                <c:pt idx="4">
                  <c:v>2544.7760527899995</c:v>
                </c:pt>
              </c:numCache>
            </c:numRef>
          </c:val>
          <c:smooth val="0"/>
          <c:extLst xmlns:c16r2="http://schemas.microsoft.com/office/drawing/2015/06/chart">
            <c:ext xmlns:c16="http://schemas.microsoft.com/office/drawing/2014/chart" uri="{C3380CC4-5D6E-409C-BE32-E72D297353CC}">
              <c16:uniqueId val="{00000002-4103-40E3-B89A-6C59BF248012}"/>
            </c:ext>
          </c:extLst>
        </c:ser>
        <c:dLbls>
          <c:showLegendKey val="0"/>
          <c:showVal val="0"/>
          <c:showCatName val="0"/>
          <c:showSerName val="0"/>
          <c:showPercent val="0"/>
          <c:showBubbleSize val="0"/>
        </c:dLbls>
        <c:marker val="1"/>
        <c:smooth val="0"/>
        <c:axId val="337196192"/>
        <c:axId val="337200896"/>
      </c:lineChart>
      <c:catAx>
        <c:axId val="337196192"/>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7200896"/>
        <c:crosses val="autoZero"/>
        <c:auto val="1"/>
        <c:lblAlgn val="ctr"/>
        <c:lblOffset val="100"/>
        <c:noMultiLvlLbl val="0"/>
      </c:catAx>
      <c:valAx>
        <c:axId val="3372008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7196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900"/>
      </a:pPr>
      <a:endParaRPr lang="en-US"/>
    </a:p>
  </c:txPr>
  <c:printSettings>
    <c:headerFooter/>
    <c:pageMargins b="0.75000000000000033" l="0.70000000000000029" r="0.70000000000000029" t="0.75000000000000033" header="0.30000000000000016" footer="0.30000000000000016"/>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spc="0" baseline="0">
                <a:solidFill>
                  <a:schemeClr val="tx1">
                    <a:lumMod val="65000"/>
                    <a:lumOff val="35000"/>
                  </a:schemeClr>
                </a:solidFill>
                <a:latin typeface="+mn-lt"/>
                <a:ea typeface="+mn-ea"/>
                <a:cs typeface="+mn-cs"/>
              </a:defRPr>
            </a:pPr>
            <a:r>
              <a:rPr lang="en-GB" b="1"/>
              <a:t>Chart 13: Debt as % of Revenue</a:t>
            </a:r>
          </a:p>
        </c:rich>
      </c:tx>
      <c:overlay val="0"/>
      <c:spPr>
        <a:noFill/>
        <a:ln>
          <a:noFill/>
        </a:ln>
        <a:effectLst/>
      </c:spPr>
    </c:title>
    <c:autoTitleDeleted val="0"/>
    <c:plotArea>
      <c:layout/>
      <c:lineChart>
        <c:grouping val="standard"/>
        <c:varyColors val="0"/>
        <c:ser>
          <c:idx val="0"/>
          <c:order val="0"/>
          <c:tx>
            <c:strRef>
              <c:f>Charts!$Y$233</c:f>
              <c:strCache>
                <c:ptCount val="1"/>
                <c:pt idx="0">
                  <c:v>Baseline</c:v>
                </c:pt>
              </c:strCache>
            </c:strRef>
          </c:tx>
          <c:spPr>
            <a:ln w="28575" cap="rnd">
              <a:solidFill>
                <a:schemeClr val="accent1"/>
              </a:solidFill>
              <a:round/>
            </a:ln>
            <a:effectLst/>
          </c:spPr>
          <c:marker>
            <c:symbol val="none"/>
          </c:marker>
          <c:cat>
            <c:numRef>
              <c:f>Charts!$Z$232:$AD$232</c:f>
              <c:numCache>
                <c:formatCode>General</c:formatCode>
                <c:ptCount val="5"/>
                <c:pt idx="0">
                  <c:v>2015</c:v>
                </c:pt>
                <c:pt idx="1">
                  <c:v>2016</c:v>
                </c:pt>
                <c:pt idx="2">
                  <c:v>2017</c:v>
                </c:pt>
                <c:pt idx="3">
                  <c:v>2018</c:v>
                </c:pt>
                <c:pt idx="4">
                  <c:v>2019</c:v>
                </c:pt>
              </c:numCache>
            </c:numRef>
          </c:cat>
          <c:val>
            <c:numRef>
              <c:f>Charts!$Z$233:$AD$233</c:f>
              <c:numCache>
                <c:formatCode>#,##0</c:formatCode>
                <c:ptCount val="5"/>
                <c:pt idx="0">
                  <c:v>283.40603128080511</c:v>
                </c:pt>
                <c:pt idx="1">
                  <c:v>258.11269694586906</c:v>
                </c:pt>
                <c:pt idx="2">
                  <c:v>242.11893084295033</c:v>
                </c:pt>
                <c:pt idx="3">
                  <c:v>301.30212077330191</c:v>
                </c:pt>
                <c:pt idx="4">
                  <c:v>295.00784137064954</c:v>
                </c:pt>
              </c:numCache>
            </c:numRef>
          </c:val>
          <c:smooth val="0"/>
          <c:extLst xmlns:c16r2="http://schemas.microsoft.com/office/drawing/2015/06/chart">
            <c:ext xmlns:c16="http://schemas.microsoft.com/office/drawing/2014/chart" uri="{C3380CC4-5D6E-409C-BE32-E72D297353CC}">
              <c16:uniqueId val="{00000000-107B-49CA-887A-E37C906201D0}"/>
            </c:ext>
          </c:extLst>
        </c:ser>
        <c:ser>
          <c:idx val="1"/>
          <c:order val="1"/>
          <c:tx>
            <c:strRef>
              <c:f>Charts!$Y$234</c:f>
              <c:strCache>
                <c:ptCount val="1"/>
                <c:pt idx="0">
                  <c:v>ShockRevenue</c:v>
                </c:pt>
              </c:strCache>
            </c:strRef>
          </c:tx>
          <c:spPr>
            <a:ln w="28575" cap="rnd">
              <a:solidFill>
                <a:schemeClr val="accent2"/>
              </a:solidFill>
              <a:round/>
            </a:ln>
            <a:effectLst/>
          </c:spPr>
          <c:marker>
            <c:symbol val="none"/>
          </c:marker>
          <c:cat>
            <c:numRef>
              <c:f>Charts!$Z$232:$AD$232</c:f>
              <c:numCache>
                <c:formatCode>General</c:formatCode>
                <c:ptCount val="5"/>
                <c:pt idx="0">
                  <c:v>2015</c:v>
                </c:pt>
                <c:pt idx="1">
                  <c:v>2016</c:v>
                </c:pt>
                <c:pt idx="2">
                  <c:v>2017</c:v>
                </c:pt>
                <c:pt idx="3">
                  <c:v>2018</c:v>
                </c:pt>
                <c:pt idx="4">
                  <c:v>2019</c:v>
                </c:pt>
              </c:numCache>
            </c:numRef>
          </c:cat>
          <c:val>
            <c:numRef>
              <c:f>Charts!$Z$234:$AD$234</c:f>
              <c:numCache>
                <c:formatCode>#,##0</c:formatCode>
                <c:ptCount val="5"/>
              </c:numCache>
            </c:numRef>
          </c:val>
          <c:smooth val="0"/>
          <c:extLst xmlns:c16r2="http://schemas.microsoft.com/office/drawing/2015/06/chart">
            <c:ext xmlns:c16="http://schemas.microsoft.com/office/drawing/2014/chart" uri="{C3380CC4-5D6E-409C-BE32-E72D297353CC}">
              <c16:uniqueId val="{00000001-107B-49CA-887A-E37C906201D0}"/>
            </c:ext>
          </c:extLst>
        </c:ser>
        <c:ser>
          <c:idx val="2"/>
          <c:order val="2"/>
          <c:tx>
            <c:strRef>
              <c:f>Charts!$Y$235</c:f>
              <c:strCache>
                <c:ptCount val="1"/>
                <c:pt idx="0">
                  <c:v>ShockExpenditure</c:v>
                </c:pt>
              </c:strCache>
            </c:strRef>
          </c:tx>
          <c:spPr>
            <a:ln w="28575" cap="rnd">
              <a:solidFill>
                <a:schemeClr val="accent3"/>
              </a:solidFill>
              <a:round/>
            </a:ln>
            <a:effectLst/>
          </c:spPr>
          <c:marker>
            <c:symbol val="none"/>
          </c:marker>
          <c:cat>
            <c:numRef>
              <c:f>Charts!$Z$232:$AD$232</c:f>
              <c:numCache>
                <c:formatCode>General</c:formatCode>
                <c:ptCount val="5"/>
                <c:pt idx="0">
                  <c:v>2015</c:v>
                </c:pt>
                <c:pt idx="1">
                  <c:v>2016</c:v>
                </c:pt>
                <c:pt idx="2">
                  <c:v>2017</c:v>
                </c:pt>
                <c:pt idx="3">
                  <c:v>2018</c:v>
                </c:pt>
                <c:pt idx="4">
                  <c:v>2019</c:v>
                </c:pt>
              </c:numCache>
            </c:numRef>
          </c:cat>
          <c:val>
            <c:numRef>
              <c:f>Charts!$Z$235:$AD$235</c:f>
              <c:numCache>
                <c:formatCode>#,##0</c:formatCode>
                <c:ptCount val="5"/>
              </c:numCache>
            </c:numRef>
          </c:val>
          <c:smooth val="0"/>
          <c:extLst xmlns:c16r2="http://schemas.microsoft.com/office/drawing/2015/06/chart">
            <c:ext xmlns:c16="http://schemas.microsoft.com/office/drawing/2014/chart" uri="{C3380CC4-5D6E-409C-BE32-E72D297353CC}">
              <c16:uniqueId val="{00000002-107B-49CA-887A-E37C906201D0}"/>
            </c:ext>
          </c:extLst>
        </c:ser>
        <c:ser>
          <c:idx val="4"/>
          <c:order val="3"/>
          <c:tx>
            <c:strRef>
              <c:f>Charts!$Y$236</c:f>
              <c:strCache>
                <c:ptCount val="1"/>
                <c:pt idx="0">
                  <c:v>ShockExchangeRate</c:v>
                </c:pt>
              </c:strCache>
            </c:strRef>
          </c:tx>
          <c:spPr>
            <a:ln w="28575" cap="rnd">
              <a:solidFill>
                <a:schemeClr val="accent5"/>
              </a:solidFill>
              <a:round/>
            </a:ln>
            <a:effectLst/>
          </c:spPr>
          <c:marker>
            <c:symbol val="none"/>
          </c:marker>
          <c:cat>
            <c:numRef>
              <c:f>Charts!$Z$232:$AD$232</c:f>
              <c:numCache>
                <c:formatCode>General</c:formatCode>
                <c:ptCount val="5"/>
                <c:pt idx="0">
                  <c:v>2015</c:v>
                </c:pt>
                <c:pt idx="1">
                  <c:v>2016</c:v>
                </c:pt>
                <c:pt idx="2">
                  <c:v>2017</c:v>
                </c:pt>
                <c:pt idx="3">
                  <c:v>2018</c:v>
                </c:pt>
                <c:pt idx="4">
                  <c:v>2019</c:v>
                </c:pt>
              </c:numCache>
            </c:numRef>
          </c:cat>
          <c:val>
            <c:numRef>
              <c:f>Charts!$Z$236:$AD$236</c:f>
              <c:numCache>
                <c:formatCode>#,##0</c:formatCode>
                <c:ptCount val="5"/>
              </c:numCache>
            </c:numRef>
          </c:val>
          <c:smooth val="0"/>
          <c:extLst xmlns:c16r2="http://schemas.microsoft.com/office/drawing/2015/06/chart">
            <c:ext xmlns:c16="http://schemas.microsoft.com/office/drawing/2014/chart" uri="{C3380CC4-5D6E-409C-BE32-E72D297353CC}">
              <c16:uniqueId val="{00000003-107B-49CA-887A-E37C906201D0}"/>
            </c:ext>
          </c:extLst>
        </c:ser>
        <c:ser>
          <c:idx val="5"/>
          <c:order val="4"/>
          <c:tx>
            <c:strRef>
              <c:f>Charts!$Y$237</c:f>
              <c:strCache>
                <c:ptCount val="1"/>
                <c:pt idx="0">
                  <c:v>ShockInterestRate</c:v>
                </c:pt>
              </c:strCache>
            </c:strRef>
          </c:tx>
          <c:spPr>
            <a:ln w="28575" cap="rnd">
              <a:solidFill>
                <a:schemeClr val="accent6"/>
              </a:solidFill>
              <a:round/>
            </a:ln>
            <a:effectLst/>
          </c:spPr>
          <c:marker>
            <c:symbol val="none"/>
          </c:marker>
          <c:cat>
            <c:numRef>
              <c:f>Charts!$Z$232:$AD$232</c:f>
              <c:numCache>
                <c:formatCode>General</c:formatCode>
                <c:ptCount val="5"/>
                <c:pt idx="0">
                  <c:v>2015</c:v>
                </c:pt>
                <c:pt idx="1">
                  <c:v>2016</c:v>
                </c:pt>
                <c:pt idx="2">
                  <c:v>2017</c:v>
                </c:pt>
                <c:pt idx="3">
                  <c:v>2018</c:v>
                </c:pt>
                <c:pt idx="4">
                  <c:v>2019</c:v>
                </c:pt>
              </c:numCache>
            </c:numRef>
          </c:cat>
          <c:val>
            <c:numRef>
              <c:f>Charts!$Z$237:$AD$237</c:f>
              <c:numCache>
                <c:formatCode>#,##0</c:formatCode>
                <c:ptCount val="5"/>
              </c:numCache>
            </c:numRef>
          </c:val>
          <c:smooth val="0"/>
          <c:extLst xmlns:c16r2="http://schemas.microsoft.com/office/drawing/2015/06/chart">
            <c:ext xmlns:c16="http://schemas.microsoft.com/office/drawing/2014/chart" uri="{C3380CC4-5D6E-409C-BE32-E72D297353CC}">
              <c16:uniqueId val="{00000004-107B-49CA-887A-E37C906201D0}"/>
            </c:ext>
          </c:extLst>
        </c:ser>
        <c:ser>
          <c:idx val="6"/>
          <c:order val="5"/>
          <c:tx>
            <c:strRef>
              <c:f>Charts!$Y$238</c:f>
              <c:strCache>
                <c:ptCount val="1"/>
                <c:pt idx="0">
                  <c:v>Historical</c:v>
                </c:pt>
              </c:strCache>
            </c:strRef>
          </c:tx>
          <c:spPr>
            <a:ln w="28575" cap="rnd">
              <a:solidFill>
                <a:schemeClr val="accent1">
                  <a:lumMod val="60000"/>
                </a:schemeClr>
              </a:solidFill>
              <a:round/>
            </a:ln>
            <a:effectLst/>
          </c:spPr>
          <c:marker>
            <c:symbol val="none"/>
          </c:marker>
          <c:cat>
            <c:numRef>
              <c:f>Charts!$Z$232:$AD$232</c:f>
              <c:numCache>
                <c:formatCode>General</c:formatCode>
                <c:ptCount val="5"/>
                <c:pt idx="0">
                  <c:v>2015</c:v>
                </c:pt>
                <c:pt idx="1">
                  <c:v>2016</c:v>
                </c:pt>
                <c:pt idx="2">
                  <c:v>2017</c:v>
                </c:pt>
                <c:pt idx="3">
                  <c:v>2018</c:v>
                </c:pt>
                <c:pt idx="4">
                  <c:v>2019</c:v>
                </c:pt>
              </c:numCache>
            </c:numRef>
          </c:cat>
          <c:val>
            <c:numRef>
              <c:f>Charts!$Z$238:$AD$238</c:f>
              <c:numCache>
                <c:formatCode>#,##0</c:formatCode>
                <c:ptCount val="5"/>
              </c:numCache>
            </c:numRef>
          </c:val>
          <c:smooth val="0"/>
          <c:extLst xmlns:c16r2="http://schemas.microsoft.com/office/drawing/2015/06/chart">
            <c:ext xmlns:c16="http://schemas.microsoft.com/office/drawing/2014/chart" uri="{C3380CC4-5D6E-409C-BE32-E72D297353CC}">
              <c16:uniqueId val="{00000005-107B-49CA-887A-E37C906201D0}"/>
            </c:ext>
          </c:extLst>
        </c:ser>
        <c:ser>
          <c:idx val="3"/>
          <c:order val="6"/>
          <c:tx>
            <c:strRef>
              <c:f>Charts!$Y$239</c:f>
              <c:strCache>
                <c:ptCount val="1"/>
                <c:pt idx="0">
                  <c:v>Threshold</c:v>
                </c:pt>
              </c:strCache>
            </c:strRef>
          </c:tx>
          <c:spPr>
            <a:ln w="28575" cap="rnd">
              <a:solidFill>
                <a:srgbClr val="FF0000"/>
              </a:solidFill>
              <a:prstDash val="sysDash"/>
              <a:round/>
            </a:ln>
            <a:effectLst/>
          </c:spPr>
          <c:marker>
            <c:symbol val="none"/>
          </c:marker>
          <c:cat>
            <c:numRef>
              <c:f>Charts!$Z$232:$AD$232</c:f>
              <c:numCache>
                <c:formatCode>General</c:formatCode>
                <c:ptCount val="5"/>
                <c:pt idx="0">
                  <c:v>2015</c:v>
                </c:pt>
                <c:pt idx="1">
                  <c:v>2016</c:v>
                </c:pt>
                <c:pt idx="2">
                  <c:v>2017</c:v>
                </c:pt>
                <c:pt idx="3">
                  <c:v>2018</c:v>
                </c:pt>
                <c:pt idx="4">
                  <c:v>2019</c:v>
                </c:pt>
              </c:numCache>
            </c:numRef>
          </c:cat>
          <c:val>
            <c:numRef>
              <c:f>Charts!$Z$239:$AD$239</c:f>
              <c:numCache>
                <c:formatCode>#,##0</c:formatCode>
                <c:ptCount val="5"/>
                <c:pt idx="0">
                  <c:v>200</c:v>
                </c:pt>
                <c:pt idx="1">
                  <c:v>200</c:v>
                </c:pt>
                <c:pt idx="2">
                  <c:v>200</c:v>
                </c:pt>
                <c:pt idx="3">
                  <c:v>200</c:v>
                </c:pt>
                <c:pt idx="4">
                  <c:v>200</c:v>
                </c:pt>
              </c:numCache>
            </c:numRef>
          </c:val>
          <c:smooth val="0"/>
          <c:extLst xmlns:c16r2="http://schemas.microsoft.com/office/drawing/2015/06/chart">
            <c:ext xmlns:c16="http://schemas.microsoft.com/office/drawing/2014/chart" uri="{C3380CC4-5D6E-409C-BE32-E72D297353CC}">
              <c16:uniqueId val="{00000006-107B-49CA-887A-E37C906201D0}"/>
            </c:ext>
          </c:extLst>
        </c:ser>
        <c:dLbls>
          <c:showLegendKey val="0"/>
          <c:showVal val="0"/>
          <c:showCatName val="0"/>
          <c:showSerName val="0"/>
          <c:showPercent val="0"/>
          <c:showBubbleSize val="0"/>
        </c:dLbls>
        <c:smooth val="0"/>
        <c:axId val="337200504"/>
        <c:axId val="337196584"/>
      </c:lineChart>
      <c:catAx>
        <c:axId val="337200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7196584"/>
        <c:crosses val="autoZero"/>
        <c:auto val="1"/>
        <c:lblAlgn val="ctr"/>
        <c:lblOffset val="100"/>
        <c:noMultiLvlLbl val="0"/>
      </c:catAx>
      <c:valAx>
        <c:axId val="3371965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7200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900"/>
      </a:pPr>
      <a:endParaRPr lang="en-US"/>
    </a:p>
  </c:txPr>
  <c:printSettings>
    <c:headerFooter/>
    <c:pageMargins b="0.75000000000000033" l="0.70000000000000029" r="0.70000000000000029" t="0.75000000000000033" header="0.30000000000000016" footer="0.30000000000000016"/>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spc="0" baseline="0">
                <a:solidFill>
                  <a:schemeClr val="tx1">
                    <a:lumMod val="65000"/>
                    <a:lumOff val="35000"/>
                  </a:schemeClr>
                </a:solidFill>
                <a:latin typeface="+mn-lt"/>
                <a:ea typeface="+mn-ea"/>
                <a:cs typeface="+mn-cs"/>
              </a:defRPr>
            </a:pPr>
            <a:r>
              <a:rPr lang="en-GB" b="1"/>
              <a:t>Chart 14: Debt Service as % of Revenue</a:t>
            </a:r>
          </a:p>
        </c:rich>
      </c:tx>
      <c:overlay val="0"/>
      <c:spPr>
        <a:noFill/>
        <a:ln>
          <a:noFill/>
        </a:ln>
        <a:effectLst/>
      </c:spPr>
    </c:title>
    <c:autoTitleDeleted val="0"/>
    <c:plotArea>
      <c:layout/>
      <c:lineChart>
        <c:grouping val="standard"/>
        <c:varyColors val="0"/>
        <c:ser>
          <c:idx val="0"/>
          <c:order val="0"/>
          <c:tx>
            <c:strRef>
              <c:f>Charts!$Y$255</c:f>
              <c:strCache>
                <c:ptCount val="1"/>
                <c:pt idx="0">
                  <c:v>Baseline</c:v>
                </c:pt>
              </c:strCache>
            </c:strRef>
          </c:tx>
          <c:spPr>
            <a:ln w="28575" cap="rnd">
              <a:solidFill>
                <a:schemeClr val="accent1"/>
              </a:solidFill>
              <a:round/>
            </a:ln>
            <a:effectLst/>
          </c:spPr>
          <c:marker>
            <c:symbol val="none"/>
          </c:marker>
          <c:cat>
            <c:numRef>
              <c:f>Charts!$Z$254:$AD$254</c:f>
              <c:numCache>
                <c:formatCode>General</c:formatCode>
                <c:ptCount val="5"/>
                <c:pt idx="0">
                  <c:v>2015</c:v>
                </c:pt>
                <c:pt idx="1">
                  <c:v>2016</c:v>
                </c:pt>
                <c:pt idx="2">
                  <c:v>2017</c:v>
                </c:pt>
                <c:pt idx="3">
                  <c:v>2018</c:v>
                </c:pt>
                <c:pt idx="4">
                  <c:v>2019</c:v>
                </c:pt>
              </c:numCache>
            </c:numRef>
          </c:cat>
          <c:val>
            <c:numRef>
              <c:f>Charts!$Z$255:$AD$255</c:f>
              <c:numCache>
                <c:formatCode>#,##0</c:formatCode>
                <c:ptCount val="5"/>
                <c:pt idx="0">
                  <c:v>6.2283042628739747</c:v>
                </c:pt>
                <c:pt idx="1">
                  <c:v>5.9666743807876248</c:v>
                </c:pt>
                <c:pt idx="2">
                  <c:v>6.3222931294625635</c:v>
                </c:pt>
                <c:pt idx="3">
                  <c:v>5.6307790072291342</c:v>
                </c:pt>
                <c:pt idx="4">
                  <c:v>6.362831768220742</c:v>
                </c:pt>
              </c:numCache>
            </c:numRef>
          </c:val>
          <c:smooth val="0"/>
          <c:extLst xmlns:c16r2="http://schemas.microsoft.com/office/drawing/2015/06/chart">
            <c:ext xmlns:c16="http://schemas.microsoft.com/office/drawing/2014/chart" uri="{C3380CC4-5D6E-409C-BE32-E72D297353CC}">
              <c16:uniqueId val="{00000000-C0FB-46F6-AAAE-0C6500393EEF}"/>
            </c:ext>
          </c:extLst>
        </c:ser>
        <c:ser>
          <c:idx val="1"/>
          <c:order val="1"/>
          <c:tx>
            <c:strRef>
              <c:f>Charts!$Y$256</c:f>
              <c:strCache>
                <c:ptCount val="1"/>
                <c:pt idx="0">
                  <c:v>ShockRevenue</c:v>
                </c:pt>
              </c:strCache>
            </c:strRef>
          </c:tx>
          <c:spPr>
            <a:ln w="28575" cap="rnd">
              <a:solidFill>
                <a:schemeClr val="accent2"/>
              </a:solidFill>
              <a:round/>
            </a:ln>
            <a:effectLst/>
          </c:spPr>
          <c:marker>
            <c:symbol val="none"/>
          </c:marker>
          <c:cat>
            <c:numRef>
              <c:f>Charts!$Z$254:$AD$254</c:f>
              <c:numCache>
                <c:formatCode>General</c:formatCode>
                <c:ptCount val="5"/>
                <c:pt idx="0">
                  <c:v>2015</c:v>
                </c:pt>
                <c:pt idx="1">
                  <c:v>2016</c:v>
                </c:pt>
                <c:pt idx="2">
                  <c:v>2017</c:v>
                </c:pt>
                <c:pt idx="3">
                  <c:v>2018</c:v>
                </c:pt>
                <c:pt idx="4">
                  <c:v>2019</c:v>
                </c:pt>
              </c:numCache>
            </c:numRef>
          </c:cat>
          <c:val>
            <c:numRef>
              <c:f>Charts!$Z$256:$AD$256</c:f>
              <c:numCache>
                <c:formatCode>#,##0</c:formatCode>
                <c:ptCount val="5"/>
              </c:numCache>
            </c:numRef>
          </c:val>
          <c:smooth val="0"/>
          <c:extLst xmlns:c16r2="http://schemas.microsoft.com/office/drawing/2015/06/chart">
            <c:ext xmlns:c16="http://schemas.microsoft.com/office/drawing/2014/chart" uri="{C3380CC4-5D6E-409C-BE32-E72D297353CC}">
              <c16:uniqueId val="{00000001-C0FB-46F6-AAAE-0C6500393EEF}"/>
            </c:ext>
          </c:extLst>
        </c:ser>
        <c:ser>
          <c:idx val="2"/>
          <c:order val="2"/>
          <c:tx>
            <c:strRef>
              <c:f>Charts!$Y$257</c:f>
              <c:strCache>
                <c:ptCount val="1"/>
                <c:pt idx="0">
                  <c:v>ShockExpenditure</c:v>
                </c:pt>
              </c:strCache>
            </c:strRef>
          </c:tx>
          <c:spPr>
            <a:ln w="28575" cap="rnd">
              <a:solidFill>
                <a:schemeClr val="accent3"/>
              </a:solidFill>
              <a:round/>
            </a:ln>
            <a:effectLst/>
          </c:spPr>
          <c:marker>
            <c:symbol val="none"/>
          </c:marker>
          <c:cat>
            <c:numRef>
              <c:f>Charts!$Z$254:$AD$254</c:f>
              <c:numCache>
                <c:formatCode>General</c:formatCode>
                <c:ptCount val="5"/>
                <c:pt idx="0">
                  <c:v>2015</c:v>
                </c:pt>
                <c:pt idx="1">
                  <c:v>2016</c:v>
                </c:pt>
                <c:pt idx="2">
                  <c:v>2017</c:v>
                </c:pt>
                <c:pt idx="3">
                  <c:v>2018</c:v>
                </c:pt>
                <c:pt idx="4">
                  <c:v>2019</c:v>
                </c:pt>
              </c:numCache>
            </c:numRef>
          </c:cat>
          <c:val>
            <c:numRef>
              <c:f>Charts!$Z$257:$AD$257</c:f>
              <c:numCache>
                <c:formatCode>#,##0</c:formatCode>
                <c:ptCount val="5"/>
              </c:numCache>
            </c:numRef>
          </c:val>
          <c:smooth val="0"/>
          <c:extLst xmlns:c16r2="http://schemas.microsoft.com/office/drawing/2015/06/chart">
            <c:ext xmlns:c16="http://schemas.microsoft.com/office/drawing/2014/chart" uri="{C3380CC4-5D6E-409C-BE32-E72D297353CC}">
              <c16:uniqueId val="{00000002-C0FB-46F6-AAAE-0C6500393EEF}"/>
            </c:ext>
          </c:extLst>
        </c:ser>
        <c:ser>
          <c:idx val="4"/>
          <c:order val="3"/>
          <c:tx>
            <c:strRef>
              <c:f>Charts!$Y$258</c:f>
              <c:strCache>
                <c:ptCount val="1"/>
                <c:pt idx="0">
                  <c:v>ShockExchangeRate</c:v>
                </c:pt>
              </c:strCache>
            </c:strRef>
          </c:tx>
          <c:spPr>
            <a:ln w="28575" cap="rnd">
              <a:solidFill>
                <a:schemeClr val="accent5"/>
              </a:solidFill>
              <a:round/>
            </a:ln>
            <a:effectLst/>
          </c:spPr>
          <c:marker>
            <c:symbol val="none"/>
          </c:marker>
          <c:cat>
            <c:numRef>
              <c:f>Charts!$Z$254:$AD$254</c:f>
              <c:numCache>
                <c:formatCode>General</c:formatCode>
                <c:ptCount val="5"/>
                <c:pt idx="0">
                  <c:v>2015</c:v>
                </c:pt>
                <c:pt idx="1">
                  <c:v>2016</c:v>
                </c:pt>
                <c:pt idx="2">
                  <c:v>2017</c:v>
                </c:pt>
                <c:pt idx="3">
                  <c:v>2018</c:v>
                </c:pt>
                <c:pt idx="4">
                  <c:v>2019</c:v>
                </c:pt>
              </c:numCache>
            </c:numRef>
          </c:cat>
          <c:val>
            <c:numRef>
              <c:f>Charts!$Z$258:$AD$258</c:f>
              <c:numCache>
                <c:formatCode>#,##0</c:formatCode>
                <c:ptCount val="5"/>
              </c:numCache>
            </c:numRef>
          </c:val>
          <c:smooth val="0"/>
          <c:extLst xmlns:c16r2="http://schemas.microsoft.com/office/drawing/2015/06/chart">
            <c:ext xmlns:c16="http://schemas.microsoft.com/office/drawing/2014/chart" uri="{C3380CC4-5D6E-409C-BE32-E72D297353CC}">
              <c16:uniqueId val="{00000003-C0FB-46F6-AAAE-0C6500393EEF}"/>
            </c:ext>
          </c:extLst>
        </c:ser>
        <c:ser>
          <c:idx val="5"/>
          <c:order val="4"/>
          <c:tx>
            <c:strRef>
              <c:f>Charts!$Y$259</c:f>
              <c:strCache>
                <c:ptCount val="1"/>
                <c:pt idx="0">
                  <c:v>ShockInterestRate</c:v>
                </c:pt>
              </c:strCache>
            </c:strRef>
          </c:tx>
          <c:spPr>
            <a:ln w="28575" cap="rnd">
              <a:solidFill>
                <a:schemeClr val="accent6"/>
              </a:solidFill>
              <a:round/>
            </a:ln>
            <a:effectLst/>
          </c:spPr>
          <c:marker>
            <c:symbol val="none"/>
          </c:marker>
          <c:cat>
            <c:numRef>
              <c:f>Charts!$Z$254:$AD$254</c:f>
              <c:numCache>
                <c:formatCode>General</c:formatCode>
                <c:ptCount val="5"/>
                <c:pt idx="0">
                  <c:v>2015</c:v>
                </c:pt>
                <c:pt idx="1">
                  <c:v>2016</c:v>
                </c:pt>
                <c:pt idx="2">
                  <c:v>2017</c:v>
                </c:pt>
                <c:pt idx="3">
                  <c:v>2018</c:v>
                </c:pt>
                <c:pt idx="4">
                  <c:v>2019</c:v>
                </c:pt>
              </c:numCache>
            </c:numRef>
          </c:cat>
          <c:val>
            <c:numRef>
              <c:f>Charts!$Z$259:$AD$259</c:f>
              <c:numCache>
                <c:formatCode>#,##0</c:formatCode>
                <c:ptCount val="5"/>
              </c:numCache>
            </c:numRef>
          </c:val>
          <c:smooth val="0"/>
          <c:extLst xmlns:c16r2="http://schemas.microsoft.com/office/drawing/2015/06/chart">
            <c:ext xmlns:c16="http://schemas.microsoft.com/office/drawing/2014/chart" uri="{C3380CC4-5D6E-409C-BE32-E72D297353CC}">
              <c16:uniqueId val="{00000004-C0FB-46F6-AAAE-0C6500393EEF}"/>
            </c:ext>
          </c:extLst>
        </c:ser>
        <c:ser>
          <c:idx val="6"/>
          <c:order val="5"/>
          <c:tx>
            <c:strRef>
              <c:f>Charts!$Y$260</c:f>
              <c:strCache>
                <c:ptCount val="1"/>
                <c:pt idx="0">
                  <c:v>Historical</c:v>
                </c:pt>
              </c:strCache>
            </c:strRef>
          </c:tx>
          <c:spPr>
            <a:ln w="28575" cap="rnd">
              <a:solidFill>
                <a:schemeClr val="accent1">
                  <a:lumMod val="60000"/>
                </a:schemeClr>
              </a:solidFill>
              <a:round/>
            </a:ln>
            <a:effectLst/>
          </c:spPr>
          <c:marker>
            <c:symbol val="none"/>
          </c:marker>
          <c:cat>
            <c:numRef>
              <c:f>Charts!$Z$254:$AD$254</c:f>
              <c:numCache>
                <c:formatCode>General</c:formatCode>
                <c:ptCount val="5"/>
                <c:pt idx="0">
                  <c:v>2015</c:v>
                </c:pt>
                <c:pt idx="1">
                  <c:v>2016</c:v>
                </c:pt>
                <c:pt idx="2">
                  <c:v>2017</c:v>
                </c:pt>
                <c:pt idx="3">
                  <c:v>2018</c:v>
                </c:pt>
                <c:pt idx="4">
                  <c:v>2019</c:v>
                </c:pt>
              </c:numCache>
            </c:numRef>
          </c:cat>
          <c:val>
            <c:numRef>
              <c:f>Charts!$Z$260:$AD$260</c:f>
              <c:numCache>
                <c:formatCode>#,##0</c:formatCode>
                <c:ptCount val="5"/>
              </c:numCache>
            </c:numRef>
          </c:val>
          <c:smooth val="0"/>
          <c:extLst xmlns:c16r2="http://schemas.microsoft.com/office/drawing/2015/06/chart">
            <c:ext xmlns:c16="http://schemas.microsoft.com/office/drawing/2014/chart" uri="{C3380CC4-5D6E-409C-BE32-E72D297353CC}">
              <c16:uniqueId val="{00000005-C0FB-46F6-AAAE-0C6500393EEF}"/>
            </c:ext>
          </c:extLst>
        </c:ser>
        <c:ser>
          <c:idx val="3"/>
          <c:order val="6"/>
          <c:tx>
            <c:strRef>
              <c:f>Charts!$Y$261</c:f>
              <c:strCache>
                <c:ptCount val="1"/>
                <c:pt idx="0">
                  <c:v>Threshold</c:v>
                </c:pt>
              </c:strCache>
            </c:strRef>
          </c:tx>
          <c:spPr>
            <a:ln w="28575" cap="rnd">
              <a:solidFill>
                <a:srgbClr val="FF0000"/>
              </a:solidFill>
              <a:prstDash val="sysDash"/>
              <a:round/>
            </a:ln>
            <a:effectLst/>
          </c:spPr>
          <c:marker>
            <c:symbol val="none"/>
          </c:marker>
          <c:cat>
            <c:numRef>
              <c:f>Charts!$Z$254:$AD$254</c:f>
              <c:numCache>
                <c:formatCode>General</c:formatCode>
                <c:ptCount val="5"/>
                <c:pt idx="0">
                  <c:v>2015</c:v>
                </c:pt>
                <c:pt idx="1">
                  <c:v>2016</c:v>
                </c:pt>
                <c:pt idx="2">
                  <c:v>2017</c:v>
                </c:pt>
                <c:pt idx="3">
                  <c:v>2018</c:v>
                </c:pt>
                <c:pt idx="4">
                  <c:v>2019</c:v>
                </c:pt>
              </c:numCache>
            </c:numRef>
          </c:cat>
          <c:val>
            <c:numRef>
              <c:f>Charts!$Z$261:$AD$261</c:f>
              <c:numCache>
                <c:formatCode>#,##0</c:formatCode>
                <c:ptCount val="5"/>
                <c:pt idx="0">
                  <c:v>40</c:v>
                </c:pt>
                <c:pt idx="1">
                  <c:v>40</c:v>
                </c:pt>
                <c:pt idx="2">
                  <c:v>40</c:v>
                </c:pt>
                <c:pt idx="3">
                  <c:v>40</c:v>
                </c:pt>
                <c:pt idx="4">
                  <c:v>40</c:v>
                </c:pt>
              </c:numCache>
            </c:numRef>
          </c:val>
          <c:smooth val="0"/>
          <c:extLst xmlns:c16r2="http://schemas.microsoft.com/office/drawing/2015/06/chart">
            <c:ext xmlns:c16="http://schemas.microsoft.com/office/drawing/2014/chart" uri="{C3380CC4-5D6E-409C-BE32-E72D297353CC}">
              <c16:uniqueId val="{00000006-C0FB-46F6-AAAE-0C6500393EEF}"/>
            </c:ext>
          </c:extLst>
        </c:ser>
        <c:dLbls>
          <c:showLegendKey val="0"/>
          <c:showVal val="0"/>
          <c:showCatName val="0"/>
          <c:showSerName val="0"/>
          <c:showPercent val="0"/>
          <c:showBubbleSize val="0"/>
        </c:dLbls>
        <c:smooth val="0"/>
        <c:axId val="337196976"/>
        <c:axId val="337197368"/>
      </c:lineChart>
      <c:catAx>
        <c:axId val="337196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7197368"/>
        <c:crosses val="autoZero"/>
        <c:auto val="1"/>
        <c:lblAlgn val="ctr"/>
        <c:lblOffset val="100"/>
        <c:noMultiLvlLbl val="0"/>
      </c:catAx>
      <c:valAx>
        <c:axId val="3371973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7196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900"/>
      </a:pPr>
      <a:endParaRPr lang="en-US"/>
    </a:p>
  </c:txPr>
  <c:printSettings>
    <c:headerFooter/>
    <c:pageMargins b="0.75000000000000033" l="0.70000000000000029" r="0.70000000000000029" t="0.75000000000000033" header="0.30000000000000016" footer="0.30000000000000016"/>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spc="0" baseline="0">
                <a:solidFill>
                  <a:schemeClr val="tx1">
                    <a:lumMod val="65000"/>
                    <a:lumOff val="35000"/>
                  </a:schemeClr>
                </a:solidFill>
                <a:latin typeface="+mn-lt"/>
                <a:ea typeface="+mn-ea"/>
                <a:cs typeface="+mn-cs"/>
              </a:defRPr>
            </a:pPr>
            <a:r>
              <a:rPr lang="en-GB" b="1"/>
              <a:t>Chart 15: Personnel Cost</a:t>
            </a:r>
            <a:r>
              <a:rPr lang="en-GB" b="1" baseline="0"/>
              <a:t> </a:t>
            </a:r>
            <a:r>
              <a:rPr lang="en-GB" b="1"/>
              <a:t>as % of Revenue</a:t>
            </a:r>
          </a:p>
        </c:rich>
      </c:tx>
      <c:overlay val="0"/>
      <c:spPr>
        <a:noFill/>
        <a:ln>
          <a:noFill/>
        </a:ln>
        <a:effectLst/>
      </c:spPr>
    </c:title>
    <c:autoTitleDeleted val="0"/>
    <c:plotArea>
      <c:layout/>
      <c:lineChart>
        <c:grouping val="standard"/>
        <c:varyColors val="0"/>
        <c:ser>
          <c:idx val="0"/>
          <c:order val="0"/>
          <c:tx>
            <c:strRef>
              <c:f>Charts!$Y$272</c:f>
              <c:strCache>
                <c:ptCount val="1"/>
                <c:pt idx="0">
                  <c:v>Baseline</c:v>
                </c:pt>
              </c:strCache>
            </c:strRef>
          </c:tx>
          <c:spPr>
            <a:ln w="28575" cap="rnd">
              <a:solidFill>
                <a:schemeClr val="accent1"/>
              </a:solidFill>
              <a:round/>
            </a:ln>
            <a:effectLst/>
          </c:spPr>
          <c:marker>
            <c:symbol val="none"/>
          </c:marker>
          <c:cat>
            <c:numRef>
              <c:f>Charts!$Z$271:$AD$271</c:f>
              <c:numCache>
                <c:formatCode>General</c:formatCode>
                <c:ptCount val="5"/>
                <c:pt idx="0">
                  <c:v>2015</c:v>
                </c:pt>
                <c:pt idx="1">
                  <c:v>2016</c:v>
                </c:pt>
                <c:pt idx="2">
                  <c:v>2017</c:v>
                </c:pt>
                <c:pt idx="3">
                  <c:v>2018</c:v>
                </c:pt>
                <c:pt idx="4">
                  <c:v>2019</c:v>
                </c:pt>
              </c:numCache>
            </c:numRef>
          </c:cat>
          <c:val>
            <c:numRef>
              <c:f>Charts!$Z$272:$AD$272</c:f>
              <c:numCache>
                <c:formatCode>#,##0</c:formatCode>
                <c:ptCount val="5"/>
                <c:pt idx="0">
                  <c:v>40.334672185246909</c:v>
                </c:pt>
                <c:pt idx="1">
                  <c:v>36.219197077580475</c:v>
                </c:pt>
                <c:pt idx="2">
                  <c:v>31.724523713242519</c:v>
                </c:pt>
                <c:pt idx="3">
                  <c:v>33.179615118195095</c:v>
                </c:pt>
                <c:pt idx="4">
                  <c:v>24.433834749322848</c:v>
                </c:pt>
              </c:numCache>
            </c:numRef>
          </c:val>
          <c:smooth val="0"/>
          <c:extLst xmlns:c16r2="http://schemas.microsoft.com/office/drawing/2015/06/chart">
            <c:ext xmlns:c16="http://schemas.microsoft.com/office/drawing/2014/chart" uri="{C3380CC4-5D6E-409C-BE32-E72D297353CC}">
              <c16:uniqueId val="{00000000-BADC-44B4-81FD-BC3F1B8B0535}"/>
            </c:ext>
          </c:extLst>
        </c:ser>
        <c:ser>
          <c:idx val="1"/>
          <c:order val="1"/>
          <c:tx>
            <c:strRef>
              <c:f>Charts!$Y$273</c:f>
              <c:strCache>
                <c:ptCount val="1"/>
                <c:pt idx="0">
                  <c:v>ShockRevenue</c:v>
                </c:pt>
              </c:strCache>
            </c:strRef>
          </c:tx>
          <c:spPr>
            <a:ln w="28575" cap="rnd">
              <a:solidFill>
                <a:schemeClr val="accent2"/>
              </a:solidFill>
              <a:round/>
            </a:ln>
            <a:effectLst/>
          </c:spPr>
          <c:marker>
            <c:symbol val="none"/>
          </c:marker>
          <c:cat>
            <c:numRef>
              <c:f>Charts!$Z$271:$AD$271</c:f>
              <c:numCache>
                <c:formatCode>General</c:formatCode>
                <c:ptCount val="5"/>
                <c:pt idx="0">
                  <c:v>2015</c:v>
                </c:pt>
                <c:pt idx="1">
                  <c:v>2016</c:v>
                </c:pt>
                <c:pt idx="2">
                  <c:v>2017</c:v>
                </c:pt>
                <c:pt idx="3">
                  <c:v>2018</c:v>
                </c:pt>
                <c:pt idx="4">
                  <c:v>2019</c:v>
                </c:pt>
              </c:numCache>
            </c:numRef>
          </c:cat>
          <c:val>
            <c:numRef>
              <c:f>Charts!$Z$273:$AD$273</c:f>
              <c:numCache>
                <c:formatCode>#,##0</c:formatCode>
                <c:ptCount val="5"/>
              </c:numCache>
            </c:numRef>
          </c:val>
          <c:smooth val="0"/>
          <c:extLst xmlns:c16r2="http://schemas.microsoft.com/office/drawing/2015/06/chart">
            <c:ext xmlns:c16="http://schemas.microsoft.com/office/drawing/2014/chart" uri="{C3380CC4-5D6E-409C-BE32-E72D297353CC}">
              <c16:uniqueId val="{00000001-BADC-44B4-81FD-BC3F1B8B0535}"/>
            </c:ext>
          </c:extLst>
        </c:ser>
        <c:ser>
          <c:idx val="2"/>
          <c:order val="2"/>
          <c:tx>
            <c:strRef>
              <c:f>Charts!$Y$274</c:f>
              <c:strCache>
                <c:ptCount val="1"/>
                <c:pt idx="0">
                  <c:v>ShockExpenditure</c:v>
                </c:pt>
              </c:strCache>
            </c:strRef>
          </c:tx>
          <c:spPr>
            <a:ln w="28575" cap="rnd">
              <a:solidFill>
                <a:schemeClr val="accent3"/>
              </a:solidFill>
              <a:round/>
            </a:ln>
            <a:effectLst/>
          </c:spPr>
          <c:marker>
            <c:symbol val="none"/>
          </c:marker>
          <c:cat>
            <c:numRef>
              <c:f>Charts!$Z$271:$AD$271</c:f>
              <c:numCache>
                <c:formatCode>General</c:formatCode>
                <c:ptCount val="5"/>
                <c:pt idx="0">
                  <c:v>2015</c:v>
                </c:pt>
                <c:pt idx="1">
                  <c:v>2016</c:v>
                </c:pt>
                <c:pt idx="2">
                  <c:v>2017</c:v>
                </c:pt>
                <c:pt idx="3">
                  <c:v>2018</c:v>
                </c:pt>
                <c:pt idx="4">
                  <c:v>2019</c:v>
                </c:pt>
              </c:numCache>
            </c:numRef>
          </c:cat>
          <c:val>
            <c:numRef>
              <c:f>Charts!$Z$274:$AD$274</c:f>
              <c:numCache>
                <c:formatCode>#,##0</c:formatCode>
                <c:ptCount val="5"/>
              </c:numCache>
            </c:numRef>
          </c:val>
          <c:smooth val="0"/>
          <c:extLst xmlns:c16r2="http://schemas.microsoft.com/office/drawing/2015/06/chart">
            <c:ext xmlns:c16="http://schemas.microsoft.com/office/drawing/2014/chart" uri="{C3380CC4-5D6E-409C-BE32-E72D297353CC}">
              <c16:uniqueId val="{00000002-BADC-44B4-81FD-BC3F1B8B0535}"/>
            </c:ext>
          </c:extLst>
        </c:ser>
        <c:ser>
          <c:idx val="4"/>
          <c:order val="3"/>
          <c:tx>
            <c:strRef>
              <c:f>Charts!$Y$275</c:f>
              <c:strCache>
                <c:ptCount val="1"/>
                <c:pt idx="0">
                  <c:v>ShockExchangeRate</c:v>
                </c:pt>
              </c:strCache>
            </c:strRef>
          </c:tx>
          <c:spPr>
            <a:ln w="28575" cap="rnd">
              <a:solidFill>
                <a:schemeClr val="accent5"/>
              </a:solidFill>
              <a:round/>
            </a:ln>
            <a:effectLst/>
          </c:spPr>
          <c:marker>
            <c:symbol val="none"/>
          </c:marker>
          <c:cat>
            <c:numRef>
              <c:f>Charts!$Z$271:$AD$271</c:f>
              <c:numCache>
                <c:formatCode>General</c:formatCode>
                <c:ptCount val="5"/>
                <c:pt idx="0">
                  <c:v>2015</c:v>
                </c:pt>
                <c:pt idx="1">
                  <c:v>2016</c:v>
                </c:pt>
                <c:pt idx="2">
                  <c:v>2017</c:v>
                </c:pt>
                <c:pt idx="3">
                  <c:v>2018</c:v>
                </c:pt>
                <c:pt idx="4">
                  <c:v>2019</c:v>
                </c:pt>
              </c:numCache>
            </c:numRef>
          </c:cat>
          <c:val>
            <c:numRef>
              <c:f>Charts!$Z$275:$AD$275</c:f>
              <c:numCache>
                <c:formatCode>#,##0</c:formatCode>
                <c:ptCount val="5"/>
              </c:numCache>
            </c:numRef>
          </c:val>
          <c:smooth val="0"/>
          <c:extLst xmlns:c16r2="http://schemas.microsoft.com/office/drawing/2015/06/chart">
            <c:ext xmlns:c16="http://schemas.microsoft.com/office/drawing/2014/chart" uri="{C3380CC4-5D6E-409C-BE32-E72D297353CC}">
              <c16:uniqueId val="{00000003-BADC-44B4-81FD-BC3F1B8B0535}"/>
            </c:ext>
          </c:extLst>
        </c:ser>
        <c:ser>
          <c:idx val="5"/>
          <c:order val="4"/>
          <c:tx>
            <c:strRef>
              <c:f>Charts!$Y$276</c:f>
              <c:strCache>
                <c:ptCount val="1"/>
                <c:pt idx="0">
                  <c:v>ShockInterestRate</c:v>
                </c:pt>
              </c:strCache>
            </c:strRef>
          </c:tx>
          <c:spPr>
            <a:ln w="28575" cap="rnd">
              <a:solidFill>
                <a:schemeClr val="accent6"/>
              </a:solidFill>
              <a:round/>
            </a:ln>
            <a:effectLst/>
          </c:spPr>
          <c:marker>
            <c:symbol val="none"/>
          </c:marker>
          <c:cat>
            <c:numRef>
              <c:f>Charts!$Z$271:$AD$271</c:f>
              <c:numCache>
                <c:formatCode>General</c:formatCode>
                <c:ptCount val="5"/>
                <c:pt idx="0">
                  <c:v>2015</c:v>
                </c:pt>
                <c:pt idx="1">
                  <c:v>2016</c:v>
                </c:pt>
                <c:pt idx="2">
                  <c:v>2017</c:v>
                </c:pt>
                <c:pt idx="3">
                  <c:v>2018</c:v>
                </c:pt>
                <c:pt idx="4">
                  <c:v>2019</c:v>
                </c:pt>
              </c:numCache>
            </c:numRef>
          </c:cat>
          <c:val>
            <c:numRef>
              <c:f>Charts!$Z$276:$AD$276</c:f>
              <c:numCache>
                <c:formatCode>#,##0</c:formatCode>
                <c:ptCount val="5"/>
              </c:numCache>
            </c:numRef>
          </c:val>
          <c:smooth val="0"/>
          <c:extLst xmlns:c16r2="http://schemas.microsoft.com/office/drawing/2015/06/chart">
            <c:ext xmlns:c16="http://schemas.microsoft.com/office/drawing/2014/chart" uri="{C3380CC4-5D6E-409C-BE32-E72D297353CC}">
              <c16:uniqueId val="{00000004-BADC-44B4-81FD-BC3F1B8B0535}"/>
            </c:ext>
          </c:extLst>
        </c:ser>
        <c:ser>
          <c:idx val="6"/>
          <c:order val="5"/>
          <c:tx>
            <c:strRef>
              <c:f>Charts!$Y$277</c:f>
              <c:strCache>
                <c:ptCount val="1"/>
                <c:pt idx="0">
                  <c:v>Historical</c:v>
                </c:pt>
              </c:strCache>
            </c:strRef>
          </c:tx>
          <c:spPr>
            <a:ln w="28575" cap="rnd">
              <a:solidFill>
                <a:schemeClr val="accent1">
                  <a:lumMod val="60000"/>
                </a:schemeClr>
              </a:solidFill>
              <a:round/>
            </a:ln>
            <a:effectLst/>
          </c:spPr>
          <c:marker>
            <c:symbol val="none"/>
          </c:marker>
          <c:cat>
            <c:numRef>
              <c:f>Charts!$Z$271:$AD$271</c:f>
              <c:numCache>
                <c:formatCode>General</c:formatCode>
                <c:ptCount val="5"/>
                <c:pt idx="0">
                  <c:v>2015</c:v>
                </c:pt>
                <c:pt idx="1">
                  <c:v>2016</c:v>
                </c:pt>
                <c:pt idx="2">
                  <c:v>2017</c:v>
                </c:pt>
                <c:pt idx="3">
                  <c:v>2018</c:v>
                </c:pt>
                <c:pt idx="4">
                  <c:v>2019</c:v>
                </c:pt>
              </c:numCache>
            </c:numRef>
          </c:cat>
          <c:val>
            <c:numRef>
              <c:f>Charts!$Z$277:$AD$277</c:f>
              <c:numCache>
                <c:formatCode>#,##0</c:formatCode>
                <c:ptCount val="5"/>
              </c:numCache>
            </c:numRef>
          </c:val>
          <c:smooth val="0"/>
          <c:extLst xmlns:c16r2="http://schemas.microsoft.com/office/drawing/2015/06/chart">
            <c:ext xmlns:c16="http://schemas.microsoft.com/office/drawing/2014/chart" uri="{C3380CC4-5D6E-409C-BE32-E72D297353CC}">
              <c16:uniqueId val="{00000005-BADC-44B4-81FD-BC3F1B8B0535}"/>
            </c:ext>
          </c:extLst>
        </c:ser>
        <c:ser>
          <c:idx val="3"/>
          <c:order val="6"/>
          <c:tx>
            <c:strRef>
              <c:f>Charts!$Y$278</c:f>
              <c:strCache>
                <c:ptCount val="1"/>
                <c:pt idx="0">
                  <c:v>Threshold</c:v>
                </c:pt>
              </c:strCache>
            </c:strRef>
          </c:tx>
          <c:spPr>
            <a:ln w="28575" cap="rnd">
              <a:solidFill>
                <a:srgbClr val="FF0000"/>
              </a:solidFill>
              <a:prstDash val="sysDash"/>
              <a:round/>
            </a:ln>
            <a:effectLst/>
          </c:spPr>
          <c:marker>
            <c:symbol val="none"/>
          </c:marker>
          <c:cat>
            <c:numRef>
              <c:f>Charts!$Z$271:$AD$271</c:f>
              <c:numCache>
                <c:formatCode>General</c:formatCode>
                <c:ptCount val="5"/>
                <c:pt idx="0">
                  <c:v>2015</c:v>
                </c:pt>
                <c:pt idx="1">
                  <c:v>2016</c:v>
                </c:pt>
                <c:pt idx="2">
                  <c:v>2017</c:v>
                </c:pt>
                <c:pt idx="3">
                  <c:v>2018</c:v>
                </c:pt>
                <c:pt idx="4">
                  <c:v>2019</c:v>
                </c:pt>
              </c:numCache>
            </c:numRef>
          </c:cat>
          <c:val>
            <c:numRef>
              <c:f>Charts!$Z$278:$AD$278</c:f>
              <c:numCache>
                <c:formatCode>#,##0</c:formatCode>
                <c:ptCount val="5"/>
                <c:pt idx="0">
                  <c:v>60</c:v>
                </c:pt>
                <c:pt idx="1">
                  <c:v>60</c:v>
                </c:pt>
                <c:pt idx="2">
                  <c:v>60</c:v>
                </c:pt>
                <c:pt idx="3">
                  <c:v>60</c:v>
                </c:pt>
                <c:pt idx="4">
                  <c:v>60</c:v>
                </c:pt>
              </c:numCache>
            </c:numRef>
          </c:val>
          <c:smooth val="0"/>
          <c:extLst xmlns:c16r2="http://schemas.microsoft.com/office/drawing/2015/06/chart">
            <c:ext xmlns:c16="http://schemas.microsoft.com/office/drawing/2014/chart" uri="{C3380CC4-5D6E-409C-BE32-E72D297353CC}">
              <c16:uniqueId val="{00000006-BADC-44B4-81FD-BC3F1B8B0535}"/>
            </c:ext>
          </c:extLst>
        </c:ser>
        <c:dLbls>
          <c:showLegendKey val="0"/>
          <c:showVal val="0"/>
          <c:showCatName val="0"/>
          <c:showSerName val="0"/>
          <c:showPercent val="0"/>
          <c:showBubbleSize val="0"/>
        </c:dLbls>
        <c:smooth val="0"/>
        <c:axId val="337198544"/>
        <c:axId val="337198936"/>
      </c:lineChart>
      <c:catAx>
        <c:axId val="337198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7198936"/>
        <c:crosses val="autoZero"/>
        <c:auto val="1"/>
        <c:lblAlgn val="ctr"/>
        <c:lblOffset val="100"/>
        <c:noMultiLvlLbl val="0"/>
      </c:catAx>
      <c:valAx>
        <c:axId val="337198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71985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900"/>
      </a:pPr>
      <a:endParaRPr lang="en-US"/>
    </a:p>
  </c:txPr>
  <c:printSettings>
    <c:headerFooter/>
    <c:pageMargins b="0.75000000000000033" l="0.70000000000000029" r="0.70000000000000029" t="0.75000000000000033" header="0.30000000000000016" footer="0.30000000000000016"/>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r>
              <a:rPr lang="en-GB" sz="1050" b="0" i="0" baseline="0">
                <a:effectLst/>
              </a:rPr>
              <a:t>Personnel Cost as % of Revenue</a:t>
            </a:r>
            <a:endParaRPr lang="en-GB" sz="1050">
              <a:effectLst/>
            </a:endParaRPr>
          </a:p>
        </c:rich>
      </c:tx>
      <c:overlay val="0"/>
      <c:spPr>
        <a:noFill/>
        <a:ln>
          <a:noFill/>
        </a:ln>
        <a:effectLst/>
      </c:spPr>
    </c:title>
    <c:autoTitleDeleted val="0"/>
    <c:plotArea>
      <c:layout/>
      <c:barChart>
        <c:barDir val="col"/>
        <c:grouping val="clustered"/>
        <c:varyColors val="0"/>
        <c:ser>
          <c:idx val="0"/>
          <c:order val="0"/>
          <c:tx>
            <c:strRef>
              <c:f>'Charts Checking Data Request'!$N$179</c:f>
              <c:strCache>
                <c:ptCount val="1"/>
                <c:pt idx="0">
                  <c:v>Personnel Cost as % of Revenue</c:v>
                </c:pt>
              </c:strCache>
            </c:strRef>
          </c:tx>
          <c:spPr>
            <a:solidFill>
              <a:schemeClr val="accent1"/>
            </a:solidFill>
            <a:ln>
              <a:noFill/>
            </a:ln>
            <a:effectLst/>
          </c:spPr>
          <c:invertIfNegative val="0"/>
          <c:cat>
            <c:numRef>
              <c:f>'Charts Checking Data Request'!$O$178:$AC$178</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Request'!$O$179:$AC$179</c:f>
              <c:numCache>
                <c:formatCode>#,##0</c:formatCode>
                <c:ptCount val="15"/>
                <c:pt idx="0">
                  <c:v>40.334672185246909</c:v>
                </c:pt>
                <c:pt idx="1">
                  <c:v>36.219197077580475</c:v>
                </c:pt>
                <c:pt idx="2">
                  <c:v>31.724523713242519</c:v>
                </c:pt>
                <c:pt idx="3">
                  <c:v>33.179615118195095</c:v>
                </c:pt>
                <c:pt idx="4">
                  <c:v>24.433834749322848</c:v>
                </c:pt>
                <c:pt idx="5">
                  <c:v>24.433834749322848</c:v>
                </c:pt>
                <c:pt idx="6">
                  <c:v>24.433834749322848</c:v>
                </c:pt>
                <c:pt idx="7">
                  <c:v>24.433834749322848</c:v>
                </c:pt>
                <c:pt idx="8">
                  <c:v>24.433834749322852</c:v>
                </c:pt>
                <c:pt idx="9">
                  <c:v>24.433834749322848</c:v>
                </c:pt>
                <c:pt idx="10">
                  <c:v>24.433834749322848</c:v>
                </c:pt>
                <c:pt idx="11">
                  <c:v>24.433834749322845</c:v>
                </c:pt>
                <c:pt idx="12">
                  <c:v>24.433834749322848</c:v>
                </c:pt>
                <c:pt idx="13">
                  <c:v>24.433834749322852</c:v>
                </c:pt>
                <c:pt idx="14">
                  <c:v>24.433834749322852</c:v>
                </c:pt>
              </c:numCache>
            </c:numRef>
          </c:val>
          <c:extLst xmlns:c16r2="http://schemas.microsoft.com/office/drawing/2015/06/chart">
            <c:ext xmlns:c16="http://schemas.microsoft.com/office/drawing/2014/chart" uri="{C3380CC4-5D6E-409C-BE32-E72D297353CC}">
              <c16:uniqueId val="{00000000-0F81-46E6-AB5A-1B083064F6C1}"/>
            </c:ext>
          </c:extLst>
        </c:ser>
        <c:dLbls>
          <c:showLegendKey val="0"/>
          <c:showVal val="0"/>
          <c:showCatName val="0"/>
          <c:showSerName val="0"/>
          <c:showPercent val="0"/>
          <c:showBubbleSize val="0"/>
        </c:dLbls>
        <c:gapWidth val="219"/>
        <c:overlap val="-27"/>
        <c:axId val="332209840"/>
        <c:axId val="332211016"/>
      </c:barChart>
      <c:lineChart>
        <c:grouping val="standard"/>
        <c:varyColors val="0"/>
        <c:ser>
          <c:idx val="1"/>
          <c:order val="1"/>
          <c:tx>
            <c:strRef>
              <c:f>'Charts Checking Data Request'!$N$180</c:f>
              <c:strCache>
                <c:ptCount val="1"/>
                <c:pt idx="0">
                  <c:v>Threshold</c:v>
                </c:pt>
              </c:strCache>
            </c:strRef>
          </c:tx>
          <c:spPr>
            <a:ln w="28575" cap="rnd">
              <a:solidFill>
                <a:schemeClr val="accent2"/>
              </a:solidFill>
              <a:prstDash val="sysDash"/>
              <a:round/>
            </a:ln>
            <a:effectLst/>
          </c:spPr>
          <c:marker>
            <c:symbol val="none"/>
          </c:marker>
          <c:cat>
            <c:numRef>
              <c:f>'Charts Checking Data Request'!$O$178:$AC$178</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Request'!$O$180:$AC$180</c:f>
              <c:numCache>
                <c:formatCode>#,##0</c:formatCode>
                <c:ptCount val="15"/>
                <c:pt idx="0">
                  <c:v>60</c:v>
                </c:pt>
                <c:pt idx="1">
                  <c:v>60</c:v>
                </c:pt>
                <c:pt idx="2">
                  <c:v>60</c:v>
                </c:pt>
                <c:pt idx="3">
                  <c:v>60</c:v>
                </c:pt>
                <c:pt idx="4">
                  <c:v>60</c:v>
                </c:pt>
                <c:pt idx="5">
                  <c:v>60</c:v>
                </c:pt>
                <c:pt idx="6">
                  <c:v>60</c:v>
                </c:pt>
                <c:pt idx="7">
                  <c:v>60</c:v>
                </c:pt>
                <c:pt idx="8">
                  <c:v>60</c:v>
                </c:pt>
                <c:pt idx="9">
                  <c:v>60</c:v>
                </c:pt>
                <c:pt idx="10">
                  <c:v>60</c:v>
                </c:pt>
                <c:pt idx="11">
                  <c:v>60</c:v>
                </c:pt>
                <c:pt idx="12">
                  <c:v>60</c:v>
                </c:pt>
                <c:pt idx="13">
                  <c:v>60</c:v>
                </c:pt>
                <c:pt idx="14">
                  <c:v>60</c:v>
                </c:pt>
              </c:numCache>
            </c:numRef>
          </c:val>
          <c:smooth val="0"/>
          <c:extLst xmlns:c16r2="http://schemas.microsoft.com/office/drawing/2015/06/chart">
            <c:ext xmlns:c16="http://schemas.microsoft.com/office/drawing/2014/chart" uri="{C3380CC4-5D6E-409C-BE32-E72D297353CC}">
              <c16:uniqueId val="{00000001-0F81-46E6-AB5A-1B083064F6C1}"/>
            </c:ext>
          </c:extLst>
        </c:ser>
        <c:dLbls>
          <c:showLegendKey val="0"/>
          <c:showVal val="0"/>
          <c:showCatName val="0"/>
          <c:showSerName val="0"/>
          <c:showPercent val="0"/>
          <c:showBubbleSize val="0"/>
        </c:dLbls>
        <c:marker val="1"/>
        <c:smooth val="0"/>
        <c:axId val="332209840"/>
        <c:axId val="332211016"/>
      </c:lineChart>
      <c:catAx>
        <c:axId val="332209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2211016"/>
        <c:crosses val="autoZero"/>
        <c:auto val="1"/>
        <c:lblAlgn val="ctr"/>
        <c:lblOffset val="100"/>
        <c:noMultiLvlLbl val="0"/>
      </c:catAx>
      <c:valAx>
        <c:axId val="332211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220984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33" l="0.70000000000000029" r="0.70000000000000029" t="0.75000000000000033" header="0.30000000000000016" footer="0.30000000000000016"/>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r>
              <a:rPr lang="en-GB" sz="1050" b="0" i="0" baseline="0">
                <a:effectLst/>
              </a:rPr>
              <a:t>Debt Service as % of Revenue</a:t>
            </a:r>
            <a:endParaRPr lang="en-GB" sz="1050">
              <a:effectLst/>
            </a:endParaRPr>
          </a:p>
        </c:rich>
      </c:tx>
      <c:overlay val="0"/>
      <c:spPr>
        <a:noFill/>
        <a:ln>
          <a:noFill/>
        </a:ln>
        <a:effectLst/>
      </c:spPr>
    </c:title>
    <c:autoTitleDeleted val="0"/>
    <c:plotArea>
      <c:layout/>
      <c:barChart>
        <c:barDir val="col"/>
        <c:grouping val="clustered"/>
        <c:varyColors val="0"/>
        <c:ser>
          <c:idx val="0"/>
          <c:order val="0"/>
          <c:tx>
            <c:strRef>
              <c:f>'Charts Checking Data Request'!$N$161</c:f>
              <c:strCache>
                <c:ptCount val="1"/>
                <c:pt idx="0">
                  <c:v>Debt Service as % of Revenue</c:v>
                </c:pt>
              </c:strCache>
            </c:strRef>
          </c:tx>
          <c:spPr>
            <a:solidFill>
              <a:schemeClr val="accent1"/>
            </a:solidFill>
            <a:ln>
              <a:noFill/>
            </a:ln>
            <a:effectLst/>
          </c:spPr>
          <c:invertIfNegative val="0"/>
          <c:cat>
            <c:numRef>
              <c:f>'Charts Checking Data Request'!$O$160:$AC$160</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Request'!$O$161:$AC$161</c:f>
              <c:numCache>
                <c:formatCode>#,##0</c:formatCode>
                <c:ptCount val="15"/>
                <c:pt idx="0">
                  <c:v>6.2283042628739747</c:v>
                </c:pt>
                <c:pt idx="1">
                  <c:v>5.9666743807876248</c:v>
                </c:pt>
                <c:pt idx="2">
                  <c:v>6.3222931294625635</c:v>
                </c:pt>
                <c:pt idx="3">
                  <c:v>5.6307790072291342</c:v>
                </c:pt>
                <c:pt idx="4">
                  <c:v>6.362831768220742</c:v>
                </c:pt>
                <c:pt idx="5">
                  <c:v>6.7037206227778583</c:v>
                </c:pt>
                <c:pt idx="6">
                  <c:v>6.9415723104592066</c:v>
                </c:pt>
                <c:pt idx="7">
                  <c:v>11.288106652143483</c:v>
                </c:pt>
                <c:pt idx="8">
                  <c:v>10.277004636072908</c:v>
                </c:pt>
                <c:pt idx="9">
                  <c:v>11.119360255173058</c:v>
                </c:pt>
                <c:pt idx="10">
                  <c:v>-15.334213260735767</c:v>
                </c:pt>
                <c:pt idx="11">
                  <c:v>-16.140494016672754</c:v>
                </c:pt>
                <c:pt idx="12">
                  <c:v>-14.62786762189528</c:v>
                </c:pt>
                <c:pt idx="13">
                  <c:v>-19.029542028801384</c:v>
                </c:pt>
                <c:pt idx="14">
                  <c:v>-20.83737573873259</c:v>
                </c:pt>
              </c:numCache>
            </c:numRef>
          </c:val>
          <c:extLst xmlns:c16r2="http://schemas.microsoft.com/office/drawing/2015/06/chart">
            <c:ext xmlns:c16="http://schemas.microsoft.com/office/drawing/2014/chart" uri="{C3380CC4-5D6E-409C-BE32-E72D297353CC}">
              <c16:uniqueId val="{00000000-274D-44E9-B63D-347677245B16}"/>
            </c:ext>
          </c:extLst>
        </c:ser>
        <c:dLbls>
          <c:showLegendKey val="0"/>
          <c:showVal val="0"/>
          <c:showCatName val="0"/>
          <c:showSerName val="0"/>
          <c:showPercent val="0"/>
          <c:showBubbleSize val="0"/>
        </c:dLbls>
        <c:gapWidth val="219"/>
        <c:overlap val="-27"/>
        <c:axId val="332378976"/>
        <c:axId val="332379368"/>
      </c:barChart>
      <c:lineChart>
        <c:grouping val="standard"/>
        <c:varyColors val="0"/>
        <c:ser>
          <c:idx val="1"/>
          <c:order val="1"/>
          <c:tx>
            <c:strRef>
              <c:f>'Charts Checking Data Request'!$N$162</c:f>
              <c:strCache>
                <c:ptCount val="1"/>
                <c:pt idx="0">
                  <c:v>Threshold</c:v>
                </c:pt>
              </c:strCache>
            </c:strRef>
          </c:tx>
          <c:spPr>
            <a:ln w="28575" cap="rnd">
              <a:solidFill>
                <a:schemeClr val="accent2"/>
              </a:solidFill>
              <a:prstDash val="sysDash"/>
              <a:round/>
            </a:ln>
            <a:effectLst/>
          </c:spPr>
          <c:marker>
            <c:symbol val="none"/>
          </c:marker>
          <c:cat>
            <c:numRef>
              <c:f>'Charts Checking Data Request'!$O$160:$AC$160</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Request'!$O$162:$AC$162</c:f>
              <c:numCache>
                <c:formatCode>#,##0</c:formatCode>
                <c:ptCount val="15"/>
                <c:pt idx="0">
                  <c:v>40</c:v>
                </c:pt>
                <c:pt idx="1">
                  <c:v>40</c:v>
                </c:pt>
                <c:pt idx="2">
                  <c:v>40</c:v>
                </c:pt>
                <c:pt idx="3">
                  <c:v>40</c:v>
                </c:pt>
                <c:pt idx="4">
                  <c:v>40</c:v>
                </c:pt>
                <c:pt idx="5">
                  <c:v>40</c:v>
                </c:pt>
                <c:pt idx="6">
                  <c:v>40</c:v>
                </c:pt>
                <c:pt idx="7">
                  <c:v>40</c:v>
                </c:pt>
                <c:pt idx="8">
                  <c:v>40</c:v>
                </c:pt>
                <c:pt idx="9">
                  <c:v>40</c:v>
                </c:pt>
                <c:pt idx="10">
                  <c:v>40</c:v>
                </c:pt>
                <c:pt idx="11">
                  <c:v>40</c:v>
                </c:pt>
                <c:pt idx="12">
                  <c:v>40</c:v>
                </c:pt>
                <c:pt idx="13">
                  <c:v>40</c:v>
                </c:pt>
                <c:pt idx="14">
                  <c:v>40</c:v>
                </c:pt>
              </c:numCache>
            </c:numRef>
          </c:val>
          <c:smooth val="0"/>
          <c:extLst xmlns:c16r2="http://schemas.microsoft.com/office/drawing/2015/06/chart">
            <c:ext xmlns:c16="http://schemas.microsoft.com/office/drawing/2014/chart" uri="{C3380CC4-5D6E-409C-BE32-E72D297353CC}">
              <c16:uniqueId val="{00000001-274D-44E9-B63D-347677245B16}"/>
            </c:ext>
          </c:extLst>
        </c:ser>
        <c:dLbls>
          <c:showLegendKey val="0"/>
          <c:showVal val="0"/>
          <c:showCatName val="0"/>
          <c:showSerName val="0"/>
          <c:showPercent val="0"/>
          <c:showBubbleSize val="0"/>
        </c:dLbls>
        <c:marker val="1"/>
        <c:smooth val="0"/>
        <c:axId val="332378976"/>
        <c:axId val="332379368"/>
      </c:lineChart>
      <c:catAx>
        <c:axId val="332378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2379368"/>
        <c:crosses val="autoZero"/>
        <c:auto val="1"/>
        <c:lblAlgn val="ctr"/>
        <c:lblOffset val="100"/>
        <c:noMultiLvlLbl val="0"/>
      </c:catAx>
      <c:valAx>
        <c:axId val="3323793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237897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33" l="0.70000000000000029" r="0.70000000000000029" t="0.75000000000000033" header="0.30000000000000016" footer="0.30000000000000016"/>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en-US"/>
              <a:t>Expenditure (million NGN)</a:t>
            </a:r>
          </a:p>
        </c:rich>
      </c:tx>
      <c:overlay val="0"/>
      <c:spPr>
        <a:noFill/>
        <a:ln>
          <a:noFill/>
        </a:ln>
        <a:effectLst/>
      </c:spPr>
    </c:title>
    <c:autoTitleDeleted val="0"/>
    <c:plotArea>
      <c:layout/>
      <c:barChart>
        <c:barDir val="col"/>
        <c:grouping val="stacked"/>
        <c:varyColors val="0"/>
        <c:ser>
          <c:idx val="1"/>
          <c:order val="1"/>
          <c:tx>
            <c:strRef>
              <c:f>'Charts Checking Data Request'!$N$49</c:f>
              <c:strCache>
                <c:ptCount val="1"/>
                <c:pt idx="0">
                  <c:v>Personnel</c:v>
                </c:pt>
              </c:strCache>
            </c:strRef>
          </c:tx>
          <c:spPr>
            <a:solidFill>
              <a:schemeClr val="accent2"/>
            </a:solidFill>
            <a:ln>
              <a:noFill/>
            </a:ln>
            <a:effectLst/>
          </c:spPr>
          <c:invertIfNegative val="0"/>
          <c:cat>
            <c:multiLvlStrRef>
              <c:f>#REF!</c:f>
            </c:multiLvlStrRef>
          </c:cat>
          <c:val>
            <c:numRef>
              <c:f>'Charts Checking Data Request'!$O$49:$AC$49</c:f>
              <c:numCache>
                <c:formatCode>#,##0</c:formatCode>
                <c:ptCount val="15"/>
                <c:pt idx="0">
                  <c:v>20188.554982310001</c:v>
                </c:pt>
                <c:pt idx="1">
                  <c:v>22066.916758889998</c:v>
                </c:pt>
                <c:pt idx="2">
                  <c:v>21498.672226439998</c:v>
                </c:pt>
                <c:pt idx="3">
                  <c:v>24866.916758889998</c:v>
                </c:pt>
                <c:pt idx="4">
                  <c:v>19469.910426210001</c:v>
                </c:pt>
                <c:pt idx="5">
                  <c:v>20443.405947520503</c:v>
                </c:pt>
                <c:pt idx="6">
                  <c:v>21465.576244896525</c:v>
                </c:pt>
                <c:pt idx="7">
                  <c:v>22538.855057141354</c:v>
                </c:pt>
                <c:pt idx="8">
                  <c:v>23665.797809998421</c:v>
                </c:pt>
                <c:pt idx="9">
                  <c:v>24849.087700498345</c:v>
                </c:pt>
                <c:pt idx="10">
                  <c:v>26091.542085523259</c:v>
                </c:pt>
                <c:pt idx="11">
                  <c:v>27396.119189799425</c:v>
                </c:pt>
                <c:pt idx="12">
                  <c:v>28765.925149289393</c:v>
                </c:pt>
                <c:pt idx="13">
                  <c:v>30204.221406753866</c:v>
                </c:pt>
                <c:pt idx="14">
                  <c:v>31714.432477091559</c:v>
                </c:pt>
              </c:numCache>
            </c:numRef>
          </c:val>
          <c:extLst xmlns:c16r2="http://schemas.microsoft.com/office/drawing/2015/06/chart">
            <c:ext xmlns:c16="http://schemas.microsoft.com/office/drawing/2014/chart" uri="{C3380CC4-5D6E-409C-BE32-E72D297353CC}">
              <c16:uniqueId val="{00000000-AD4C-453C-91F0-1A8DD1ECA77A}"/>
            </c:ext>
          </c:extLst>
        </c:ser>
        <c:ser>
          <c:idx val="2"/>
          <c:order val="2"/>
          <c:tx>
            <c:strRef>
              <c:f>'Charts Checking Data Request'!$N$50</c:f>
              <c:strCache>
                <c:ptCount val="1"/>
                <c:pt idx="0">
                  <c:v>Overhead Costs</c:v>
                </c:pt>
              </c:strCache>
            </c:strRef>
          </c:tx>
          <c:spPr>
            <a:solidFill>
              <a:schemeClr val="accent3"/>
            </a:solidFill>
            <a:ln>
              <a:noFill/>
            </a:ln>
            <a:effectLst/>
          </c:spPr>
          <c:invertIfNegative val="0"/>
          <c:cat>
            <c:multiLvlStrRef>
              <c:f>#REF!</c:f>
            </c:multiLvlStrRef>
          </c:cat>
          <c:val>
            <c:numRef>
              <c:f>'Charts Checking Data Request'!$O$50:$AC$50</c:f>
              <c:numCache>
                <c:formatCode>#,##0</c:formatCode>
                <c:ptCount val="15"/>
                <c:pt idx="0">
                  <c:v>7876.8764730100002</c:v>
                </c:pt>
                <c:pt idx="1">
                  <c:v>8434.0781778199998</c:v>
                </c:pt>
                <c:pt idx="2">
                  <c:v>8142.9531023400004</c:v>
                </c:pt>
                <c:pt idx="3">
                  <c:v>13813.75702682</c:v>
                </c:pt>
                <c:pt idx="4">
                  <c:v>25770.995543459998</c:v>
                </c:pt>
                <c:pt idx="5">
                  <c:v>27059.545320632998</c:v>
                </c:pt>
                <c:pt idx="6">
                  <c:v>28412.522586664647</c:v>
                </c:pt>
                <c:pt idx="7">
                  <c:v>29833.148715997882</c:v>
                </c:pt>
                <c:pt idx="8">
                  <c:v>31324.806151797773</c:v>
                </c:pt>
                <c:pt idx="9">
                  <c:v>32891.046459387668</c:v>
                </c:pt>
                <c:pt idx="10">
                  <c:v>34535.598782357047</c:v>
                </c:pt>
                <c:pt idx="11">
                  <c:v>36262.378721474903</c:v>
                </c:pt>
                <c:pt idx="12">
                  <c:v>38075.497657548643</c:v>
                </c:pt>
                <c:pt idx="13">
                  <c:v>39979.272540426078</c:v>
                </c:pt>
                <c:pt idx="14">
                  <c:v>41978.23616744738</c:v>
                </c:pt>
              </c:numCache>
            </c:numRef>
          </c:val>
          <c:extLst xmlns:c16r2="http://schemas.microsoft.com/office/drawing/2015/06/chart">
            <c:ext xmlns:c16="http://schemas.microsoft.com/office/drawing/2014/chart" uri="{C3380CC4-5D6E-409C-BE32-E72D297353CC}">
              <c16:uniqueId val="{00000001-AD4C-453C-91F0-1A8DD1ECA77A}"/>
            </c:ext>
          </c:extLst>
        </c:ser>
        <c:ser>
          <c:idx val="3"/>
          <c:order val="3"/>
          <c:tx>
            <c:strRef>
              <c:f>'Charts Checking Data Request'!$N$51</c:f>
              <c:strCache>
                <c:ptCount val="1"/>
                <c:pt idx="0">
                  <c:v>Debt Service (Interests+Amortizations)</c:v>
                </c:pt>
              </c:strCache>
            </c:strRef>
          </c:tx>
          <c:spPr>
            <a:solidFill>
              <a:schemeClr val="accent4"/>
            </a:solidFill>
            <a:ln>
              <a:noFill/>
            </a:ln>
            <a:effectLst/>
          </c:spPr>
          <c:invertIfNegative val="0"/>
          <c:cat>
            <c:multiLvlStrRef>
              <c:f>#REF!</c:f>
            </c:multiLvlStrRef>
          </c:cat>
          <c:val>
            <c:numRef>
              <c:f>'Charts Checking Data Request'!$O$51:$AC$51</c:f>
              <c:numCache>
                <c:formatCode>#,##0</c:formatCode>
                <c:ptCount val="15"/>
                <c:pt idx="0">
                  <c:v>0</c:v>
                </c:pt>
                <c:pt idx="1">
                  <c:v>0</c:v>
                </c:pt>
                <c:pt idx="2">
                  <c:v>0</c:v>
                </c:pt>
                <c:pt idx="3">
                  <c:v>0</c:v>
                </c:pt>
                <c:pt idx="4">
                  <c:v>0</c:v>
                </c:pt>
                <c:pt idx="5">
                  <c:v>5608.8978032402665</c:v>
                </c:pt>
                <c:pt idx="6">
                  <c:v>6098.2998050993192</c:v>
                </c:pt>
                <c:pt idx="7">
                  <c:v>10412.65124007054</c:v>
                </c:pt>
                <c:pt idx="8">
                  <c:v>9953.9640954827337</c:v>
                </c:pt>
                <c:pt idx="9">
                  <c:v>11308.33375067696</c:v>
                </c:pt>
                <c:pt idx="10">
                  <c:v>-16374.559079473343</c:v>
                </c:pt>
                <c:pt idx="11">
                  <c:v>-18097.318836752209</c:v>
                </c:pt>
                <c:pt idx="12">
                  <c:v>-17221.371488436329</c:v>
                </c:pt>
                <c:pt idx="13">
                  <c:v>-23523.630514975725</c:v>
                </c:pt>
                <c:pt idx="14">
                  <c:v>-27046.329511749485</c:v>
                </c:pt>
              </c:numCache>
            </c:numRef>
          </c:val>
          <c:extLst xmlns:c16r2="http://schemas.microsoft.com/office/drawing/2015/06/chart">
            <c:ext xmlns:c16="http://schemas.microsoft.com/office/drawing/2014/chart" uri="{C3380CC4-5D6E-409C-BE32-E72D297353CC}">
              <c16:uniqueId val="{00000002-AD4C-453C-91F0-1A8DD1ECA77A}"/>
            </c:ext>
          </c:extLst>
        </c:ser>
        <c:ser>
          <c:idx val="4"/>
          <c:order val="4"/>
          <c:tx>
            <c:strRef>
              <c:f>'Charts Checking Data Request'!$N$52</c:f>
              <c:strCache>
                <c:ptCount val="1"/>
                <c:pt idx="0">
                  <c:v>Other Recurrent Expenditures</c:v>
                </c:pt>
              </c:strCache>
            </c:strRef>
          </c:tx>
          <c:spPr>
            <a:solidFill>
              <a:schemeClr val="accent5"/>
            </a:solidFill>
            <a:ln>
              <a:noFill/>
            </a:ln>
            <a:effectLst/>
          </c:spPr>
          <c:invertIfNegative val="0"/>
          <c:val>
            <c:numRef>
              <c:f>'Charts Checking Data Request'!$O$52:$AC$52</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xmlns:c16r2="http://schemas.microsoft.com/office/drawing/2015/06/chart">
            <c:ext xmlns:c16="http://schemas.microsoft.com/office/drawing/2014/chart" uri="{C3380CC4-5D6E-409C-BE32-E72D297353CC}">
              <c16:uniqueId val="{00000003-AD4C-453C-91F0-1A8DD1ECA77A}"/>
            </c:ext>
          </c:extLst>
        </c:ser>
        <c:ser>
          <c:idx val="5"/>
          <c:order val="5"/>
          <c:tx>
            <c:strRef>
              <c:f>'Charts Checking Data Request'!$N$53</c:f>
              <c:strCache>
                <c:ptCount val="1"/>
                <c:pt idx="0">
                  <c:v>Capital Expenditure</c:v>
                </c:pt>
              </c:strCache>
            </c:strRef>
          </c:tx>
          <c:spPr>
            <a:solidFill>
              <a:schemeClr val="accent6"/>
            </a:solidFill>
            <a:ln>
              <a:noFill/>
            </a:ln>
            <a:effectLst/>
          </c:spPr>
          <c:invertIfNegative val="0"/>
          <c:val>
            <c:numRef>
              <c:f>'Charts Checking Data Request'!$O$53:$AC$53</c:f>
              <c:numCache>
                <c:formatCode>#,##0</c:formatCode>
                <c:ptCount val="15"/>
                <c:pt idx="0">
                  <c:v>27797.481559990003</c:v>
                </c:pt>
                <c:pt idx="1">
                  <c:v>41139.810232600001</c:v>
                </c:pt>
                <c:pt idx="2">
                  <c:v>37509.384137139998</c:v>
                </c:pt>
                <c:pt idx="3">
                  <c:v>61478.295210300006</c:v>
                </c:pt>
                <c:pt idx="4">
                  <c:v>29012.048570939998</c:v>
                </c:pt>
                <c:pt idx="5">
                  <c:v>30462.650999486999</c:v>
                </c:pt>
                <c:pt idx="6">
                  <c:v>31985.78354946135</c:v>
                </c:pt>
                <c:pt idx="7">
                  <c:v>33585.072726934421</c:v>
                </c:pt>
                <c:pt idx="8">
                  <c:v>35264.326363281136</c:v>
                </c:pt>
                <c:pt idx="9">
                  <c:v>37027.5426814452</c:v>
                </c:pt>
                <c:pt idx="10">
                  <c:v>38878.919815517453</c:v>
                </c:pt>
                <c:pt idx="11">
                  <c:v>40822.865806293332</c:v>
                </c:pt>
                <c:pt idx="12">
                  <c:v>42864.009096607995</c:v>
                </c:pt>
                <c:pt idx="13">
                  <c:v>45007.209551438398</c:v>
                </c:pt>
                <c:pt idx="14">
                  <c:v>47257.570029010312</c:v>
                </c:pt>
              </c:numCache>
            </c:numRef>
          </c:val>
          <c:extLst xmlns:c16r2="http://schemas.microsoft.com/office/drawing/2015/06/chart">
            <c:ext xmlns:c16="http://schemas.microsoft.com/office/drawing/2014/chart" uri="{C3380CC4-5D6E-409C-BE32-E72D297353CC}">
              <c16:uniqueId val="{00000004-AD4C-453C-91F0-1A8DD1ECA77A}"/>
            </c:ext>
          </c:extLst>
        </c:ser>
        <c:dLbls>
          <c:showLegendKey val="0"/>
          <c:showVal val="0"/>
          <c:showCatName val="0"/>
          <c:showSerName val="0"/>
          <c:showPercent val="0"/>
          <c:showBubbleSize val="0"/>
        </c:dLbls>
        <c:gapWidth val="150"/>
        <c:overlap val="100"/>
        <c:axId val="332378192"/>
        <c:axId val="332379760"/>
      </c:barChart>
      <c:lineChart>
        <c:grouping val="standard"/>
        <c:varyColors val="0"/>
        <c:ser>
          <c:idx val="0"/>
          <c:order val="0"/>
          <c:tx>
            <c:strRef>
              <c:f>'Charts Checking Data Request'!$N$48</c:f>
              <c:strCache>
                <c:ptCount val="1"/>
                <c:pt idx="0">
                  <c:v>Total Expenditure</c:v>
                </c:pt>
              </c:strCache>
            </c:strRef>
          </c:tx>
          <c:spPr>
            <a:ln w="38100" cap="rnd">
              <a:solidFill>
                <a:schemeClr val="tx1"/>
              </a:solidFill>
              <a:round/>
            </a:ln>
            <a:effectLst/>
          </c:spPr>
          <c:marker>
            <c:symbol val="none"/>
          </c:marker>
          <c:cat>
            <c:numRef>
              <c:f>'Charts Checking Data Request'!$O$47:$AC$47</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Request'!$O$48:$AC$48</c:f>
              <c:numCache>
                <c:formatCode>#,##0</c:formatCode>
                <c:ptCount val="15"/>
                <c:pt idx="0">
                  <c:v>55862.913015310005</c:v>
                </c:pt>
                <c:pt idx="1">
                  <c:v>71640.805169309999</c:v>
                </c:pt>
                <c:pt idx="2">
                  <c:v>67151.009465919997</c:v>
                </c:pt>
                <c:pt idx="3">
                  <c:v>100158.96899600999</c:v>
                </c:pt>
                <c:pt idx="4">
                  <c:v>74252.954540609993</c:v>
                </c:pt>
                <c:pt idx="5">
                  <c:v>83574.500070880764</c:v>
                </c:pt>
                <c:pt idx="6">
                  <c:v>87962.182186121849</c:v>
                </c:pt>
                <c:pt idx="7">
                  <c:v>96369.727740144197</c:v>
                </c:pt>
                <c:pt idx="8">
                  <c:v>100208.89442056006</c:v>
                </c:pt>
                <c:pt idx="9">
                  <c:v>106076.01059200817</c:v>
                </c:pt>
                <c:pt idx="10">
                  <c:v>83131.501603924407</c:v>
                </c:pt>
                <c:pt idx="11">
                  <c:v>86384.044880815462</c:v>
                </c:pt>
                <c:pt idx="12">
                  <c:v>92484.060415009706</c:v>
                </c:pt>
                <c:pt idx="13">
                  <c:v>91667.072983642618</c:v>
                </c:pt>
                <c:pt idx="14">
                  <c:v>93903.909161799762</c:v>
                </c:pt>
              </c:numCache>
            </c:numRef>
          </c:val>
          <c:smooth val="0"/>
          <c:extLst xmlns:c16r2="http://schemas.microsoft.com/office/drawing/2015/06/chart">
            <c:ext xmlns:c16="http://schemas.microsoft.com/office/drawing/2014/chart" uri="{C3380CC4-5D6E-409C-BE32-E72D297353CC}">
              <c16:uniqueId val="{00000005-AD4C-453C-91F0-1A8DD1ECA77A}"/>
            </c:ext>
          </c:extLst>
        </c:ser>
        <c:dLbls>
          <c:showLegendKey val="0"/>
          <c:showVal val="0"/>
          <c:showCatName val="0"/>
          <c:showSerName val="0"/>
          <c:showPercent val="0"/>
          <c:showBubbleSize val="0"/>
        </c:dLbls>
        <c:marker val="1"/>
        <c:smooth val="0"/>
        <c:axId val="332378192"/>
        <c:axId val="332379760"/>
      </c:lineChart>
      <c:catAx>
        <c:axId val="332378192"/>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2379760"/>
        <c:crosses val="autoZero"/>
        <c:auto val="1"/>
        <c:lblAlgn val="ctr"/>
        <c:lblOffset val="100"/>
        <c:noMultiLvlLbl val="0"/>
      </c:catAx>
      <c:valAx>
        <c:axId val="3323797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2378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900"/>
      </a:pPr>
      <a:endParaRPr lang="en-US"/>
    </a:p>
  </c:txPr>
  <c:printSettings>
    <c:headerFooter/>
    <c:pageMargins b="0.75000000000000033" l="0.70000000000000029" r="0.70000000000000029" t="0.75000000000000033" header="0.30000000000000016" footer="0.30000000000000016"/>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en-US"/>
              <a:t>Debt Stock (million NGN)</a:t>
            </a:r>
          </a:p>
        </c:rich>
      </c:tx>
      <c:overlay val="0"/>
      <c:spPr>
        <a:noFill/>
        <a:ln>
          <a:noFill/>
        </a:ln>
        <a:effectLst/>
      </c:spPr>
    </c:title>
    <c:autoTitleDeleted val="0"/>
    <c:plotArea>
      <c:layout/>
      <c:barChart>
        <c:barDir val="col"/>
        <c:grouping val="stacked"/>
        <c:varyColors val="0"/>
        <c:ser>
          <c:idx val="1"/>
          <c:order val="1"/>
          <c:tx>
            <c:strRef>
              <c:f>'Charts Checking Data Request'!$N$67</c:f>
              <c:strCache>
                <c:ptCount val="1"/>
                <c:pt idx="0">
                  <c:v>External</c:v>
                </c:pt>
              </c:strCache>
            </c:strRef>
          </c:tx>
          <c:spPr>
            <a:solidFill>
              <a:schemeClr val="accent2"/>
            </a:solidFill>
            <a:ln>
              <a:noFill/>
            </a:ln>
            <a:effectLst/>
          </c:spPr>
          <c:invertIfNegative val="0"/>
          <c:cat>
            <c:multiLvlStrRef>
              <c:f>#REF!</c:f>
            </c:multiLvlStrRef>
          </c:cat>
          <c:val>
            <c:numRef>
              <c:f>'Charts Checking Data Request'!$O$67:$AC$67</c:f>
              <c:numCache>
                <c:formatCode>#,##0</c:formatCode>
                <c:ptCount val="15"/>
                <c:pt idx="0">
                  <c:v>26329.855195105141</c:v>
                </c:pt>
                <c:pt idx="1">
                  <c:v>29115.710949806158</c:v>
                </c:pt>
                <c:pt idx="2">
                  <c:v>38427.375821517504</c:v>
                </c:pt>
                <c:pt idx="3">
                  <c:v>57859.15033226501</c:v>
                </c:pt>
                <c:pt idx="4">
                  <c:v>68121.10988176</c:v>
                </c:pt>
                <c:pt idx="5">
                  <c:v>77351.19155039922</c:v>
                </c:pt>
                <c:pt idx="6">
                  <c:v>75414.127716826421</c:v>
                </c:pt>
                <c:pt idx="7">
                  <c:v>73380.210691574961</c:v>
                </c:pt>
                <c:pt idx="8">
                  <c:v>71244.59781506093</c:v>
                </c:pt>
                <c:pt idx="9">
                  <c:v>69002.204294721203</c:v>
                </c:pt>
                <c:pt idx="10">
                  <c:v>66647.691098364492</c:v>
                </c:pt>
                <c:pt idx="11">
                  <c:v>64175.452242189953</c:v>
                </c:pt>
                <c:pt idx="12">
                  <c:v>61579.60144320668</c:v>
                </c:pt>
                <c:pt idx="13">
                  <c:v>58853.958104274243</c:v>
                </c:pt>
                <c:pt idx="14">
                  <c:v>55992.032598395192</c:v>
                </c:pt>
              </c:numCache>
            </c:numRef>
          </c:val>
          <c:extLst xmlns:c16r2="http://schemas.microsoft.com/office/drawing/2015/06/chart">
            <c:ext xmlns:c16="http://schemas.microsoft.com/office/drawing/2014/chart" uri="{C3380CC4-5D6E-409C-BE32-E72D297353CC}">
              <c16:uniqueId val="{00000000-71E6-440E-B073-758A11B567FD}"/>
            </c:ext>
          </c:extLst>
        </c:ser>
        <c:ser>
          <c:idx val="2"/>
          <c:order val="2"/>
          <c:tx>
            <c:strRef>
              <c:f>'Charts Checking Data Request'!$N$68</c:f>
              <c:strCache>
                <c:ptCount val="1"/>
                <c:pt idx="0">
                  <c:v>Domestic</c:v>
                </c:pt>
              </c:strCache>
            </c:strRef>
          </c:tx>
          <c:spPr>
            <a:solidFill>
              <a:schemeClr val="accent3"/>
            </a:solidFill>
            <a:ln>
              <a:noFill/>
            </a:ln>
            <a:effectLst/>
          </c:spPr>
          <c:invertIfNegative val="0"/>
          <c:cat>
            <c:multiLvlStrRef>
              <c:f>#REF!</c:f>
            </c:multiLvlStrRef>
          </c:cat>
          <c:val>
            <c:numRef>
              <c:f>'Charts Checking Data Request'!$O$68:$AC$68</c:f>
              <c:numCache>
                <c:formatCode>#,##0</c:formatCode>
                <c:ptCount val="15"/>
                <c:pt idx="0">
                  <c:v>115522.25205775999</c:v>
                </c:pt>
                <c:pt idx="1">
                  <c:v>128142.09312897999</c:v>
                </c:pt>
                <c:pt idx="2">
                  <c:v>125648.7055425</c:v>
                </c:pt>
                <c:pt idx="3">
                  <c:v>167955.84872232002</c:v>
                </c:pt>
                <c:pt idx="4">
                  <c:v>166953.58491927999</c:v>
                </c:pt>
                <c:pt idx="5">
                  <c:v>141943.92663765425</c:v>
                </c:pt>
                <c:pt idx="6">
                  <c:v>114911.40493650577</c:v>
                </c:pt>
                <c:pt idx="7">
                  <c:v>85671.045697685593</c:v>
                </c:pt>
                <c:pt idx="8">
                  <c:v>54340.056942214607</c:v>
                </c:pt>
                <c:pt idx="9">
                  <c:v>20649.896247848636</c:v>
                </c:pt>
                <c:pt idx="10">
                  <c:v>-15526.838638005516</c:v>
                </c:pt>
                <c:pt idx="11">
                  <c:v>-55824.693234859209</c:v>
                </c:pt>
                <c:pt idx="12">
                  <c:v>-100490.3577678228</c:v>
                </c:pt>
                <c:pt idx="13">
                  <c:v>-149868.64776031527</c:v>
                </c:pt>
                <c:pt idx="14">
                  <c:v>-204495.81648571944</c:v>
                </c:pt>
              </c:numCache>
            </c:numRef>
          </c:val>
          <c:extLst xmlns:c16r2="http://schemas.microsoft.com/office/drawing/2015/06/chart">
            <c:ext xmlns:c16="http://schemas.microsoft.com/office/drawing/2014/chart" uri="{C3380CC4-5D6E-409C-BE32-E72D297353CC}">
              <c16:uniqueId val="{00000001-71E6-440E-B073-758A11B567FD}"/>
            </c:ext>
          </c:extLst>
        </c:ser>
        <c:dLbls>
          <c:showLegendKey val="0"/>
          <c:showVal val="0"/>
          <c:showCatName val="0"/>
          <c:showSerName val="0"/>
          <c:showPercent val="0"/>
          <c:showBubbleSize val="0"/>
        </c:dLbls>
        <c:gapWidth val="219"/>
        <c:overlap val="100"/>
        <c:axId val="332380544"/>
        <c:axId val="332381328"/>
      </c:barChart>
      <c:lineChart>
        <c:grouping val="standard"/>
        <c:varyColors val="0"/>
        <c:ser>
          <c:idx val="0"/>
          <c:order val="0"/>
          <c:tx>
            <c:strRef>
              <c:f>'Charts Checking Data Request'!$N$66</c:f>
              <c:strCache>
                <c:ptCount val="1"/>
                <c:pt idx="0">
                  <c:v>Outstanding Debt (Old + New)</c:v>
                </c:pt>
              </c:strCache>
            </c:strRef>
          </c:tx>
          <c:spPr>
            <a:ln w="38100" cap="rnd">
              <a:solidFill>
                <a:schemeClr val="tx1"/>
              </a:solidFill>
              <a:round/>
            </a:ln>
            <a:effectLst/>
          </c:spPr>
          <c:marker>
            <c:symbol val="none"/>
          </c:marker>
          <c:cat>
            <c:numRef>
              <c:f>'Charts Checking Data Request'!$O$65:$AC$65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Request'!$O$66:$AC$66</c:f>
              <c:numCache>
                <c:formatCode>#,##0</c:formatCode>
                <c:ptCount val="15"/>
                <c:pt idx="0">
                  <c:v>141852.10725286513</c:v>
                </c:pt>
                <c:pt idx="1">
                  <c:v>157257.80407878614</c:v>
                </c:pt>
                <c:pt idx="2">
                  <c:v>164076.0813640175</c:v>
                </c:pt>
                <c:pt idx="3">
                  <c:v>225814.99905458503</c:v>
                </c:pt>
                <c:pt idx="4">
                  <c:v>235074.69480103999</c:v>
                </c:pt>
                <c:pt idx="5">
                  <c:v>219295.11818805346</c:v>
                </c:pt>
                <c:pt idx="6">
                  <c:v>190325.53265333219</c:v>
                </c:pt>
                <c:pt idx="7">
                  <c:v>159051.25638926055</c:v>
                </c:pt>
                <c:pt idx="8">
                  <c:v>125584.65475727554</c:v>
                </c:pt>
                <c:pt idx="9">
                  <c:v>89652.100542569824</c:v>
                </c:pt>
                <c:pt idx="10">
                  <c:v>51120.852460358961</c:v>
                </c:pt>
                <c:pt idx="11">
                  <c:v>8350.759007330751</c:v>
                </c:pt>
                <c:pt idx="12">
                  <c:v>-38910.756324616115</c:v>
                </c:pt>
                <c:pt idx="13">
                  <c:v>-91014.68965604101</c:v>
                </c:pt>
                <c:pt idx="14">
                  <c:v>-148503.78388732424</c:v>
                </c:pt>
              </c:numCache>
            </c:numRef>
          </c:val>
          <c:smooth val="0"/>
          <c:extLst xmlns:c16r2="http://schemas.microsoft.com/office/drawing/2015/06/chart">
            <c:ext xmlns:c16="http://schemas.microsoft.com/office/drawing/2014/chart" uri="{C3380CC4-5D6E-409C-BE32-E72D297353CC}">
              <c16:uniqueId val="{00000002-71E6-440E-B073-758A11B567FD}"/>
            </c:ext>
          </c:extLst>
        </c:ser>
        <c:dLbls>
          <c:showLegendKey val="0"/>
          <c:showVal val="0"/>
          <c:showCatName val="0"/>
          <c:showSerName val="0"/>
          <c:showPercent val="0"/>
          <c:showBubbleSize val="0"/>
        </c:dLbls>
        <c:marker val="1"/>
        <c:smooth val="0"/>
        <c:axId val="332380544"/>
        <c:axId val="332381328"/>
      </c:lineChart>
      <c:catAx>
        <c:axId val="332380544"/>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2381328"/>
        <c:crosses val="autoZero"/>
        <c:auto val="1"/>
        <c:lblAlgn val="ctr"/>
        <c:lblOffset val="100"/>
        <c:noMultiLvlLbl val="0"/>
      </c:catAx>
      <c:valAx>
        <c:axId val="3323813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23805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900"/>
      </a:pPr>
      <a:endParaRPr lang="en-US"/>
    </a:p>
  </c:txPr>
  <c:printSettings>
    <c:headerFooter/>
    <c:pageMargins b="0.75000000000000033" l="0.70000000000000029" r="0.70000000000000029" t="0.75000000000000033" header="0.30000000000000016" footer="0.30000000000000016"/>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en-US"/>
              <a:t>Revenue (million NGN)</a:t>
            </a:r>
          </a:p>
        </c:rich>
      </c:tx>
      <c:overlay val="0"/>
      <c:spPr>
        <a:noFill/>
        <a:ln>
          <a:noFill/>
        </a:ln>
        <a:effectLst/>
      </c:spPr>
    </c:title>
    <c:autoTitleDeleted val="0"/>
    <c:plotArea>
      <c:layout/>
      <c:barChart>
        <c:barDir val="col"/>
        <c:grouping val="stacked"/>
        <c:varyColors val="0"/>
        <c:ser>
          <c:idx val="1"/>
          <c:order val="1"/>
          <c:tx>
            <c:strRef>
              <c:f>'Charts Checking Data Request'!$N$29</c:f>
              <c:strCache>
                <c:ptCount val="1"/>
                <c:pt idx="0">
                  <c:v>Gross FAAC Allocation</c:v>
                </c:pt>
              </c:strCache>
            </c:strRef>
          </c:tx>
          <c:spPr>
            <a:solidFill>
              <a:schemeClr val="accent2"/>
            </a:solidFill>
            <a:ln>
              <a:noFill/>
            </a:ln>
            <a:effectLst/>
          </c:spPr>
          <c:invertIfNegative val="0"/>
          <c:cat>
            <c:multiLvlStrRef>
              <c:f>#REF!</c:f>
            </c:multiLvlStrRef>
          </c:cat>
          <c:val>
            <c:numRef>
              <c:f>'Charts Checking Data Request'!$O$29:$AC$29</c:f>
              <c:numCache>
                <c:formatCode>#,##0</c:formatCode>
                <c:ptCount val="15"/>
                <c:pt idx="0">
                  <c:v>40419.35233383</c:v>
                </c:pt>
                <c:pt idx="1">
                  <c:v>51110.023130049995</c:v>
                </c:pt>
                <c:pt idx="2">
                  <c:v>45700.911293280005</c:v>
                </c:pt>
                <c:pt idx="3">
                  <c:v>53525.419815960006</c:v>
                </c:pt>
                <c:pt idx="4">
                  <c:v>52971.391009790001</c:v>
                </c:pt>
                <c:pt idx="5">
                  <c:v>55619.960560279505</c:v>
                </c:pt>
                <c:pt idx="6">
                  <c:v>58400.958588293477</c:v>
                </c:pt>
                <c:pt idx="7">
                  <c:v>61321.006517708156</c:v>
                </c:pt>
                <c:pt idx="8">
                  <c:v>64387.056843593557</c:v>
                </c:pt>
                <c:pt idx="9">
                  <c:v>67606.409685773251</c:v>
                </c:pt>
                <c:pt idx="10">
                  <c:v>70986.730170061899</c:v>
                </c:pt>
                <c:pt idx="11">
                  <c:v>74536.06667856501</c:v>
                </c:pt>
                <c:pt idx="12">
                  <c:v>78262.870012493251</c:v>
                </c:pt>
                <c:pt idx="13">
                  <c:v>82176.013513117912</c:v>
                </c:pt>
                <c:pt idx="14">
                  <c:v>86284.814188773802</c:v>
                </c:pt>
              </c:numCache>
            </c:numRef>
          </c:val>
          <c:extLst xmlns:c16r2="http://schemas.microsoft.com/office/drawing/2015/06/chart">
            <c:ext xmlns:c16="http://schemas.microsoft.com/office/drawing/2014/chart" uri="{C3380CC4-5D6E-409C-BE32-E72D297353CC}">
              <c16:uniqueId val="{00000000-C2BC-4262-A577-DAB1853C7A56}"/>
            </c:ext>
          </c:extLst>
        </c:ser>
        <c:ser>
          <c:idx val="2"/>
          <c:order val="2"/>
          <c:tx>
            <c:strRef>
              <c:f>'Charts Checking Data Request'!$N$30</c:f>
              <c:strCache>
                <c:ptCount val="1"/>
                <c:pt idx="0">
                  <c:v>IGR </c:v>
                </c:pt>
              </c:strCache>
            </c:strRef>
          </c:tx>
          <c:spPr>
            <a:solidFill>
              <a:schemeClr val="accent3"/>
            </a:solidFill>
            <a:ln>
              <a:noFill/>
            </a:ln>
            <a:effectLst/>
          </c:spPr>
          <c:invertIfNegative val="0"/>
          <c:cat>
            <c:multiLvlStrRef>
              <c:f>#REF!</c:f>
            </c:multiLvlStrRef>
          </c:cat>
          <c:val>
            <c:numRef>
              <c:f>'Charts Checking Data Request'!$O$30:$AC$30</c:f>
              <c:numCache>
                <c:formatCode>#,##0</c:formatCode>
                <c:ptCount val="15"/>
                <c:pt idx="0">
                  <c:v>9093.8036747000006</c:v>
                </c:pt>
                <c:pt idx="1">
                  <c:v>9140.44405482</c:v>
                </c:pt>
                <c:pt idx="2">
                  <c:v>18104.562225630001</c:v>
                </c:pt>
                <c:pt idx="3">
                  <c:v>17552.10593709</c:v>
                </c:pt>
                <c:pt idx="4">
                  <c:v>24093.842507000001</c:v>
                </c:pt>
                <c:pt idx="5">
                  <c:v>25298.534632350002</c:v>
                </c:pt>
                <c:pt idx="6">
                  <c:v>26563.461363967501</c:v>
                </c:pt>
                <c:pt idx="7">
                  <c:v>27891.63443216588</c:v>
                </c:pt>
                <c:pt idx="8">
                  <c:v>29286.21615377417</c:v>
                </c:pt>
                <c:pt idx="9">
                  <c:v>30750.526961462881</c:v>
                </c:pt>
                <c:pt idx="10">
                  <c:v>32288.053309536022</c:v>
                </c:pt>
                <c:pt idx="11">
                  <c:v>33902.455975012832</c:v>
                </c:pt>
                <c:pt idx="12">
                  <c:v>35597.578773763467</c:v>
                </c:pt>
                <c:pt idx="13">
                  <c:v>37377.457712451644</c:v>
                </c:pt>
                <c:pt idx="14">
                  <c:v>39246.330598074223</c:v>
                </c:pt>
              </c:numCache>
            </c:numRef>
          </c:val>
          <c:extLst xmlns:c16r2="http://schemas.microsoft.com/office/drawing/2015/06/chart">
            <c:ext xmlns:c16="http://schemas.microsoft.com/office/drawing/2014/chart" uri="{C3380CC4-5D6E-409C-BE32-E72D297353CC}">
              <c16:uniqueId val="{00000001-C2BC-4262-A577-DAB1853C7A56}"/>
            </c:ext>
          </c:extLst>
        </c:ser>
        <c:ser>
          <c:idx val="3"/>
          <c:order val="3"/>
          <c:tx>
            <c:strRef>
              <c:f>'Charts Checking Data Request'!$N$31</c:f>
              <c:strCache>
                <c:ptCount val="1"/>
                <c:pt idx="0">
                  <c:v>Grants</c:v>
                </c:pt>
              </c:strCache>
            </c:strRef>
          </c:tx>
          <c:spPr>
            <a:solidFill>
              <a:schemeClr val="accent4"/>
            </a:solidFill>
            <a:ln>
              <a:noFill/>
            </a:ln>
            <a:effectLst/>
          </c:spPr>
          <c:invertIfNegative val="0"/>
          <c:val>
            <c:numRef>
              <c:f>'Charts Checking Data Request'!$O$31:$AC$31</c:f>
              <c:numCache>
                <c:formatCode>#,##0</c:formatCode>
                <c:ptCount val="15"/>
                <c:pt idx="0">
                  <c:v>539.4510626</c:v>
                </c:pt>
                <c:pt idx="1">
                  <c:v>675.55696641999998</c:v>
                </c:pt>
                <c:pt idx="2">
                  <c:v>3961.25615926</c:v>
                </c:pt>
                <c:pt idx="3">
                  <c:v>3868.8431855500003</c:v>
                </c:pt>
                <c:pt idx="4">
                  <c:v>2618.98562425</c:v>
                </c:pt>
                <c:pt idx="5">
                  <c:v>2749.9349054625</c:v>
                </c:pt>
                <c:pt idx="6">
                  <c:v>2887.4316507356252</c:v>
                </c:pt>
                <c:pt idx="7">
                  <c:v>3031.8032332724065</c:v>
                </c:pt>
                <c:pt idx="8">
                  <c:v>3183.3933949360267</c:v>
                </c:pt>
                <c:pt idx="9">
                  <c:v>3342.5630646828281</c:v>
                </c:pt>
                <c:pt idx="10">
                  <c:v>3509.6912179169694</c:v>
                </c:pt>
                <c:pt idx="11">
                  <c:v>3685.1757788128184</c:v>
                </c:pt>
                <c:pt idx="12">
                  <c:v>3869.4345677534589</c:v>
                </c:pt>
                <c:pt idx="13">
                  <c:v>4062.9062961411319</c:v>
                </c:pt>
                <c:pt idx="14">
                  <c:v>4266.0516109481887</c:v>
                </c:pt>
              </c:numCache>
            </c:numRef>
          </c:val>
          <c:extLst xmlns:c16r2="http://schemas.microsoft.com/office/drawing/2015/06/chart">
            <c:ext xmlns:c16="http://schemas.microsoft.com/office/drawing/2014/chart" uri="{C3380CC4-5D6E-409C-BE32-E72D297353CC}">
              <c16:uniqueId val="{00000002-C2BC-4262-A577-DAB1853C7A56}"/>
            </c:ext>
          </c:extLst>
        </c:ser>
        <c:dLbls>
          <c:showLegendKey val="0"/>
          <c:showVal val="0"/>
          <c:showCatName val="0"/>
          <c:showSerName val="0"/>
          <c:showPercent val="0"/>
          <c:showBubbleSize val="0"/>
        </c:dLbls>
        <c:gapWidth val="150"/>
        <c:overlap val="100"/>
        <c:axId val="332877560"/>
        <c:axId val="332877168"/>
      </c:barChart>
      <c:lineChart>
        <c:grouping val="standard"/>
        <c:varyColors val="0"/>
        <c:ser>
          <c:idx val="0"/>
          <c:order val="0"/>
          <c:tx>
            <c:strRef>
              <c:f>'Charts Checking Data Request'!$N$28</c:f>
              <c:strCache>
                <c:ptCount val="1"/>
                <c:pt idx="0">
                  <c:v>Total Revenue</c:v>
                </c:pt>
              </c:strCache>
            </c:strRef>
          </c:tx>
          <c:spPr>
            <a:ln w="38100" cap="rnd">
              <a:solidFill>
                <a:schemeClr val="tx1"/>
              </a:solidFill>
              <a:round/>
            </a:ln>
            <a:effectLst/>
          </c:spPr>
          <c:marker>
            <c:symbol val="none"/>
          </c:marker>
          <c:cat>
            <c:numRef>
              <c:f>'Charts Checking Data Request'!$O$27:$AC$27</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Request'!$O$28:$AC$28</c:f>
              <c:numCache>
                <c:formatCode>#,##0</c:formatCode>
                <c:ptCount val="15"/>
                <c:pt idx="0">
                  <c:v>50052.607071129998</c:v>
                </c:pt>
                <c:pt idx="1">
                  <c:v>60926.024151289996</c:v>
                </c:pt>
                <c:pt idx="2">
                  <c:v>67766.729678169999</c:v>
                </c:pt>
                <c:pt idx="3">
                  <c:v>74946.368938600004</c:v>
                </c:pt>
                <c:pt idx="4">
                  <c:v>79684.219141039997</c:v>
                </c:pt>
                <c:pt idx="5">
                  <c:v>83668.430098092009</c:v>
                </c:pt>
                <c:pt idx="6">
                  <c:v>87851.851602996598</c:v>
                </c:pt>
                <c:pt idx="7">
                  <c:v>92244.44418314645</c:v>
                </c:pt>
                <c:pt idx="8">
                  <c:v>96856.666392303741</c:v>
                </c:pt>
                <c:pt idx="9">
                  <c:v>101699.49971191895</c:v>
                </c:pt>
                <c:pt idx="10">
                  <c:v>106784.47469751489</c:v>
                </c:pt>
                <c:pt idx="11">
                  <c:v>112123.69843239067</c:v>
                </c:pt>
                <c:pt idx="12">
                  <c:v>117729.88335401018</c:v>
                </c:pt>
                <c:pt idx="13">
                  <c:v>123616.37752171067</c:v>
                </c:pt>
                <c:pt idx="14">
                  <c:v>129797.1963977962</c:v>
                </c:pt>
              </c:numCache>
            </c:numRef>
          </c:val>
          <c:smooth val="0"/>
          <c:extLst xmlns:c16r2="http://schemas.microsoft.com/office/drawing/2015/06/chart">
            <c:ext xmlns:c16="http://schemas.microsoft.com/office/drawing/2014/chart" uri="{C3380CC4-5D6E-409C-BE32-E72D297353CC}">
              <c16:uniqueId val="{00000003-C2BC-4262-A577-DAB1853C7A56}"/>
            </c:ext>
          </c:extLst>
        </c:ser>
        <c:dLbls>
          <c:showLegendKey val="0"/>
          <c:showVal val="0"/>
          <c:showCatName val="0"/>
          <c:showSerName val="0"/>
          <c:showPercent val="0"/>
          <c:showBubbleSize val="0"/>
        </c:dLbls>
        <c:marker val="1"/>
        <c:smooth val="0"/>
        <c:axId val="332877560"/>
        <c:axId val="332877168"/>
      </c:lineChart>
      <c:catAx>
        <c:axId val="332877560"/>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2877168"/>
        <c:crosses val="autoZero"/>
        <c:auto val="1"/>
        <c:lblAlgn val="ctr"/>
        <c:lblOffset val="100"/>
        <c:noMultiLvlLbl val="0"/>
      </c:catAx>
      <c:valAx>
        <c:axId val="3328771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28775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900"/>
      </a:pPr>
      <a:endParaRPr lang="en-US"/>
    </a:p>
  </c:txPr>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8" Type="http://schemas.openxmlformats.org/officeDocument/2006/relationships/chart" Target="../charts/chart24.xml"/><Relationship Id="rId13" Type="http://schemas.openxmlformats.org/officeDocument/2006/relationships/chart" Target="../charts/chart29.xml"/><Relationship Id="rId18" Type="http://schemas.openxmlformats.org/officeDocument/2006/relationships/chart" Target="../charts/chart34.xml"/><Relationship Id="rId26" Type="http://schemas.openxmlformats.org/officeDocument/2006/relationships/chart" Target="../charts/chart42.xml"/><Relationship Id="rId3" Type="http://schemas.openxmlformats.org/officeDocument/2006/relationships/chart" Target="../charts/chart19.xml"/><Relationship Id="rId21" Type="http://schemas.openxmlformats.org/officeDocument/2006/relationships/chart" Target="../charts/chart37.xml"/><Relationship Id="rId7" Type="http://schemas.openxmlformats.org/officeDocument/2006/relationships/chart" Target="../charts/chart23.xml"/><Relationship Id="rId12" Type="http://schemas.openxmlformats.org/officeDocument/2006/relationships/chart" Target="../charts/chart28.xml"/><Relationship Id="rId17" Type="http://schemas.openxmlformats.org/officeDocument/2006/relationships/chart" Target="../charts/chart33.xml"/><Relationship Id="rId25" Type="http://schemas.openxmlformats.org/officeDocument/2006/relationships/chart" Target="../charts/chart41.xml"/><Relationship Id="rId2" Type="http://schemas.openxmlformats.org/officeDocument/2006/relationships/chart" Target="../charts/chart18.xml"/><Relationship Id="rId16" Type="http://schemas.openxmlformats.org/officeDocument/2006/relationships/chart" Target="../charts/chart32.xml"/><Relationship Id="rId20" Type="http://schemas.openxmlformats.org/officeDocument/2006/relationships/chart" Target="../charts/chart36.xml"/><Relationship Id="rId29" Type="http://schemas.openxmlformats.org/officeDocument/2006/relationships/chart" Target="../charts/chart45.xml"/><Relationship Id="rId1" Type="http://schemas.openxmlformats.org/officeDocument/2006/relationships/chart" Target="../charts/chart17.xml"/><Relationship Id="rId6" Type="http://schemas.openxmlformats.org/officeDocument/2006/relationships/chart" Target="../charts/chart22.xml"/><Relationship Id="rId11" Type="http://schemas.openxmlformats.org/officeDocument/2006/relationships/chart" Target="../charts/chart27.xml"/><Relationship Id="rId24" Type="http://schemas.openxmlformats.org/officeDocument/2006/relationships/chart" Target="../charts/chart40.xml"/><Relationship Id="rId5" Type="http://schemas.openxmlformats.org/officeDocument/2006/relationships/chart" Target="../charts/chart21.xml"/><Relationship Id="rId15" Type="http://schemas.openxmlformats.org/officeDocument/2006/relationships/chart" Target="../charts/chart31.xml"/><Relationship Id="rId23" Type="http://schemas.openxmlformats.org/officeDocument/2006/relationships/chart" Target="../charts/chart39.xml"/><Relationship Id="rId28" Type="http://schemas.openxmlformats.org/officeDocument/2006/relationships/chart" Target="../charts/chart44.xml"/><Relationship Id="rId10" Type="http://schemas.openxmlformats.org/officeDocument/2006/relationships/chart" Target="../charts/chart26.xml"/><Relationship Id="rId19" Type="http://schemas.openxmlformats.org/officeDocument/2006/relationships/chart" Target="../charts/chart35.xml"/><Relationship Id="rId4" Type="http://schemas.openxmlformats.org/officeDocument/2006/relationships/chart" Target="../charts/chart20.xml"/><Relationship Id="rId9" Type="http://schemas.openxmlformats.org/officeDocument/2006/relationships/chart" Target="../charts/chart25.xml"/><Relationship Id="rId14" Type="http://schemas.openxmlformats.org/officeDocument/2006/relationships/chart" Target="../charts/chart30.xml"/><Relationship Id="rId22" Type="http://schemas.openxmlformats.org/officeDocument/2006/relationships/chart" Target="../charts/chart38.xml"/><Relationship Id="rId27" Type="http://schemas.openxmlformats.org/officeDocument/2006/relationships/chart" Target="../charts/chart43.xml"/><Relationship Id="rId30" Type="http://schemas.openxmlformats.org/officeDocument/2006/relationships/chart" Target="../charts/chart46.xml"/></Relationships>
</file>

<file path=xl/drawings/drawing1.xml><?xml version="1.0" encoding="utf-8"?>
<xdr:wsDr xmlns:xdr="http://schemas.openxmlformats.org/drawingml/2006/spreadsheetDrawing" xmlns:a="http://schemas.openxmlformats.org/drawingml/2006/main">
  <xdr:twoCellAnchor>
    <xdr:from>
      <xdr:col>3</xdr:col>
      <xdr:colOff>390526</xdr:colOff>
      <xdr:row>1</xdr:row>
      <xdr:rowOff>0</xdr:rowOff>
    </xdr:from>
    <xdr:to>
      <xdr:col>5</xdr:col>
      <xdr:colOff>304800</xdr:colOff>
      <xdr:row>5</xdr:row>
      <xdr:rowOff>0</xdr:rowOff>
    </xdr:to>
    <xdr:pic>
      <xdr:nvPicPr>
        <xdr:cNvPr id="2" name="il_fi" descr="http://www.davidajao.com/blog/wp-content/uploads/Nigeria_Coat_of_Arms1.jpg">
          <a:extLst>
            <a:ext uri="{FF2B5EF4-FFF2-40B4-BE49-F238E27FC236}">
              <a16:creationId xmlns="" xmlns:a16="http://schemas.microsoft.com/office/drawing/2014/main" id="{C9CF17AA-0995-46D3-AC95-F6B65D9207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19326" y="190500"/>
          <a:ext cx="1133474"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390526</xdr:colOff>
      <xdr:row>1</xdr:row>
      <xdr:rowOff>0</xdr:rowOff>
    </xdr:from>
    <xdr:to>
      <xdr:col>5</xdr:col>
      <xdr:colOff>304800</xdr:colOff>
      <xdr:row>5</xdr:row>
      <xdr:rowOff>0</xdr:rowOff>
    </xdr:to>
    <xdr:pic>
      <xdr:nvPicPr>
        <xdr:cNvPr id="3" name="il_fi" descr="http://www.davidajao.com/blog/wp-content/uploads/Nigeria_Coat_of_Arms1.jpg">
          <a:extLst>
            <a:ext uri="{FF2B5EF4-FFF2-40B4-BE49-F238E27FC236}">
              <a16:creationId xmlns="" xmlns:a16="http://schemas.microsoft.com/office/drawing/2014/main" id="{45676D78-58EE-4330-8493-C2A421D337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19326" y="190500"/>
          <a:ext cx="1133474"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121</xdr:row>
      <xdr:rowOff>23812</xdr:rowOff>
    </xdr:from>
    <xdr:to>
      <xdr:col>9</xdr:col>
      <xdr:colOff>424543</xdr:colOff>
      <xdr:row>138</xdr:row>
      <xdr:rowOff>9525</xdr:rowOff>
    </xdr:to>
    <xdr:graphicFrame macro="">
      <xdr:nvGraphicFramePr>
        <xdr:cNvPr id="2" name="Chart 2">
          <a:extLst>
            <a:ext uri="{FF2B5EF4-FFF2-40B4-BE49-F238E27FC236}">
              <a16:creationId xmlns="" xmlns:a16="http://schemas.microsoft.com/office/drawing/2014/main" id="{C067DD32-E957-4396-8C39-C387A9C0DF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269080</xdr:colOff>
      <xdr:row>211</xdr:row>
      <xdr:rowOff>58737</xdr:rowOff>
    </xdr:from>
    <xdr:to>
      <xdr:col>9</xdr:col>
      <xdr:colOff>402771</xdr:colOff>
      <xdr:row>227</xdr:row>
      <xdr:rowOff>162719</xdr:rowOff>
    </xdr:to>
    <xdr:graphicFrame macro="">
      <xdr:nvGraphicFramePr>
        <xdr:cNvPr id="3" name="Chart 3">
          <a:extLst>
            <a:ext uri="{FF2B5EF4-FFF2-40B4-BE49-F238E27FC236}">
              <a16:creationId xmlns="" xmlns:a16="http://schemas.microsoft.com/office/drawing/2014/main" id="{91A9DC31-BD71-4197-946B-F3ECE1FDEE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10886</xdr:colOff>
      <xdr:row>193</xdr:row>
      <xdr:rowOff>53180</xdr:rowOff>
    </xdr:from>
    <xdr:to>
      <xdr:col>9</xdr:col>
      <xdr:colOff>381000</xdr:colOff>
      <xdr:row>209</xdr:row>
      <xdr:rowOff>150812</xdr:rowOff>
    </xdr:to>
    <xdr:graphicFrame macro="">
      <xdr:nvGraphicFramePr>
        <xdr:cNvPr id="4" name="Chart 8">
          <a:extLst>
            <a:ext uri="{FF2B5EF4-FFF2-40B4-BE49-F238E27FC236}">
              <a16:creationId xmlns="" xmlns:a16="http://schemas.microsoft.com/office/drawing/2014/main" id="{DD1840B9-C87F-4260-8F93-4F395F439D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280986</xdr:colOff>
      <xdr:row>139</xdr:row>
      <xdr:rowOff>2381</xdr:rowOff>
    </xdr:from>
    <xdr:to>
      <xdr:col>9</xdr:col>
      <xdr:colOff>435428</xdr:colOff>
      <xdr:row>156</xdr:row>
      <xdr:rowOff>19050</xdr:rowOff>
    </xdr:to>
    <xdr:graphicFrame macro="">
      <xdr:nvGraphicFramePr>
        <xdr:cNvPr id="5" name="Chart 1">
          <a:extLst>
            <a:ext uri="{FF2B5EF4-FFF2-40B4-BE49-F238E27FC236}">
              <a16:creationId xmlns="" xmlns:a16="http://schemas.microsoft.com/office/drawing/2014/main" id="{160BA159-917F-4C9F-8426-7054EB6C16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273843</xdr:colOff>
      <xdr:row>175</xdr:row>
      <xdr:rowOff>164306</xdr:rowOff>
    </xdr:from>
    <xdr:to>
      <xdr:col>9</xdr:col>
      <xdr:colOff>391886</xdr:colOff>
      <xdr:row>192</xdr:row>
      <xdr:rowOff>73818</xdr:rowOff>
    </xdr:to>
    <xdr:graphicFrame macro="">
      <xdr:nvGraphicFramePr>
        <xdr:cNvPr id="6" name="Chart 3">
          <a:extLst>
            <a:ext uri="{FF2B5EF4-FFF2-40B4-BE49-F238E27FC236}">
              <a16:creationId xmlns="" xmlns:a16="http://schemas.microsoft.com/office/drawing/2014/main" id="{3DDF631C-FE91-4C11-A39C-37C33F4270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279717</xdr:colOff>
      <xdr:row>157</xdr:row>
      <xdr:rowOff>110330</xdr:rowOff>
    </xdr:from>
    <xdr:to>
      <xdr:col>9</xdr:col>
      <xdr:colOff>402771</xdr:colOff>
      <xdr:row>174</xdr:row>
      <xdr:rowOff>31749</xdr:rowOff>
    </xdr:to>
    <xdr:graphicFrame macro="">
      <xdr:nvGraphicFramePr>
        <xdr:cNvPr id="7" name="Chart 2">
          <a:extLst>
            <a:ext uri="{FF2B5EF4-FFF2-40B4-BE49-F238E27FC236}">
              <a16:creationId xmlns="" xmlns:a16="http://schemas.microsoft.com/office/drawing/2014/main" id="{E2FAC72F-C16E-4AC6-BAE5-1CE1840876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xdr:colOff>
      <xdr:row>45</xdr:row>
      <xdr:rowOff>13406</xdr:rowOff>
    </xdr:from>
    <xdr:to>
      <xdr:col>9</xdr:col>
      <xdr:colOff>391886</xdr:colOff>
      <xdr:row>61</xdr:row>
      <xdr:rowOff>83609</xdr:rowOff>
    </xdr:to>
    <xdr:graphicFrame macro="">
      <xdr:nvGraphicFramePr>
        <xdr:cNvPr id="8" name="Chart 5">
          <a:extLst>
            <a:ext uri="{FF2B5EF4-FFF2-40B4-BE49-F238E27FC236}">
              <a16:creationId xmlns="" xmlns:a16="http://schemas.microsoft.com/office/drawing/2014/main" id="{E75FB4A8-325E-441C-9892-3EC614CD9A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2368</xdr:colOff>
      <xdr:row>62</xdr:row>
      <xdr:rowOff>166158</xdr:rowOff>
    </xdr:from>
    <xdr:to>
      <xdr:col>9</xdr:col>
      <xdr:colOff>424543</xdr:colOff>
      <xdr:row>79</xdr:row>
      <xdr:rowOff>150636</xdr:rowOff>
    </xdr:to>
    <xdr:graphicFrame macro="">
      <xdr:nvGraphicFramePr>
        <xdr:cNvPr id="9" name="Chart 1">
          <a:extLst>
            <a:ext uri="{FF2B5EF4-FFF2-40B4-BE49-F238E27FC236}">
              <a16:creationId xmlns="" xmlns:a16="http://schemas.microsoft.com/office/drawing/2014/main" id="{94BB7FE5-2EDA-4B4C-8F7B-5CF63BEE0A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13051</xdr:colOff>
      <xdr:row>27</xdr:row>
      <xdr:rowOff>23989</xdr:rowOff>
    </xdr:from>
    <xdr:to>
      <xdr:col>9</xdr:col>
      <xdr:colOff>400049</xdr:colOff>
      <xdr:row>44</xdr:row>
      <xdr:rowOff>8467</xdr:rowOff>
    </xdr:to>
    <xdr:graphicFrame macro="">
      <xdr:nvGraphicFramePr>
        <xdr:cNvPr id="10" name="Chart 4">
          <a:extLst>
            <a:ext uri="{FF2B5EF4-FFF2-40B4-BE49-F238E27FC236}">
              <a16:creationId xmlns="" xmlns:a16="http://schemas.microsoft.com/office/drawing/2014/main" id="{757F8B19-306E-4CEE-A63C-5F654E5590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239486</xdr:colOff>
      <xdr:row>233</xdr:row>
      <xdr:rowOff>14287</xdr:rowOff>
    </xdr:from>
    <xdr:to>
      <xdr:col>9</xdr:col>
      <xdr:colOff>435428</xdr:colOff>
      <xdr:row>250</xdr:row>
      <xdr:rowOff>4762</xdr:rowOff>
    </xdr:to>
    <xdr:graphicFrame macro="">
      <xdr:nvGraphicFramePr>
        <xdr:cNvPr id="11" name="Chart 10">
          <a:extLst>
            <a:ext uri="{FF2B5EF4-FFF2-40B4-BE49-F238E27FC236}">
              <a16:creationId xmlns="" xmlns:a16="http://schemas.microsoft.com/office/drawing/2014/main" id="{A1EB8053-CE64-4EF0-AAF7-B86A2321C7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81</xdr:row>
      <xdr:rowOff>0</xdr:rowOff>
    </xdr:from>
    <xdr:to>
      <xdr:col>9</xdr:col>
      <xdr:colOff>413657</xdr:colOff>
      <xdr:row>97</xdr:row>
      <xdr:rowOff>155928</xdr:rowOff>
    </xdr:to>
    <xdr:graphicFrame macro="">
      <xdr:nvGraphicFramePr>
        <xdr:cNvPr id="12" name="Chart 2">
          <a:extLst>
            <a:ext uri="{FF2B5EF4-FFF2-40B4-BE49-F238E27FC236}">
              <a16:creationId xmlns="" xmlns:a16="http://schemas.microsoft.com/office/drawing/2014/main" id="{ED5E0814-FE34-41CB-8C48-D390B91B49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99</xdr:row>
      <xdr:rowOff>0</xdr:rowOff>
    </xdr:from>
    <xdr:to>
      <xdr:col>9</xdr:col>
      <xdr:colOff>424543</xdr:colOff>
      <xdr:row>115</xdr:row>
      <xdr:rowOff>155928</xdr:rowOff>
    </xdr:to>
    <xdr:graphicFrame macro="">
      <xdr:nvGraphicFramePr>
        <xdr:cNvPr id="13" name="Chart 3">
          <a:extLst>
            <a:ext uri="{FF2B5EF4-FFF2-40B4-BE49-F238E27FC236}">
              <a16:creationId xmlns="" xmlns:a16="http://schemas.microsoft.com/office/drawing/2014/main" id="{2D8B71CA-699D-4752-89B8-ACF1C0004D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195944</xdr:colOff>
      <xdr:row>250</xdr:row>
      <xdr:rowOff>141515</xdr:rowOff>
    </xdr:from>
    <xdr:to>
      <xdr:col>9</xdr:col>
      <xdr:colOff>402771</xdr:colOff>
      <xdr:row>267</xdr:row>
      <xdr:rowOff>131989</xdr:rowOff>
    </xdr:to>
    <xdr:graphicFrame macro="">
      <xdr:nvGraphicFramePr>
        <xdr:cNvPr id="14" name="Chart 10">
          <a:extLst>
            <a:ext uri="{FF2B5EF4-FFF2-40B4-BE49-F238E27FC236}">
              <a16:creationId xmlns="" xmlns:a16="http://schemas.microsoft.com/office/drawing/2014/main" id="{5CC0CD8E-C5B0-4635-B88A-414062BB41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185057</xdr:colOff>
      <xdr:row>268</xdr:row>
      <xdr:rowOff>152399</xdr:rowOff>
    </xdr:from>
    <xdr:to>
      <xdr:col>9</xdr:col>
      <xdr:colOff>402771</xdr:colOff>
      <xdr:row>285</xdr:row>
      <xdr:rowOff>164645</xdr:rowOff>
    </xdr:to>
    <xdr:graphicFrame macro="">
      <xdr:nvGraphicFramePr>
        <xdr:cNvPr id="15" name="Chart 10">
          <a:extLst>
            <a:ext uri="{FF2B5EF4-FFF2-40B4-BE49-F238E27FC236}">
              <a16:creationId xmlns="" xmlns:a16="http://schemas.microsoft.com/office/drawing/2014/main" id="{F9CEF536-3A0A-42CC-9AE8-F08092209A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174172</xdr:colOff>
      <xdr:row>287</xdr:row>
      <xdr:rowOff>54429</xdr:rowOff>
    </xdr:from>
    <xdr:to>
      <xdr:col>9</xdr:col>
      <xdr:colOff>381001</xdr:colOff>
      <xdr:row>304</xdr:row>
      <xdr:rowOff>44904</xdr:rowOff>
    </xdr:to>
    <xdr:graphicFrame macro="">
      <xdr:nvGraphicFramePr>
        <xdr:cNvPr id="16" name="Chart 10">
          <a:extLst>
            <a:ext uri="{FF2B5EF4-FFF2-40B4-BE49-F238E27FC236}">
              <a16:creationId xmlns="" xmlns:a16="http://schemas.microsoft.com/office/drawing/2014/main" id="{E4D42C4A-8DEB-426E-A4A1-F255E2AF40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13051</xdr:colOff>
      <xdr:row>5</xdr:row>
      <xdr:rowOff>23989</xdr:rowOff>
    </xdr:from>
    <xdr:to>
      <xdr:col>9</xdr:col>
      <xdr:colOff>400049</xdr:colOff>
      <xdr:row>22</xdr:row>
      <xdr:rowOff>8467</xdr:rowOff>
    </xdr:to>
    <xdr:graphicFrame macro="">
      <xdr:nvGraphicFramePr>
        <xdr:cNvPr id="17" name="Chart 4">
          <a:extLst>
            <a:ext uri="{FF2B5EF4-FFF2-40B4-BE49-F238E27FC236}">
              <a16:creationId xmlns="" xmlns:a16="http://schemas.microsoft.com/office/drawing/2014/main" id="{63841D28-9E68-4B37-A826-87D35D2C28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99</xdr:row>
      <xdr:rowOff>23812</xdr:rowOff>
    </xdr:from>
    <xdr:to>
      <xdr:col>9</xdr:col>
      <xdr:colOff>424543</xdr:colOff>
      <xdr:row>116</xdr:row>
      <xdr:rowOff>9525</xdr:rowOff>
    </xdr:to>
    <xdr:graphicFrame macro="">
      <xdr:nvGraphicFramePr>
        <xdr:cNvPr id="2" name="Chart 2">
          <a:extLst>
            <a:ext uri="{FF2B5EF4-FFF2-40B4-BE49-F238E27FC236}">
              <a16:creationId xmlns="" xmlns:a16="http://schemas.microsoft.com/office/drawing/2014/main" id="{658BBBAB-C7A8-428E-B672-FF184D0F96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269080</xdr:colOff>
      <xdr:row>189</xdr:row>
      <xdr:rowOff>58737</xdr:rowOff>
    </xdr:from>
    <xdr:to>
      <xdr:col>9</xdr:col>
      <xdr:colOff>402771</xdr:colOff>
      <xdr:row>205</xdr:row>
      <xdr:rowOff>162719</xdr:rowOff>
    </xdr:to>
    <xdr:graphicFrame macro="">
      <xdr:nvGraphicFramePr>
        <xdr:cNvPr id="27" name="Chart 3">
          <a:extLst>
            <a:ext uri="{FF2B5EF4-FFF2-40B4-BE49-F238E27FC236}">
              <a16:creationId xmlns="" xmlns:a16="http://schemas.microsoft.com/office/drawing/2014/main" id="{BF3F4AF3-8675-4427-814D-817595E9E5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10886</xdr:colOff>
      <xdr:row>171</xdr:row>
      <xdr:rowOff>53180</xdr:rowOff>
    </xdr:from>
    <xdr:to>
      <xdr:col>9</xdr:col>
      <xdr:colOff>381000</xdr:colOff>
      <xdr:row>187</xdr:row>
      <xdr:rowOff>150812</xdr:rowOff>
    </xdr:to>
    <xdr:graphicFrame macro="">
      <xdr:nvGraphicFramePr>
        <xdr:cNvPr id="29" name="Chart 8">
          <a:extLst>
            <a:ext uri="{FF2B5EF4-FFF2-40B4-BE49-F238E27FC236}">
              <a16:creationId xmlns="" xmlns:a16="http://schemas.microsoft.com/office/drawing/2014/main" id="{BD916AB9-AAAF-4498-B247-2F2C5AA8BA8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280986</xdr:colOff>
      <xdr:row>117</xdr:row>
      <xdr:rowOff>2381</xdr:rowOff>
    </xdr:from>
    <xdr:to>
      <xdr:col>9</xdr:col>
      <xdr:colOff>435428</xdr:colOff>
      <xdr:row>134</xdr:row>
      <xdr:rowOff>19050</xdr:rowOff>
    </xdr:to>
    <xdr:graphicFrame macro="">
      <xdr:nvGraphicFramePr>
        <xdr:cNvPr id="6" name="Chart 1">
          <a:extLst>
            <a:ext uri="{FF2B5EF4-FFF2-40B4-BE49-F238E27FC236}">
              <a16:creationId xmlns="" xmlns:a16="http://schemas.microsoft.com/office/drawing/2014/main" id="{F72C767F-BCD9-45B7-A8BC-3EF6021608F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273843</xdr:colOff>
      <xdr:row>153</xdr:row>
      <xdr:rowOff>164306</xdr:rowOff>
    </xdr:from>
    <xdr:to>
      <xdr:col>9</xdr:col>
      <xdr:colOff>391886</xdr:colOff>
      <xdr:row>170</xdr:row>
      <xdr:rowOff>73818</xdr:rowOff>
    </xdr:to>
    <xdr:graphicFrame macro="">
      <xdr:nvGraphicFramePr>
        <xdr:cNvPr id="7" name="Chart 3">
          <a:extLst>
            <a:ext uri="{FF2B5EF4-FFF2-40B4-BE49-F238E27FC236}">
              <a16:creationId xmlns="" xmlns:a16="http://schemas.microsoft.com/office/drawing/2014/main" id="{7A9BB8CE-5CC4-406B-A8F4-AB13AB9B972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279717</xdr:colOff>
      <xdr:row>135</xdr:row>
      <xdr:rowOff>110330</xdr:rowOff>
    </xdr:from>
    <xdr:to>
      <xdr:col>9</xdr:col>
      <xdr:colOff>402771</xdr:colOff>
      <xdr:row>152</xdr:row>
      <xdr:rowOff>31749</xdr:rowOff>
    </xdr:to>
    <xdr:graphicFrame macro="">
      <xdr:nvGraphicFramePr>
        <xdr:cNvPr id="8" name="Chart 2">
          <a:extLst>
            <a:ext uri="{FF2B5EF4-FFF2-40B4-BE49-F238E27FC236}">
              <a16:creationId xmlns="" xmlns:a16="http://schemas.microsoft.com/office/drawing/2014/main" id="{E93F1213-4F6F-4DE9-A6F5-A1D2DE6D65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xdr:colOff>
      <xdr:row>23</xdr:row>
      <xdr:rowOff>13406</xdr:rowOff>
    </xdr:from>
    <xdr:to>
      <xdr:col>9</xdr:col>
      <xdr:colOff>391886</xdr:colOff>
      <xdr:row>39</xdr:row>
      <xdr:rowOff>83609</xdr:rowOff>
    </xdr:to>
    <xdr:graphicFrame macro="">
      <xdr:nvGraphicFramePr>
        <xdr:cNvPr id="10" name="Chart 5">
          <a:extLst>
            <a:ext uri="{FF2B5EF4-FFF2-40B4-BE49-F238E27FC236}">
              <a16:creationId xmlns="" xmlns:a16="http://schemas.microsoft.com/office/drawing/2014/main" id="{AE240483-1E39-4240-9376-8D9724E052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2368</xdr:colOff>
      <xdr:row>40</xdr:row>
      <xdr:rowOff>166158</xdr:rowOff>
    </xdr:from>
    <xdr:to>
      <xdr:col>9</xdr:col>
      <xdr:colOff>424543</xdr:colOff>
      <xdr:row>57</xdr:row>
      <xdr:rowOff>150636</xdr:rowOff>
    </xdr:to>
    <xdr:graphicFrame macro="">
      <xdr:nvGraphicFramePr>
        <xdr:cNvPr id="11" name="Chart 1">
          <a:extLst>
            <a:ext uri="{FF2B5EF4-FFF2-40B4-BE49-F238E27FC236}">
              <a16:creationId xmlns="" xmlns:a16="http://schemas.microsoft.com/office/drawing/2014/main" id="{60C934F8-53A0-4662-AF07-B2306425DA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13051</xdr:colOff>
      <xdr:row>5</xdr:row>
      <xdr:rowOff>23989</xdr:rowOff>
    </xdr:from>
    <xdr:to>
      <xdr:col>9</xdr:col>
      <xdr:colOff>400049</xdr:colOff>
      <xdr:row>22</xdr:row>
      <xdr:rowOff>8467</xdr:rowOff>
    </xdr:to>
    <xdr:graphicFrame macro="">
      <xdr:nvGraphicFramePr>
        <xdr:cNvPr id="12" name="Chart 4">
          <a:extLst>
            <a:ext uri="{FF2B5EF4-FFF2-40B4-BE49-F238E27FC236}">
              <a16:creationId xmlns="" xmlns:a16="http://schemas.microsoft.com/office/drawing/2014/main" id="{20A31106-8342-4DE0-B8E8-87E3ECDA5D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239486</xdr:colOff>
      <xdr:row>211</xdr:row>
      <xdr:rowOff>14287</xdr:rowOff>
    </xdr:from>
    <xdr:to>
      <xdr:col>9</xdr:col>
      <xdr:colOff>435428</xdr:colOff>
      <xdr:row>228</xdr:row>
      <xdr:rowOff>4762</xdr:rowOff>
    </xdr:to>
    <xdr:graphicFrame macro="">
      <xdr:nvGraphicFramePr>
        <xdr:cNvPr id="15" name="Chart 10">
          <a:extLst>
            <a:ext uri="{FF2B5EF4-FFF2-40B4-BE49-F238E27FC236}">
              <a16:creationId xmlns="" xmlns:a16="http://schemas.microsoft.com/office/drawing/2014/main" id="{9AD9C805-70A1-4D03-994A-37A32A72FB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59</xdr:row>
      <xdr:rowOff>0</xdr:rowOff>
    </xdr:from>
    <xdr:to>
      <xdr:col>9</xdr:col>
      <xdr:colOff>413657</xdr:colOff>
      <xdr:row>75</xdr:row>
      <xdr:rowOff>155928</xdr:rowOff>
    </xdr:to>
    <xdr:graphicFrame macro="">
      <xdr:nvGraphicFramePr>
        <xdr:cNvPr id="19" name="Chart 2">
          <a:extLst>
            <a:ext uri="{FF2B5EF4-FFF2-40B4-BE49-F238E27FC236}">
              <a16:creationId xmlns="" xmlns:a16="http://schemas.microsoft.com/office/drawing/2014/main" id="{A4EB141F-5FE0-4915-B4FC-A5A475BBAC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77</xdr:row>
      <xdr:rowOff>0</xdr:rowOff>
    </xdr:from>
    <xdr:to>
      <xdr:col>9</xdr:col>
      <xdr:colOff>424543</xdr:colOff>
      <xdr:row>93</xdr:row>
      <xdr:rowOff>155928</xdr:rowOff>
    </xdr:to>
    <xdr:graphicFrame macro="">
      <xdr:nvGraphicFramePr>
        <xdr:cNvPr id="20" name="Chart 3">
          <a:extLst>
            <a:ext uri="{FF2B5EF4-FFF2-40B4-BE49-F238E27FC236}">
              <a16:creationId xmlns="" xmlns:a16="http://schemas.microsoft.com/office/drawing/2014/main" id="{8D1ADF0A-B7CF-4623-A148-3A951B4579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195944</xdr:colOff>
      <xdr:row>228</xdr:row>
      <xdr:rowOff>141515</xdr:rowOff>
    </xdr:from>
    <xdr:to>
      <xdr:col>9</xdr:col>
      <xdr:colOff>402771</xdr:colOff>
      <xdr:row>245</xdr:row>
      <xdr:rowOff>131989</xdr:rowOff>
    </xdr:to>
    <xdr:graphicFrame macro="">
      <xdr:nvGraphicFramePr>
        <xdr:cNvPr id="21" name="Chart 10">
          <a:extLst>
            <a:ext uri="{FF2B5EF4-FFF2-40B4-BE49-F238E27FC236}">
              <a16:creationId xmlns="" xmlns:a16="http://schemas.microsoft.com/office/drawing/2014/main" id="{A80BD272-6672-49A1-B3FC-56E4500320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185057</xdr:colOff>
      <xdr:row>246</xdr:row>
      <xdr:rowOff>152399</xdr:rowOff>
    </xdr:from>
    <xdr:to>
      <xdr:col>9</xdr:col>
      <xdr:colOff>402771</xdr:colOff>
      <xdr:row>263</xdr:row>
      <xdr:rowOff>164645</xdr:rowOff>
    </xdr:to>
    <xdr:graphicFrame macro="">
      <xdr:nvGraphicFramePr>
        <xdr:cNvPr id="22" name="Chart 10">
          <a:extLst>
            <a:ext uri="{FF2B5EF4-FFF2-40B4-BE49-F238E27FC236}">
              <a16:creationId xmlns="" xmlns:a16="http://schemas.microsoft.com/office/drawing/2014/main" id="{A84235C9-3FB7-41DB-A093-E1C757AA51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174172</xdr:colOff>
      <xdr:row>265</xdr:row>
      <xdr:rowOff>54429</xdr:rowOff>
    </xdr:from>
    <xdr:to>
      <xdr:col>9</xdr:col>
      <xdr:colOff>381001</xdr:colOff>
      <xdr:row>282</xdr:row>
      <xdr:rowOff>44904</xdr:rowOff>
    </xdr:to>
    <xdr:graphicFrame macro="">
      <xdr:nvGraphicFramePr>
        <xdr:cNvPr id="23" name="Chart 10">
          <a:extLst>
            <a:ext uri="{FF2B5EF4-FFF2-40B4-BE49-F238E27FC236}">
              <a16:creationId xmlns="" xmlns:a16="http://schemas.microsoft.com/office/drawing/2014/main" id="{D6FD636D-3C9D-4488-9820-906FB01BA8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12</xdr:col>
      <xdr:colOff>0</xdr:colOff>
      <xdr:row>99</xdr:row>
      <xdr:rowOff>23812</xdr:rowOff>
    </xdr:from>
    <xdr:to>
      <xdr:col>20</xdr:col>
      <xdr:colOff>424543</xdr:colOff>
      <xdr:row>116</xdr:row>
      <xdr:rowOff>9525</xdr:rowOff>
    </xdr:to>
    <xdr:graphicFrame macro="">
      <xdr:nvGraphicFramePr>
        <xdr:cNvPr id="17" name="Chart 2">
          <a:extLst>
            <a:ext uri="{FF2B5EF4-FFF2-40B4-BE49-F238E27FC236}">
              <a16:creationId xmlns="" xmlns:a16="http://schemas.microsoft.com/office/drawing/2014/main" id="{DEFD5657-6F0F-4817-8B31-9E412D96E3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269080</xdr:colOff>
      <xdr:row>189</xdr:row>
      <xdr:rowOff>58737</xdr:rowOff>
    </xdr:from>
    <xdr:to>
      <xdr:col>20</xdr:col>
      <xdr:colOff>402771</xdr:colOff>
      <xdr:row>205</xdr:row>
      <xdr:rowOff>162719</xdr:rowOff>
    </xdr:to>
    <xdr:graphicFrame macro="">
      <xdr:nvGraphicFramePr>
        <xdr:cNvPr id="18" name="Chart 3">
          <a:extLst>
            <a:ext uri="{FF2B5EF4-FFF2-40B4-BE49-F238E27FC236}">
              <a16:creationId xmlns="" xmlns:a16="http://schemas.microsoft.com/office/drawing/2014/main" id="{9F10146C-8A2E-4AA9-96E6-ADBA006ACE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12</xdr:col>
      <xdr:colOff>10886</xdr:colOff>
      <xdr:row>171</xdr:row>
      <xdr:rowOff>53180</xdr:rowOff>
    </xdr:from>
    <xdr:to>
      <xdr:col>20</xdr:col>
      <xdr:colOff>381000</xdr:colOff>
      <xdr:row>187</xdr:row>
      <xdr:rowOff>150812</xdr:rowOff>
    </xdr:to>
    <xdr:graphicFrame macro="">
      <xdr:nvGraphicFramePr>
        <xdr:cNvPr id="24" name="Chart 8">
          <a:extLst>
            <a:ext uri="{FF2B5EF4-FFF2-40B4-BE49-F238E27FC236}">
              <a16:creationId xmlns="" xmlns:a16="http://schemas.microsoft.com/office/drawing/2014/main" id="{0D3A764D-7EB0-4712-A848-0BA23B413C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11</xdr:col>
      <xdr:colOff>280986</xdr:colOff>
      <xdr:row>117</xdr:row>
      <xdr:rowOff>2381</xdr:rowOff>
    </xdr:from>
    <xdr:to>
      <xdr:col>20</xdr:col>
      <xdr:colOff>435428</xdr:colOff>
      <xdr:row>134</xdr:row>
      <xdr:rowOff>19050</xdr:rowOff>
    </xdr:to>
    <xdr:graphicFrame macro="">
      <xdr:nvGraphicFramePr>
        <xdr:cNvPr id="25" name="Chart 1">
          <a:extLst>
            <a:ext uri="{FF2B5EF4-FFF2-40B4-BE49-F238E27FC236}">
              <a16:creationId xmlns="" xmlns:a16="http://schemas.microsoft.com/office/drawing/2014/main" id="{DF60A9AE-6B77-44E5-9BAA-FA3C69A3A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11</xdr:col>
      <xdr:colOff>273843</xdr:colOff>
      <xdr:row>153</xdr:row>
      <xdr:rowOff>164306</xdr:rowOff>
    </xdr:from>
    <xdr:to>
      <xdr:col>20</xdr:col>
      <xdr:colOff>391886</xdr:colOff>
      <xdr:row>170</xdr:row>
      <xdr:rowOff>73818</xdr:rowOff>
    </xdr:to>
    <xdr:graphicFrame macro="">
      <xdr:nvGraphicFramePr>
        <xdr:cNvPr id="26" name="Chart 3">
          <a:extLst>
            <a:ext uri="{FF2B5EF4-FFF2-40B4-BE49-F238E27FC236}">
              <a16:creationId xmlns="" xmlns:a16="http://schemas.microsoft.com/office/drawing/2014/main" id="{522E517A-9B90-4292-9CCA-0AF3F90F9E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11</xdr:col>
      <xdr:colOff>279717</xdr:colOff>
      <xdr:row>135</xdr:row>
      <xdr:rowOff>110330</xdr:rowOff>
    </xdr:from>
    <xdr:to>
      <xdr:col>20</xdr:col>
      <xdr:colOff>402771</xdr:colOff>
      <xdr:row>152</xdr:row>
      <xdr:rowOff>31749</xdr:rowOff>
    </xdr:to>
    <xdr:graphicFrame macro="">
      <xdr:nvGraphicFramePr>
        <xdr:cNvPr id="28" name="Chart 2">
          <a:extLst>
            <a:ext uri="{FF2B5EF4-FFF2-40B4-BE49-F238E27FC236}">
              <a16:creationId xmlns="" xmlns:a16="http://schemas.microsoft.com/office/drawing/2014/main" id="{AAC999DE-6538-4177-ADF8-AB015D4ABF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12</xdr:col>
      <xdr:colOff>1</xdr:colOff>
      <xdr:row>23</xdr:row>
      <xdr:rowOff>13406</xdr:rowOff>
    </xdr:from>
    <xdr:to>
      <xdr:col>20</xdr:col>
      <xdr:colOff>391886</xdr:colOff>
      <xdr:row>39</xdr:row>
      <xdr:rowOff>83609</xdr:rowOff>
    </xdr:to>
    <xdr:graphicFrame macro="">
      <xdr:nvGraphicFramePr>
        <xdr:cNvPr id="30" name="Chart 5">
          <a:extLst>
            <a:ext uri="{FF2B5EF4-FFF2-40B4-BE49-F238E27FC236}">
              <a16:creationId xmlns="" xmlns:a16="http://schemas.microsoft.com/office/drawing/2014/main" id="{F4F1AF90-99D1-428B-BA21-07BAD671E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12</xdr:col>
      <xdr:colOff>2368</xdr:colOff>
      <xdr:row>40</xdr:row>
      <xdr:rowOff>166158</xdr:rowOff>
    </xdr:from>
    <xdr:to>
      <xdr:col>20</xdr:col>
      <xdr:colOff>424543</xdr:colOff>
      <xdr:row>57</xdr:row>
      <xdr:rowOff>150636</xdr:rowOff>
    </xdr:to>
    <xdr:graphicFrame macro="">
      <xdr:nvGraphicFramePr>
        <xdr:cNvPr id="31" name="Chart 1">
          <a:extLst>
            <a:ext uri="{FF2B5EF4-FFF2-40B4-BE49-F238E27FC236}">
              <a16:creationId xmlns="" xmlns:a16="http://schemas.microsoft.com/office/drawing/2014/main" id="{881733A6-2943-4020-BB18-8FFB48C7EC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12</xdr:col>
      <xdr:colOff>13051</xdr:colOff>
      <xdr:row>5</xdr:row>
      <xdr:rowOff>23989</xdr:rowOff>
    </xdr:from>
    <xdr:to>
      <xdr:col>20</xdr:col>
      <xdr:colOff>400049</xdr:colOff>
      <xdr:row>22</xdr:row>
      <xdr:rowOff>8467</xdr:rowOff>
    </xdr:to>
    <xdr:graphicFrame macro="">
      <xdr:nvGraphicFramePr>
        <xdr:cNvPr id="32" name="Chart 4">
          <a:extLst>
            <a:ext uri="{FF2B5EF4-FFF2-40B4-BE49-F238E27FC236}">
              <a16:creationId xmlns="" xmlns:a16="http://schemas.microsoft.com/office/drawing/2014/main" id="{82B2066B-C06E-4997-8480-25594784EF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11</xdr:col>
      <xdr:colOff>239486</xdr:colOff>
      <xdr:row>211</xdr:row>
      <xdr:rowOff>14287</xdr:rowOff>
    </xdr:from>
    <xdr:to>
      <xdr:col>20</xdr:col>
      <xdr:colOff>435428</xdr:colOff>
      <xdr:row>228</xdr:row>
      <xdr:rowOff>4762</xdr:rowOff>
    </xdr:to>
    <xdr:graphicFrame macro="">
      <xdr:nvGraphicFramePr>
        <xdr:cNvPr id="33" name="Chart 10">
          <a:extLst>
            <a:ext uri="{FF2B5EF4-FFF2-40B4-BE49-F238E27FC236}">
              <a16:creationId xmlns="" xmlns:a16="http://schemas.microsoft.com/office/drawing/2014/main" id="{C431F631-D53F-4B3F-8844-6E14706B8B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12</xdr:col>
      <xdr:colOff>0</xdr:colOff>
      <xdr:row>59</xdr:row>
      <xdr:rowOff>0</xdr:rowOff>
    </xdr:from>
    <xdr:to>
      <xdr:col>20</xdr:col>
      <xdr:colOff>413657</xdr:colOff>
      <xdr:row>75</xdr:row>
      <xdr:rowOff>155928</xdr:rowOff>
    </xdr:to>
    <xdr:graphicFrame macro="">
      <xdr:nvGraphicFramePr>
        <xdr:cNvPr id="34" name="Chart 2">
          <a:extLst>
            <a:ext uri="{FF2B5EF4-FFF2-40B4-BE49-F238E27FC236}">
              <a16:creationId xmlns="" xmlns:a16="http://schemas.microsoft.com/office/drawing/2014/main" id="{51C63FBE-37E3-4914-BDC2-4F2F30F3F4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12</xdr:col>
      <xdr:colOff>0</xdr:colOff>
      <xdr:row>77</xdr:row>
      <xdr:rowOff>0</xdr:rowOff>
    </xdr:from>
    <xdr:to>
      <xdr:col>20</xdr:col>
      <xdr:colOff>424543</xdr:colOff>
      <xdr:row>93</xdr:row>
      <xdr:rowOff>155928</xdr:rowOff>
    </xdr:to>
    <xdr:graphicFrame macro="">
      <xdr:nvGraphicFramePr>
        <xdr:cNvPr id="35" name="Chart 3">
          <a:extLst>
            <a:ext uri="{FF2B5EF4-FFF2-40B4-BE49-F238E27FC236}">
              <a16:creationId xmlns="" xmlns:a16="http://schemas.microsoft.com/office/drawing/2014/main" id="{0D7C7568-7A85-41BF-A007-8310E4E6F2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11</xdr:col>
      <xdr:colOff>195944</xdr:colOff>
      <xdr:row>228</xdr:row>
      <xdr:rowOff>141515</xdr:rowOff>
    </xdr:from>
    <xdr:to>
      <xdr:col>20</xdr:col>
      <xdr:colOff>402771</xdr:colOff>
      <xdr:row>245</xdr:row>
      <xdr:rowOff>131989</xdr:rowOff>
    </xdr:to>
    <xdr:graphicFrame macro="">
      <xdr:nvGraphicFramePr>
        <xdr:cNvPr id="36" name="Chart 10">
          <a:extLst>
            <a:ext uri="{FF2B5EF4-FFF2-40B4-BE49-F238E27FC236}">
              <a16:creationId xmlns="" xmlns:a16="http://schemas.microsoft.com/office/drawing/2014/main" id="{6C9A59D0-4808-42D0-BBBB-74AFF50B3D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11</xdr:col>
      <xdr:colOff>185057</xdr:colOff>
      <xdr:row>246</xdr:row>
      <xdr:rowOff>152399</xdr:rowOff>
    </xdr:from>
    <xdr:to>
      <xdr:col>20</xdr:col>
      <xdr:colOff>402771</xdr:colOff>
      <xdr:row>263</xdr:row>
      <xdr:rowOff>164645</xdr:rowOff>
    </xdr:to>
    <xdr:graphicFrame macro="">
      <xdr:nvGraphicFramePr>
        <xdr:cNvPr id="37" name="Chart 10">
          <a:extLst>
            <a:ext uri="{FF2B5EF4-FFF2-40B4-BE49-F238E27FC236}">
              <a16:creationId xmlns="" xmlns:a16="http://schemas.microsoft.com/office/drawing/2014/main" id="{9378651E-19F9-4060-8CB6-76501D0407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11</xdr:col>
      <xdr:colOff>174172</xdr:colOff>
      <xdr:row>265</xdr:row>
      <xdr:rowOff>54429</xdr:rowOff>
    </xdr:from>
    <xdr:to>
      <xdr:col>20</xdr:col>
      <xdr:colOff>381001</xdr:colOff>
      <xdr:row>282</xdr:row>
      <xdr:rowOff>44904</xdr:rowOff>
    </xdr:to>
    <xdr:graphicFrame macro="">
      <xdr:nvGraphicFramePr>
        <xdr:cNvPr id="38" name="Chart 10">
          <a:extLst>
            <a:ext uri="{FF2B5EF4-FFF2-40B4-BE49-F238E27FC236}">
              <a16:creationId xmlns="" xmlns:a16="http://schemas.microsoft.com/office/drawing/2014/main" id="{FE1B23E9-FA70-41C0-A5C0-FAC1B65E5C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orldbankgroup-my.sharepoint.com/FPSGWN03P/AFR/DATA/NGA/Article%20IV%202004/Workfiles/STA-ins/NGCPI.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Data2/eur/WINDOWS/TEMP/GeoBop0900_BseLine.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Startup" Target="MON/1999/sept19/mnit08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P:\Mission\Uganda\Previous%20files\Data%20from%20the%20Authorities\Diskette%209\INTRT.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Startup" Target="Bgr/GEN/BG%20SINAW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worldbankgroup-my.sharepoint.com/WIN/Temporary%20Internet%20Files/OLK312/GeoBop-July6(July11)-circulated.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hovhannes/d$/DATA/DA/ARM/Reports/Recent%20Economic%20Development/ArmRed02/ArmRed02_Tables_new.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DATA\DD\GEO\BOP\GeoBop.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F:/DATA/US/ARM/REP/97ARMRED/TABLES/EDSSARMRED9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Q:/DATA/US/ARM/REP/97ARMRED/TABLES/EDSSARMRED9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hovhannes/d$/DATA/US/ARM/REP/97ARMRED/TABLES/EDSSARMRED9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FPSGWN03P/AFR/DATA/GHA/External/GHABOP.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data2/eur/DATA/US/ARM/REP/97ARMRED/TABLES/EDSSARMRED9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worldbankgroup-my.sharepoint.com/Users/wb355382/AppData/Local/Temp/notes86FCFB/Mission%20to%20Burkina/bfabop_bakup%20to%20redesign.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worldbankgroup-my.sharepoint.com/WIN/TEMP/BOP9703_stres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Fpsswn05d/afr1/TEMP/My%20Documents/Moz/E-Final/BOP9703_stres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hovhannes/d$/DATA/US/ARM/FIS/ESAF3/f11_2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worldbankgroup-my.sharepoint.com/Users/Ariel/Dropbox/Ministerio%20Produccion/M:/Users/olayinkababalola/Documents/World%20Bank/Edo%20DPO%202/Tables%20&amp;%20Charts/NGA_REER.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worldbankgroup-my.sharepoint.com/Users/nadamu/Documents/MY%20DOC/SUB-NATIONAL%20DSA/DSA%20MAC.xlsm"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worldbankgroup-my.sharepoint.com/Users/nadamu/Desktop/2017%20DSA/Users/nadamu/AppData/Local/Microsoft/Windows/Temporary%20Internet%20Files/Content.Outlook/ADORPYN6/Dom%20Debt%20templates.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95565B0\NOV%200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M:/Users/olayinkababalola/Documents/World%20Bank/Edo%20DPO%202/Tables%20&amp;%20Charts/NGA_REE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orldbankgroup-my.sharepoint.com/DATA/GIN/current/Documents%20and%20Settings/myulek/Local%20Settings/Temporary%20Internet%20Files/OLK11C/SR-03-03-tables(1-14).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worldbankgroup-my.sharepoint.com/Users/Ariel/Dropbox/Pharos/Defensoria/Estadisticas%20presupuestarias/D:/IndexServices/Melinda/Global%20Index%20Review/US%20Indices.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Fpsgwn03p/afr/IMF/Nigeria/Statistics/Bloomberg_Nigeria_Db.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s://worldbankgroup-my.sharepoint.com/Users/Ariel/Dropbox/Pharos/Defensoria/Estadisticas%20presupuestarias/D:/IndexServices/Melinda/Global%20Index%20Review/Index%20Review%204%20(US%20Indices).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worldbankgroup-my.sharepoint.com/FPSGWN03P/EUR/WIN/Temporary%20Internet%20Files/OLK92A2/REAL/REER/KgReer_new.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Fpsgwn03p/afr/DATA/SYC/Current/Scmony.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NGA%20LIC%20DSA_April112016_Santiago.xlsm"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worldbankgroup-my.sharepoint.com/Users/nadamu/Desktop/2017%20DSA/Users/Admin/Desktop/Sensitization%20Reviewed%20Presentations%20December%202014/SENSITIZATION%20September%202014/Dom%20Debt%20Templates/BOND%20Templates.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s://worldbankgroup-my.sharepoint.com/Fpsgwn03p/whd/My%20Documents/LatinAmerica/Colombia/Reports%20Mission%20April%202000/Fiscal%20Tables/Fiscal%20Table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M:/Nigeria%20Economic%20Database/Data/FDOAFL.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R:/DATA/MLI/Current/MLIBO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Fpsgwn03p/afr/DATA/GNQ/Archive/2007/Current%20(as%20of%20May%2031,%202007)/deleted%20sheets/GNQREAL5_d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worldbankgroup-my.sharepoint.com/DATA/GIN/current/DATA/COD/Main/CDCAD.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s://worldbankgroup-my.sharepoint.com/FPSFWN03P/MCD/DATA/QAT/Qafisc.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worldbankgroup-my.sharepoint.com/Users/nadamu/Documents/MY%20DOC/SUB-NATIONAL%20DSA/April%2010,%202018/Revised%20States%20DMD's%20Template%20-%20April%2019%202018.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s://worldbankgroup-my.sharepoint.com/personal/ylee8_worldbank_org/Documents/NGA%20MFM/3.10%20NEW%20NG%20Consolidated%20Fiscal%20ASA/4.2%20SG%20Debt/S-DSA/F2F%20Materials/WB/DMO/State%20DSA%20Template%2020201023%20-%20Ekiti.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s://worldbankgroup-my.sharepoint.com/Users/jugoala/Documents/PSRM%20-%202013/DSA%20%20Documents/Copy%20of%20Copy%20of%20Sub_National%20DSA%20Template19%20-%20May%2014%202020.xlsm"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45220A38\Gafis.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ttps://worldbankgroup-my.sharepoint.com/FPSFWN03P/INS/WINDOWS/TEMP/CRI-BOP-01.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EFA659D6\Commercial%20Bank%20Template%20PRACTICE%20JOS.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Gab72169/Resrep/Gafis.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A:/SEPTEMBER%2020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A:/Documents%20and%20Settings/AGIUSTINIANI/My%20Local%20Documents/Honduras/Monetary%20Sector/HNDMONEY_M.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H:/tis/macros/FiscalYear/ETFFS00.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https://worldbankgroup-my.sharepoint.com/FPSFWN03P/INS/DATA/CA/CRI/EXTERNAL/Output/CRI-BOP-01.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https://worldbankgroup-my.sharepoint.com/Users/nadamu/Documents/MY%20DOC/SUB-NATIONAL%20DSA/FGN%20only%20-%20DSA%202019%20-%20Dec%204,%202019.xlsm"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H:/ROUTINE%20REPORTS/Economic%20and%20GCC/2012/December%202012%202.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8764C6C5\ESIO%20INPUT%20FOR%202007%20ANNUAL%20REPORT.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https://worldbankgroup-my.sharepoint.com/Users/nmaig/Documents/SUB-NATIONAL%20DSA/FGN%20only%20-%20DSA%202019%20-%20Dec%204,%202019.xlsm"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M:/Users/olayinkababalola/Documents/World%20Bank/Personal/Misc/SR_Figures.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https://worldbankgroup-my.sharepoint.com/Users/JPRADELLI/Documents/TT%20CET/Saudi%20Arabia/Macro%20Model%2001122018/KSA%20MTFF%2001142018.xlsm" TargetMode="External"/></Relationships>
</file>

<file path=xl/externalLinks/_rels/externalLink58.xml.rels><?xml version="1.0" encoding="UTF-8" standalone="yes"?>
<Relationships xmlns="http://schemas.openxmlformats.org/package/2006/relationships"><Relationship Id="rId1" Type="http://schemas.microsoft.com/office/2006/relationships/xlExternalLinkPath/xlPathMissing" Target="ExternalSustainTable_standard.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https://worldbankgroup-my.sharepoint.com/FPSFWN03P/INS/DATA/CA/CRI/Dbase/Dinput/CRI-INPUT-ABO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U:/DATA/UB/LVA/REP/SR99JUN/LVchart699a.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M:/Nigeria%20Economic%20Database/Data/NGA-real.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A03E8CB9\moz%20macroframework%20Brief%20Feb2004.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hovhannes/d$/ARM_MONEY/CBA%20Data/Letsfinish.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A:/WIN/Temporary%20Internet%20Files/OLK7022/bfamo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worldbankgroup-my.sharepoint.com/WIN/Temporary%20Internet%20Files/OLK92A2/REAL/REER/KgReer_new.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IMF1S/VOL1/DOC/SG/BFA/M98-1/RED/book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B"/>
      <sheetName val="Ext.debt"/>
      <sheetName val="DOC"/>
      <sheetName val="Input"/>
      <sheetName val="BoP"/>
      <sheetName val="Gas"/>
      <sheetName val="ER"/>
      <sheetName val="Prog"/>
      <sheetName val="UFC_TBL"/>
      <sheetName val="IMF"/>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MA Balance"/>
      <sheetName val="MAreserves"/>
      <sheetName val="DMB-T4"/>
      <sheetName val="T 5. MA Forwards etc."/>
      <sheetName val="T. 6 Sberbank, Vneshtorg, VEB"/>
      <sheetName val="T 8. FX items"/>
      <sheetName val="T 7. Prud. Ind."/>
      <sheetName val="A"/>
    </sheetNames>
    <sheetDataSet>
      <sheetData sheetId="0"/>
      <sheetData sheetId="1"/>
      <sheetData sheetId="2"/>
      <sheetData sheetId="3"/>
      <sheetData sheetId="4"/>
      <sheetData sheetId="5"/>
      <sheetData sheetId="6"/>
      <sheetData sheetId="7"/>
      <sheetData sheetId="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cro"/>
      <sheetName val="Vulner"/>
      <sheetName val="SIbal"/>
      <sheetName val="ControlSheet"/>
      <sheetName val="Inputs(exo)"/>
      <sheetName val="Macro(exo)"/>
      <sheetName val="MEI-Table"/>
      <sheetName val="Nat Acc"/>
      <sheetName val="IMF-AEAF-BNB"/>
      <sheetName val="MT-A"/>
      <sheetName val="Kosovo"/>
      <sheetName val="FISCMT"/>
      <sheetName val="bopmt"/>
      <sheetName val="seignior"/>
      <sheetName val="GDP ORIGIN EXPEND"/>
      <sheetName val="NGDP-Hist"/>
      <sheetName val="Decomposition"/>
      <sheetName val="Current price GDP"/>
      <sheetName val="Base year price GDP"/>
      <sheetName val="NGDPR-Hist"/>
      <sheetName val="Real GDP growth"/>
      <sheetName val="Deflator"/>
      <sheetName val="ARealGDP"/>
      <sheetName val="WEO"/>
      <sheetName val="Micro"/>
      <sheetName val="ER"/>
      <sheetName val="W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BoP_Sum"/>
      <sheetName val="BoP"/>
      <sheetName val="DS_after2001 (2)"/>
      <sheetName val="Chart1 DS"/>
      <sheetName val="Sheet1"/>
      <sheetName val="RED_Tble36"/>
      <sheetName val="Prog"/>
      <sheetName val="End-94"/>
      <sheetName val="End-94 (2)"/>
      <sheetName val="Gas"/>
      <sheetName val="ER"/>
      <sheetName val="UFC_TBL"/>
      <sheetName val="IMF"/>
      <sheetName val="DS_after2001"/>
      <sheetName val="Projects"/>
      <sheetName val="WB"/>
      <sheetName val="EBRD"/>
      <sheetName val="CPFs"/>
      <sheetName val="ControlSheet"/>
      <sheetName val="Debt"/>
      <sheetName val="DSA-2000"/>
      <sheetName val="DSA"/>
      <sheetName val="WEO"/>
      <sheetName val="EDSSBATCH"/>
    </sheetNames>
    <sheetDataSet>
      <sheetData sheetId="0" refreshError="1"/>
      <sheetData sheetId="1"/>
      <sheetData sheetId="2" refreshError="1"/>
      <sheetData sheetId="3"/>
      <sheetData sheetId="4" refreshError="1"/>
      <sheetData sheetId="5" refreshError="1"/>
      <sheetData sheetId="6" refreshError="1"/>
      <sheetData sheetId="7"/>
      <sheetData sheetId="8" refreshError="1"/>
      <sheetData sheetId="9"/>
      <sheetData sheetId="10"/>
      <sheetData sheetId="11" refreshError="1"/>
      <sheetData sheetId="12"/>
      <sheetData sheetId="13" refreshError="1"/>
      <sheetData sheetId="14"/>
      <sheetData sheetId="15"/>
      <sheetData sheetId="16" refreshError="1"/>
      <sheetData sheetId="17"/>
      <sheetData sheetId="18"/>
      <sheetData sheetId="19"/>
      <sheetData sheetId="20" refreshError="1"/>
      <sheetData sheetId="21"/>
      <sheetData sheetId="22" refreshError="1"/>
      <sheetData sheetId="23"/>
      <sheetData sheetId="24"/>
      <sheetData sheetId="2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VATE_OLD"/>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VATE"/>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VATE"/>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VAT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VAT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Assum"/>
      <sheetName val="Links-In"/>
      <sheetName val="Links-Out"/>
      <sheetName val="Debtend2000"/>
      <sheetName val="BoP"/>
      <sheetName val="BOPRED"/>
      <sheetName val="BOPUS$"/>
      <sheetName val="BOPRED_SDR"/>
      <sheetName val="weta"/>
      <sheetName val="bopalt"/>
      <sheetName val="alternat."/>
      <sheetName val="Exports"/>
      <sheetName val="RED31"/>
      <sheetName val="RED32"/>
      <sheetName val="Imports"/>
      <sheetName val="ToT"/>
      <sheetName val="S&amp;TRED"/>
      <sheetName val="S&amp;T"/>
      <sheetName val="CA"/>
      <sheetName val="IMF_CD_Servicing"/>
      <sheetName val="SPA2"/>
      <sheetName val="SPA"/>
      <sheetName val="DEBTPRO"/>
      <sheetName val="Multisurv-debt"/>
      <sheetName val="Ext_fin_CFAF"/>
      <sheetName val="External_financing_SDR"/>
      <sheetName val="WB Financing"/>
      <sheetName val="Ex_Pub_Fin"/>
      <sheetName val="Fund_Credit"/>
      <sheetName val="Import origin"/>
      <sheetName val="Export destination"/>
      <sheetName val="WEO"/>
      <sheetName val="Debt Service"/>
      <sheetName val="PDRel"/>
      <sheetName val="SDS"/>
      <sheetName val="Service Due (CFAF)"/>
      <sheetName val="Service Due (Devises)"/>
      <sheetName val="XR"/>
      <sheetName val="DSP"/>
      <sheetName val="DSA-In"/>
      <sheetName val="DSA-Out"/>
      <sheetName val="DSA_Summary"/>
      <sheetName val="Macros"/>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tress 0322"/>
      <sheetName val="Stress analysis"/>
      <sheetName val="IMF Assistance Old"/>
      <sheetName val="Key Ratios"/>
      <sheetName val="Debt Service  Long"/>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F"/>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inal"/>
      <sheetName val="EERProfile"/>
    </sheetNames>
    <sheetDataSet>
      <sheetData sheetId="0" refreshError="1"/>
      <sheetData sheetId="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 Instructions"/>
      <sheetName val="Input 1 - Basics"/>
      <sheetName val="Input 2 - Data"/>
      <sheetName val="Input 3 - Debt and Banking"/>
      <sheetName val="Input 4 - Forecast"/>
      <sheetName val="Input 5 - Scenario Design"/>
      <sheetName val="Fan Chart"/>
      <sheetName val="Output - Instructions"/>
      <sheetName val="Output - Basic1"/>
      <sheetName val="Output - Basic2"/>
      <sheetName val="Output - Realism"/>
      <sheetName val="Output - Shocks"/>
      <sheetName val="Output - Heat Map"/>
      <sheetName val="Baseline"/>
      <sheetName val="Baseline debt"/>
      <sheetName val="Benchmarks"/>
      <sheetName val="Lists-Modules-ChartData"/>
      <sheetName val="HeatMap"/>
      <sheetName val="primary"/>
      <sheetName val="growth"/>
      <sheetName val="interest"/>
      <sheetName val="exchange"/>
      <sheetName val="combo"/>
      <sheetName val="contingent"/>
      <sheetName val="historical"/>
      <sheetName val="constant pb"/>
      <sheetName val="custom1"/>
      <sheetName val="custom2"/>
    </sheetNames>
    <sheetDataSet>
      <sheetData sheetId="0"/>
      <sheetData sheetId="1">
        <row r="3">
          <cell r="D3" t="str">
            <v>Example</v>
          </cell>
        </row>
        <row r="4">
          <cell r="D4">
            <v>136</v>
          </cell>
        </row>
        <row r="7">
          <cell r="D7" t="str">
            <v>No</v>
          </cell>
        </row>
        <row r="9">
          <cell r="D9" t="str">
            <v>general government</v>
          </cell>
          <cell r="E9">
            <v>0</v>
          </cell>
        </row>
        <row r="10">
          <cell r="D10" t="str">
            <v>No</v>
          </cell>
        </row>
        <row r="11">
          <cell r="D11">
            <v>0</v>
          </cell>
        </row>
        <row r="14">
          <cell r="D14" t="str">
            <v>No</v>
          </cell>
        </row>
        <row r="15">
          <cell r="D15" t="str">
            <v>Yes</v>
          </cell>
        </row>
        <row r="17">
          <cell r="D17">
            <v>2014</v>
          </cell>
        </row>
        <row r="34">
          <cell r="B34" t="str">
            <v>Long-term bond spread over German bonds (bp)</v>
          </cell>
        </row>
        <row r="41">
          <cell r="D41" t="str">
            <v>Billions</v>
          </cell>
        </row>
      </sheetData>
      <sheetData sheetId="2"/>
      <sheetData sheetId="3"/>
      <sheetData sheetId="4"/>
      <sheetData sheetId="5"/>
      <sheetData sheetId="6"/>
      <sheetData sheetId="7">
        <row r="11">
          <cell r="P11" t="str">
            <v>Higher</v>
          </cell>
        </row>
      </sheetData>
      <sheetData sheetId="8"/>
      <sheetData sheetId="9"/>
      <sheetData sheetId="10">
        <row r="9">
          <cell r="B9" t="str">
            <v>program countries</v>
          </cell>
        </row>
      </sheetData>
      <sheetData sheetId="11"/>
      <sheetData sheetId="12"/>
      <sheetData sheetId="13"/>
      <sheetData sheetId="14"/>
      <sheetData sheetId="15">
        <row r="3">
          <cell r="D3">
            <v>50</v>
          </cell>
          <cell r="E3">
            <v>60</v>
          </cell>
          <cell r="G3">
            <v>60</v>
          </cell>
        </row>
        <row r="4">
          <cell r="D4">
            <v>10</v>
          </cell>
          <cell r="E4">
            <v>15</v>
          </cell>
          <cell r="G4">
            <v>15</v>
          </cell>
        </row>
        <row r="32">
          <cell r="G32">
            <v>85</v>
          </cell>
        </row>
        <row r="33">
          <cell r="G33">
            <v>20</v>
          </cell>
        </row>
      </sheetData>
      <sheetData sheetId="16">
        <row r="2">
          <cell r="CB2">
            <v>1</v>
          </cell>
          <cell r="CD2">
            <v>1</v>
          </cell>
          <cell r="DQ2">
            <v>0</v>
          </cell>
        </row>
        <row r="4">
          <cell r="CH4" t="str">
            <v>all countries</v>
          </cell>
        </row>
        <row r="5">
          <cell r="K5">
            <v>1</v>
          </cell>
          <cell r="CH5" t="str">
            <v>program countries</v>
          </cell>
        </row>
        <row r="6">
          <cell r="CH6" t="str">
            <v>surveillance countries</v>
          </cell>
        </row>
        <row r="10">
          <cell r="DU10">
            <v>0</v>
          </cell>
        </row>
        <row r="11">
          <cell r="DU11">
            <v>0</v>
          </cell>
        </row>
        <row r="13">
          <cell r="I13" t="str">
            <v>Country</v>
          </cell>
        </row>
        <row r="14">
          <cell r="I14" t="str">
            <v>Albania</v>
          </cell>
        </row>
        <row r="15">
          <cell r="I15" t="str">
            <v>Algeria</v>
          </cell>
        </row>
        <row r="16">
          <cell r="I16" t="str">
            <v>Angola</v>
          </cell>
        </row>
        <row r="17">
          <cell r="I17" t="str">
            <v>Antigua and Barbuda</v>
          </cell>
        </row>
        <row r="18">
          <cell r="I18" t="str">
            <v>Argentina</v>
          </cell>
        </row>
        <row r="19">
          <cell r="I19" t="str">
            <v>Armenia</v>
          </cell>
        </row>
        <row r="20">
          <cell r="I20" t="str">
            <v>Australia</v>
          </cell>
        </row>
        <row r="21">
          <cell r="I21" t="str">
            <v>Austria</v>
          </cell>
        </row>
        <row r="22">
          <cell r="I22" t="str">
            <v>Azerbaijan</v>
          </cell>
        </row>
        <row r="23">
          <cell r="I23" t="str">
            <v>Bahamas, The</v>
          </cell>
        </row>
        <row r="24">
          <cell r="I24" t="str">
            <v>Bahrain</v>
          </cell>
        </row>
        <row r="25">
          <cell r="I25" t="str">
            <v>Barbados</v>
          </cell>
        </row>
        <row r="26">
          <cell r="I26" t="str">
            <v>Belarus</v>
          </cell>
        </row>
        <row r="27">
          <cell r="I27" t="str">
            <v>Belgium</v>
          </cell>
        </row>
        <row r="28">
          <cell r="I28" t="str">
            <v>Belize</v>
          </cell>
        </row>
        <row r="29">
          <cell r="I29" t="str">
            <v>Bosnia and Herzegovina</v>
          </cell>
        </row>
        <row r="30">
          <cell r="I30" t="str">
            <v>Botswana</v>
          </cell>
        </row>
        <row r="31">
          <cell r="I31" t="str">
            <v>Brazil</v>
          </cell>
          <cell r="BA31">
            <v>0</v>
          </cell>
        </row>
        <row r="32">
          <cell r="I32" t="str">
            <v>Brunei Darussalam</v>
          </cell>
        </row>
        <row r="33">
          <cell r="I33" t="str">
            <v>Bulgaria</v>
          </cell>
        </row>
        <row r="34">
          <cell r="I34" t="str">
            <v>Canada</v>
          </cell>
          <cell r="BA34">
            <v>0</v>
          </cell>
        </row>
        <row r="35">
          <cell r="I35" t="str">
            <v>Chile</v>
          </cell>
        </row>
        <row r="36">
          <cell r="I36" t="str">
            <v>China</v>
          </cell>
        </row>
        <row r="37">
          <cell r="I37" t="str">
            <v>Colombia</v>
          </cell>
        </row>
        <row r="38">
          <cell r="I38" t="str">
            <v>Costa Rica</v>
          </cell>
        </row>
        <row r="39">
          <cell r="I39" t="str">
            <v>Croatia</v>
          </cell>
        </row>
        <row r="40">
          <cell r="I40" t="str">
            <v>Cyprus</v>
          </cell>
        </row>
        <row r="41">
          <cell r="I41" t="str">
            <v>Czech Republic</v>
          </cell>
          <cell r="AP41">
            <v>0</v>
          </cell>
        </row>
        <row r="42">
          <cell r="I42" t="str">
            <v>Denmark</v>
          </cell>
        </row>
        <row r="43">
          <cell r="I43" t="str">
            <v>Dominican Republic</v>
          </cell>
        </row>
        <row r="44">
          <cell r="I44" t="str">
            <v>Ecuador</v>
          </cell>
        </row>
        <row r="45">
          <cell r="I45" t="str">
            <v>Egypt</v>
          </cell>
        </row>
        <row r="46">
          <cell r="I46" t="str">
            <v>El Salvador</v>
          </cell>
        </row>
        <row r="47">
          <cell r="I47" t="str">
            <v>Equatorial Guinea</v>
          </cell>
        </row>
        <row r="48">
          <cell r="I48" t="str">
            <v>Estonia</v>
          </cell>
        </row>
        <row r="49">
          <cell r="I49" t="str">
            <v>Fiji</v>
          </cell>
        </row>
        <row r="50">
          <cell r="I50" t="str">
            <v>Finland</v>
          </cell>
        </row>
        <row r="51">
          <cell r="I51" t="str">
            <v>France</v>
          </cell>
          <cell r="AP51">
            <v>0</v>
          </cell>
        </row>
        <row r="52">
          <cell r="I52" t="str">
            <v>Gabon</v>
          </cell>
        </row>
        <row r="53">
          <cell r="I53" t="str">
            <v>Germany</v>
          </cell>
        </row>
        <row r="54">
          <cell r="I54" t="str">
            <v>Greece</v>
          </cell>
        </row>
        <row r="55">
          <cell r="I55" t="str">
            <v>Guatemala</v>
          </cell>
        </row>
        <row r="56">
          <cell r="I56" t="str">
            <v>Hong Kong SAR</v>
          </cell>
        </row>
        <row r="57">
          <cell r="I57" t="str">
            <v>Hungary</v>
          </cell>
        </row>
        <row r="58">
          <cell r="I58" t="str">
            <v>Iceland</v>
          </cell>
        </row>
        <row r="59">
          <cell r="I59" t="str">
            <v>India</v>
          </cell>
        </row>
        <row r="60">
          <cell r="I60" t="str">
            <v>Indonesia</v>
          </cell>
        </row>
        <row r="61">
          <cell r="I61" t="str">
            <v>Iran, Islamic Republic of</v>
          </cell>
          <cell r="AP61">
            <v>0</v>
          </cell>
        </row>
        <row r="62">
          <cell r="I62" t="str">
            <v>Iraq</v>
          </cell>
        </row>
        <row r="63">
          <cell r="I63" t="str">
            <v>Ireland</v>
          </cell>
        </row>
        <row r="64">
          <cell r="I64" t="str">
            <v>Israel</v>
          </cell>
        </row>
        <row r="65">
          <cell r="I65" t="str">
            <v>Italy</v>
          </cell>
        </row>
        <row r="66">
          <cell r="I66" t="str">
            <v>Jamaica</v>
          </cell>
        </row>
        <row r="67">
          <cell r="I67" t="str">
            <v>Japan</v>
          </cell>
        </row>
        <row r="68">
          <cell r="I68" t="str">
            <v>Jordan</v>
          </cell>
        </row>
        <row r="69">
          <cell r="I69" t="str">
            <v>Kazakhstan</v>
          </cell>
        </row>
        <row r="70">
          <cell r="I70" t="str">
            <v>Korea</v>
          </cell>
        </row>
        <row r="71">
          <cell r="I71" t="str">
            <v>Kosovo</v>
          </cell>
        </row>
        <row r="72">
          <cell r="I72" t="str">
            <v>Kuwait</v>
          </cell>
        </row>
        <row r="73">
          <cell r="I73" t="str">
            <v>Latvia</v>
          </cell>
        </row>
        <row r="74">
          <cell r="I74" t="str">
            <v>Lebanon</v>
          </cell>
        </row>
        <row r="75">
          <cell r="I75" t="str">
            <v>Libya</v>
          </cell>
        </row>
        <row r="76">
          <cell r="I76" t="str">
            <v>Lithuania</v>
          </cell>
        </row>
        <row r="77">
          <cell r="I77" t="str">
            <v>Luxembourg</v>
          </cell>
        </row>
        <row r="78">
          <cell r="I78" t="str">
            <v>Macedonia, Former Yugoslav Republic of</v>
          </cell>
        </row>
        <row r="79">
          <cell r="I79" t="str">
            <v>Malaysia</v>
          </cell>
        </row>
        <row r="80">
          <cell r="I80" t="str">
            <v>Malta</v>
          </cell>
          <cell r="AP80">
            <v>1</v>
          </cell>
        </row>
        <row r="81">
          <cell r="I81" t="str">
            <v>Mauritius</v>
          </cell>
        </row>
        <row r="82">
          <cell r="I82" t="str">
            <v>Mexico</v>
          </cell>
        </row>
        <row r="83">
          <cell r="I83" t="str">
            <v>Montenegro, Rep. of</v>
          </cell>
        </row>
        <row r="84">
          <cell r="I84" t="str">
            <v>Morocco</v>
          </cell>
        </row>
        <row r="85">
          <cell r="I85" t="str">
            <v>Namibia</v>
          </cell>
        </row>
        <row r="86">
          <cell r="I86" t="str">
            <v>Netherlands</v>
          </cell>
        </row>
        <row r="87">
          <cell r="I87" t="str">
            <v>New Zealand</v>
          </cell>
        </row>
        <row r="88">
          <cell r="I88" t="str">
            <v>Norway</v>
          </cell>
        </row>
        <row r="89">
          <cell r="I89" t="str">
            <v>Oman</v>
          </cell>
        </row>
        <row r="90">
          <cell r="I90" t="str">
            <v>Pakistan</v>
          </cell>
          <cell r="AP90">
            <v>1</v>
          </cell>
        </row>
        <row r="91">
          <cell r="I91" t="str">
            <v>Panama</v>
          </cell>
        </row>
        <row r="92">
          <cell r="I92" t="str">
            <v>Paraguay</v>
          </cell>
        </row>
        <row r="93">
          <cell r="I93" t="str">
            <v>Peru</v>
          </cell>
        </row>
        <row r="94">
          <cell r="I94" t="str">
            <v>Philippines</v>
          </cell>
        </row>
        <row r="95">
          <cell r="I95" t="str">
            <v>Poland</v>
          </cell>
        </row>
        <row r="96">
          <cell r="I96" t="str">
            <v>Portugal</v>
          </cell>
        </row>
        <row r="97">
          <cell r="I97" t="str">
            <v>Qatar</v>
          </cell>
        </row>
        <row r="98">
          <cell r="I98" t="str">
            <v>Romania</v>
          </cell>
        </row>
        <row r="99">
          <cell r="I99" t="str">
            <v>Russia</v>
          </cell>
        </row>
        <row r="100">
          <cell r="I100" t="str">
            <v>Saudi Arabia</v>
          </cell>
          <cell r="AP100">
            <v>1</v>
          </cell>
        </row>
        <row r="101">
          <cell r="I101" t="str">
            <v>Serbia</v>
          </cell>
        </row>
        <row r="102">
          <cell r="I102" t="str">
            <v>Seychelles</v>
          </cell>
        </row>
        <row r="103">
          <cell r="I103" t="str">
            <v>Singapore</v>
          </cell>
        </row>
        <row r="104">
          <cell r="I104" t="str">
            <v>Slovak Republic</v>
          </cell>
        </row>
        <row r="105">
          <cell r="I105" t="str">
            <v>Slovenia</v>
          </cell>
        </row>
        <row r="106">
          <cell r="I106" t="str">
            <v>South Africa</v>
          </cell>
        </row>
        <row r="107">
          <cell r="I107" t="str">
            <v>Spain</v>
          </cell>
        </row>
        <row r="108">
          <cell r="I108" t="str">
            <v>Sri Lanka</v>
          </cell>
        </row>
        <row r="109">
          <cell r="I109" t="str">
            <v>St. Kitts and Nevis</v>
          </cell>
        </row>
        <row r="110">
          <cell r="I110" t="str">
            <v>Suriname</v>
          </cell>
        </row>
        <row r="111">
          <cell r="I111" t="str">
            <v>Swaziland</v>
          </cell>
        </row>
        <row r="112">
          <cell r="I112" t="str">
            <v>Sweden</v>
          </cell>
          <cell r="AP112">
            <v>1</v>
          </cell>
        </row>
        <row r="113">
          <cell r="I113" t="str">
            <v>Switzerland</v>
          </cell>
        </row>
        <row r="114">
          <cell r="I114" t="str">
            <v>Syrian Arab Republic</v>
          </cell>
        </row>
        <row r="115">
          <cell r="I115" t="str">
            <v>Taiwan Province of China</v>
          </cell>
        </row>
        <row r="116">
          <cell r="I116" t="str">
            <v>Thailand</v>
          </cell>
        </row>
        <row r="117">
          <cell r="I117" t="str">
            <v>Trinidad and Tobago</v>
          </cell>
        </row>
        <row r="118">
          <cell r="I118" t="str">
            <v>Tunisia</v>
          </cell>
        </row>
        <row r="119">
          <cell r="I119" t="str">
            <v>Turkey</v>
          </cell>
        </row>
        <row r="120">
          <cell r="I120" t="str">
            <v>Turkmenistan</v>
          </cell>
        </row>
        <row r="121">
          <cell r="I121" t="str">
            <v>Ukraine</v>
          </cell>
        </row>
        <row r="122">
          <cell r="I122" t="str">
            <v>United Arab Emirates</v>
          </cell>
        </row>
        <row r="123">
          <cell r="I123" t="str">
            <v>United Kingdom</v>
          </cell>
        </row>
        <row r="124">
          <cell r="I124" t="str">
            <v>United States</v>
          </cell>
        </row>
        <row r="125">
          <cell r="I125" t="str">
            <v>Uruguay</v>
          </cell>
        </row>
        <row r="126">
          <cell r="I126" t="str">
            <v>Venezuela</v>
          </cell>
        </row>
        <row r="127">
          <cell r="I127" t="str">
            <v>Yemen, Republic of</v>
          </cell>
        </row>
        <row r="128">
          <cell r="I128" t="str">
            <v>Example</v>
          </cell>
        </row>
        <row r="142">
          <cell r="I142" t="str">
            <v>consolidated public sector</v>
          </cell>
        </row>
        <row r="143">
          <cell r="I143" t="str">
            <v>non-financial public sector</v>
          </cell>
        </row>
        <row r="144">
          <cell r="I144" t="str">
            <v>general government</v>
          </cell>
        </row>
        <row r="145">
          <cell r="I145" t="str">
            <v>central government</v>
          </cell>
        </row>
        <row r="146">
          <cell r="I146" t="str">
            <v>other</v>
          </cell>
        </row>
        <row r="149">
          <cell r="I149">
            <v>2010</v>
          </cell>
        </row>
        <row r="150">
          <cell r="I150">
            <v>2011</v>
          </cell>
          <cell r="K150" t="str">
            <v>Yes</v>
          </cell>
        </row>
        <row r="151">
          <cell r="I151">
            <v>2012</v>
          </cell>
          <cell r="K151" t="str">
            <v>No</v>
          </cell>
        </row>
        <row r="152">
          <cell r="I152">
            <v>2013</v>
          </cell>
        </row>
        <row r="153">
          <cell r="I153">
            <v>2014</v>
          </cell>
        </row>
        <row r="154">
          <cell r="I154">
            <v>2015</v>
          </cell>
        </row>
        <row r="155">
          <cell r="I155">
            <v>2016</v>
          </cell>
        </row>
        <row r="156">
          <cell r="I156">
            <v>2017</v>
          </cell>
        </row>
        <row r="157">
          <cell r="I157">
            <v>2018</v>
          </cell>
        </row>
        <row r="158">
          <cell r="I158">
            <v>2019</v>
          </cell>
        </row>
        <row r="159">
          <cell r="I159">
            <v>2020</v>
          </cell>
        </row>
        <row r="160">
          <cell r="I160">
            <v>2021</v>
          </cell>
        </row>
        <row r="161">
          <cell r="I161">
            <v>2022</v>
          </cell>
        </row>
        <row r="162">
          <cell r="I162">
            <v>2023</v>
          </cell>
        </row>
        <row r="163">
          <cell r="I163">
            <v>2024</v>
          </cell>
          <cell r="K163" t="str">
            <v>Thousands</v>
          </cell>
        </row>
        <row r="164">
          <cell r="I164">
            <v>2025</v>
          </cell>
          <cell r="K164" t="str">
            <v>Millions</v>
          </cell>
        </row>
        <row r="165">
          <cell r="I165">
            <v>2026</v>
          </cell>
          <cell r="K165" t="str">
            <v>Billions</v>
          </cell>
        </row>
        <row r="166">
          <cell r="I166">
            <v>2027</v>
          </cell>
          <cell r="K166" t="str">
            <v>Trillions</v>
          </cell>
        </row>
        <row r="167">
          <cell r="I167">
            <v>2028</v>
          </cell>
        </row>
        <row r="168">
          <cell r="I168">
            <v>2029</v>
          </cell>
        </row>
        <row r="169">
          <cell r="I169">
            <v>2030</v>
          </cell>
          <cell r="AP169">
            <v>1</v>
          </cell>
        </row>
        <row r="170">
          <cell r="I170">
            <v>2031</v>
          </cell>
        </row>
        <row r="171">
          <cell r="I171">
            <v>2032</v>
          </cell>
        </row>
        <row r="172">
          <cell r="I172">
            <v>2033</v>
          </cell>
        </row>
        <row r="173">
          <cell r="I173">
            <v>2034</v>
          </cell>
        </row>
        <row r="174">
          <cell r="I174">
            <v>2035</v>
          </cell>
        </row>
        <row r="175">
          <cell r="I175">
            <v>2036</v>
          </cell>
        </row>
        <row r="179">
          <cell r="AP179">
            <v>0</v>
          </cell>
        </row>
        <row r="184">
          <cell r="I184" t="str">
            <v>EMBIG (bp)</v>
          </cell>
        </row>
        <row r="185">
          <cell r="I185" t="str">
            <v>Long-term bond spread over U.S. bonds (bp)</v>
          </cell>
        </row>
        <row r="186">
          <cell r="I186" t="str">
            <v>Long-term bond spread over German bonds (bp)</v>
          </cell>
        </row>
        <row r="189">
          <cell r="AP189">
            <v>0</v>
          </cell>
        </row>
        <row r="191">
          <cell r="I191" t="str">
            <v>AAA</v>
          </cell>
          <cell r="J191" t="str">
            <v>AAA</v>
          </cell>
          <cell r="K191" t="str">
            <v>Aaa</v>
          </cell>
        </row>
        <row r="192">
          <cell r="I192" t="str">
            <v>AA+</v>
          </cell>
          <cell r="J192" t="str">
            <v>AA+</v>
          </cell>
          <cell r="K192" t="str">
            <v>Aa1</v>
          </cell>
        </row>
        <row r="193">
          <cell r="I193" t="str">
            <v>AA</v>
          </cell>
          <cell r="J193" t="str">
            <v>AA</v>
          </cell>
          <cell r="K193" t="str">
            <v>Aa2</v>
          </cell>
        </row>
        <row r="194">
          <cell r="I194" t="str">
            <v>AA-</v>
          </cell>
          <cell r="J194" t="str">
            <v>AA-</v>
          </cell>
          <cell r="K194" t="str">
            <v>Aa3</v>
          </cell>
        </row>
        <row r="195">
          <cell r="I195" t="str">
            <v>A+</v>
          </cell>
          <cell r="J195" t="str">
            <v>A+</v>
          </cell>
          <cell r="K195" t="str">
            <v>A1</v>
          </cell>
        </row>
        <row r="196">
          <cell r="I196" t="str">
            <v>A</v>
          </cell>
          <cell r="J196" t="str">
            <v>A</v>
          </cell>
          <cell r="K196" t="str">
            <v>A2</v>
          </cell>
        </row>
        <row r="197">
          <cell r="I197" t="str">
            <v>A-</v>
          </cell>
          <cell r="J197" t="str">
            <v>A-</v>
          </cell>
          <cell r="K197" t="str">
            <v>A3</v>
          </cell>
        </row>
        <row r="198">
          <cell r="I198" t="str">
            <v>BBB+</v>
          </cell>
          <cell r="J198" t="str">
            <v>BBB+</v>
          </cell>
          <cell r="K198" t="str">
            <v>Baa1</v>
          </cell>
        </row>
        <row r="199">
          <cell r="I199" t="str">
            <v>BBB-</v>
          </cell>
          <cell r="J199" t="str">
            <v>BBB</v>
          </cell>
          <cell r="K199" t="str">
            <v>Baa2</v>
          </cell>
        </row>
        <row r="200">
          <cell r="I200" t="str">
            <v>BBB</v>
          </cell>
          <cell r="J200" t="str">
            <v>BBB-</v>
          </cell>
          <cell r="K200" t="str">
            <v>Baa3</v>
          </cell>
        </row>
        <row r="201">
          <cell r="I201" t="str">
            <v>BB+</v>
          </cell>
          <cell r="J201" t="str">
            <v>BB+</v>
          </cell>
          <cell r="K201" t="str">
            <v>Ba1</v>
          </cell>
        </row>
        <row r="202">
          <cell r="I202" t="str">
            <v>BB</v>
          </cell>
          <cell r="J202" t="str">
            <v>BB</v>
          </cell>
          <cell r="K202" t="str">
            <v>Ba2</v>
          </cell>
        </row>
        <row r="203">
          <cell r="I203" t="str">
            <v>BB-</v>
          </cell>
          <cell r="J203" t="str">
            <v>BB-</v>
          </cell>
          <cell r="K203" t="str">
            <v>Ba3</v>
          </cell>
        </row>
        <row r="204">
          <cell r="I204" t="str">
            <v>B+</v>
          </cell>
          <cell r="J204" t="str">
            <v>B+</v>
          </cell>
          <cell r="K204" t="str">
            <v>B1</v>
          </cell>
        </row>
        <row r="205">
          <cell r="I205" t="str">
            <v>B</v>
          </cell>
          <cell r="J205" t="str">
            <v>B</v>
          </cell>
          <cell r="K205" t="str">
            <v>B2</v>
          </cell>
        </row>
        <row r="206">
          <cell r="I206" t="str">
            <v>B-</v>
          </cell>
          <cell r="J206" t="str">
            <v>B-</v>
          </cell>
          <cell r="K206" t="str">
            <v>B3</v>
          </cell>
        </row>
        <row r="207">
          <cell r="I207" t="str">
            <v>CCC</v>
          </cell>
          <cell r="J207" t="str">
            <v>CCC</v>
          </cell>
          <cell r="K207" t="str">
            <v>Caa1</v>
          </cell>
        </row>
        <row r="208">
          <cell r="I208" t="str">
            <v>CC</v>
          </cell>
          <cell r="J208" t="str">
            <v>CC</v>
          </cell>
          <cell r="K208" t="str">
            <v>Caa2</v>
          </cell>
        </row>
        <row r="209">
          <cell r="I209" t="str">
            <v>C</v>
          </cell>
          <cell r="J209" t="str">
            <v>C</v>
          </cell>
          <cell r="K209" t="str">
            <v>Caa3</v>
          </cell>
        </row>
        <row r="210">
          <cell r="I210" t="str">
            <v>D</v>
          </cell>
          <cell r="J210" t="str">
            <v>RD</v>
          </cell>
          <cell r="K210" t="str">
            <v>Ca</v>
          </cell>
        </row>
        <row r="211">
          <cell r="J211" t="str">
            <v>D</v>
          </cell>
          <cell r="K211" t="str">
            <v>C</v>
          </cell>
        </row>
        <row r="216">
          <cell r="I216" t="str">
            <v>Semi-annual</v>
          </cell>
        </row>
        <row r="217">
          <cell r="I217" t="str">
            <v>Annual</v>
          </cell>
        </row>
        <row r="220">
          <cell r="I220" t="str">
            <v>On</v>
          </cell>
        </row>
        <row r="221">
          <cell r="I221" t="str">
            <v>Off</v>
          </cell>
        </row>
        <row r="224">
          <cell r="I224" t="str">
            <v>Lower</v>
          </cell>
        </row>
        <row r="225">
          <cell r="I225" t="str">
            <v>Higher</v>
          </cell>
        </row>
      </sheetData>
      <sheetData sheetId="17">
        <row r="14">
          <cell r="B14">
            <v>3</v>
          </cell>
          <cell r="C14">
            <v>3</v>
          </cell>
          <cell r="D14">
            <v>3</v>
          </cell>
          <cell r="E14">
            <v>3</v>
          </cell>
          <cell r="F14">
            <v>3</v>
          </cell>
        </row>
        <row r="29">
          <cell r="B29">
            <v>3</v>
          </cell>
          <cell r="C29">
            <v>3</v>
          </cell>
          <cell r="D29">
            <v>3</v>
          </cell>
          <cell r="E29">
            <v>3</v>
          </cell>
          <cell r="F29">
            <v>3</v>
          </cell>
        </row>
        <row r="45">
          <cell r="B45">
            <v>1</v>
          </cell>
          <cell r="C45">
            <v>3</v>
          </cell>
          <cell r="D45">
            <v>1</v>
          </cell>
          <cell r="E45">
            <v>2</v>
          </cell>
          <cell r="F45">
            <v>0</v>
          </cell>
        </row>
      </sheetData>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rcial Bank Loan PRACT"/>
      <sheetName val="Commercial Bank Loan PRACT 2"/>
      <sheetName val="Sheet1"/>
      <sheetName val="Commercial Bank Loan"/>
      <sheetName val="bond Plain"/>
      <sheetName val="bond Practice"/>
      <sheetName val="bond  Practice 2"/>
      <sheetName val="Contractors arrears"/>
      <sheetName val="Contractors arears Pract1"/>
      <sheetName val="Contractors arrears Pract2"/>
      <sheetName val="Pension n Gratuity"/>
      <sheetName val="Pension n Gratuity Practc "/>
      <sheetName val="Pension n Gratuity Practc"/>
      <sheetName val="Sal n Staff Claims"/>
      <sheetName val="Sal n Staff Claims Practce"/>
      <sheetName val="Sal n Staff Claims Practce 2"/>
      <sheetName val="Other Liabilities"/>
      <sheetName val="Other Liabilities Practce"/>
      <sheetName val="Other Liabilities Practce2"/>
      <sheetName val="G2G pRACTC 2"/>
      <sheetName val="G2G"/>
      <sheetName val="G2G pRACTC"/>
      <sheetName val="Commercial Bank Cons"/>
      <sheetName val="Bond Consolidation"/>
      <sheetName val="Contractors Consol"/>
      <sheetName val="P &amp; G Consolidation"/>
      <sheetName val="Sal &amp; staff Claim Consol"/>
      <sheetName val="G2G Consolidation"/>
      <sheetName val="Other Liab Cons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2">
          <cell r="F2">
            <v>40000000</v>
          </cell>
          <cell r="H2">
            <v>0</v>
          </cell>
          <cell r="I2">
            <v>0.45</v>
          </cell>
        </row>
        <row r="3">
          <cell r="F3">
            <v>230000000</v>
          </cell>
          <cell r="G3">
            <v>20000000</v>
          </cell>
          <cell r="H3">
            <v>250000000</v>
          </cell>
          <cell r="I3">
            <v>1</v>
          </cell>
        </row>
        <row r="4">
          <cell r="F4">
            <v>500000000</v>
          </cell>
          <cell r="G4">
            <v>-100000000</v>
          </cell>
          <cell r="H4">
            <v>400000000</v>
          </cell>
          <cell r="I4">
            <v>0.8</v>
          </cell>
        </row>
        <row r="5">
          <cell r="H5">
            <v>0</v>
          </cell>
        </row>
        <row r="6">
          <cell r="H6">
            <v>0</v>
          </cell>
        </row>
        <row r="7">
          <cell r="H7">
            <v>0</v>
          </cell>
        </row>
        <row r="8">
          <cell r="H8">
            <v>0</v>
          </cell>
        </row>
        <row r="9">
          <cell r="H9">
            <v>0</v>
          </cell>
        </row>
        <row r="10">
          <cell r="H10">
            <v>0</v>
          </cell>
        </row>
        <row r="11">
          <cell r="H11">
            <v>0</v>
          </cell>
        </row>
        <row r="12">
          <cell r="H12">
            <v>0</v>
          </cell>
        </row>
        <row r="13">
          <cell r="H13">
            <v>0</v>
          </cell>
        </row>
        <row r="14">
          <cell r="H14">
            <v>0</v>
          </cell>
        </row>
        <row r="15">
          <cell r="H15">
            <v>0</v>
          </cell>
        </row>
        <row r="16">
          <cell r="H16">
            <v>0</v>
          </cell>
        </row>
      </sheetData>
      <sheetData sheetId="9" refreshError="1"/>
      <sheetData sheetId="10">
        <row r="2">
          <cell r="H2">
            <v>0</v>
          </cell>
        </row>
        <row r="3">
          <cell r="H3">
            <v>0</v>
          </cell>
        </row>
        <row r="4">
          <cell r="H4">
            <v>0</v>
          </cell>
        </row>
        <row r="5">
          <cell r="H5">
            <v>0</v>
          </cell>
        </row>
        <row r="6">
          <cell r="H6">
            <v>0</v>
          </cell>
        </row>
        <row r="7">
          <cell r="H7">
            <v>0</v>
          </cell>
        </row>
        <row r="8">
          <cell r="H8">
            <v>0</v>
          </cell>
        </row>
        <row r="9">
          <cell r="H9">
            <v>0</v>
          </cell>
        </row>
        <row r="10">
          <cell r="H10">
            <v>0</v>
          </cell>
        </row>
        <row r="11">
          <cell r="H11">
            <v>0</v>
          </cell>
        </row>
        <row r="12">
          <cell r="H12">
            <v>0</v>
          </cell>
        </row>
        <row r="13">
          <cell r="H13">
            <v>0</v>
          </cell>
        </row>
        <row r="14">
          <cell r="H14">
            <v>0</v>
          </cell>
        </row>
        <row r="15">
          <cell r="H15">
            <v>0</v>
          </cell>
        </row>
        <row r="16">
          <cell r="H16">
            <v>0</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B"/>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inal"/>
      <sheetName val="EERProfile"/>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3"/>
      <sheetName val="4"/>
      <sheetName val="5 "/>
      <sheetName val="6"/>
      <sheetName val="7"/>
      <sheetName val="8"/>
      <sheetName val="9"/>
      <sheetName val="10"/>
      <sheetName val="11"/>
      <sheetName val="13 "/>
      <sheetName val="14"/>
      <sheetName val="Table 2[F]"/>
      <sheetName val="Table 2[E]"/>
      <sheetName val="Table 3[F]"/>
      <sheetName val="Table 3[E]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hly Data"/>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_1"/>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hly Data"/>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ER"/>
    </sheetNames>
    <sheetDataSet>
      <sheetData sheetId="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RV"/>
    </sheetNames>
    <sheetDataSet>
      <sheetData sheetId="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ERNAL DEBT STOCK_from Gloria"/>
      <sheetName val="IMF data for World Bank_vs2"/>
      <sheetName val="START"/>
      <sheetName val="Input-INSTRUCTIONS"/>
      <sheetName val="DMX-IN"/>
      <sheetName val="AMCON"/>
      <sheetName val="data for World Bank"/>
      <sheetName val="_2016 MTDS_From Lars"/>
      <sheetName val="comparison MAC DSA15 DSA16"/>
      <sheetName val="Data-Input"/>
      <sheetName val="Inp_Out_Debt"/>
      <sheetName val="Out-Panel chart-External"/>
      <sheetName val="Out-Panel chart-Fiscal"/>
      <sheetName val="baseline-fiscal"/>
      <sheetName val="Baseline"/>
      <sheetName val="SDR"/>
      <sheetName val="PV Targets"/>
      <sheetName val="Customized Scenario-fiscal"/>
      <sheetName val="Customized Scenario-External"/>
      <sheetName val="Output-INSTRUCTIONS"/>
      <sheetName val="Chart Data"/>
      <sheetName val="Out-Table baseline-External"/>
      <sheetName val="Out-Stress tests-External"/>
      <sheetName val="Out-Table baseline-Fiscal"/>
      <sheetName val="Out-Stress tests-Fiscal"/>
      <sheetName val="Out-Panel Chart-Remit"/>
      <sheetName val="Out-Stress tests-Remit"/>
      <sheetName val="Out-Panel Chart-prob"/>
      <sheetName val="Out-Panel Chart-prob-Remit"/>
      <sheetName val="Past DSAs"/>
      <sheetName val="BACKGROUND tables"/>
      <sheetName val="Chart Data - Remit"/>
      <sheetName val="Prob"/>
      <sheetName val="Prob - Remit"/>
      <sheetName val="GE Calculation"/>
      <sheetName val="A1_historical-fiscal"/>
      <sheetName val="A2_PB unchanged-fiscal"/>
      <sheetName val="A3_LR growth-fiscal"/>
      <sheetName val="B1_GDP-fiscal"/>
      <sheetName val="B2_PB-fiscal"/>
      <sheetName val="B3_combo-fiscal"/>
      <sheetName val="B4_depreciation-fiscal"/>
      <sheetName val="B5_other flows-fiscal"/>
      <sheetName val="PV_ResFin-fiscal"/>
      <sheetName val="A1_historical"/>
      <sheetName val="A2_financing"/>
      <sheetName val="B1_GDP"/>
      <sheetName val="B3_deflator"/>
      <sheetName val="B4_non-debt flows"/>
      <sheetName val="B5_Combo"/>
      <sheetName val="B6_30%depr"/>
      <sheetName val="PV_Base"/>
      <sheetName val="PV Stress"/>
      <sheetName val="B2_exports"/>
      <sheetName val="PV Stress_A2"/>
      <sheetName val="Output Database"/>
      <sheetName val="lookup"/>
      <sheetName val="CPIA"/>
      <sheetName val="NAVIGATOR"/>
    </sheetNames>
    <sheetDataSet>
      <sheetData sheetId="0"/>
      <sheetData sheetId="1"/>
      <sheetData sheetId="2"/>
      <sheetData sheetId="3"/>
      <sheetData sheetId="4"/>
      <sheetData sheetId="5"/>
      <sheetData sheetId="6"/>
      <sheetData sheetId="7"/>
      <sheetData sheetId="8"/>
      <sheetData sheetId="9">
        <row r="14">
          <cell r="C14">
            <v>0.05</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41">
          <cell r="B41" t="str">
            <v>AUD</v>
          </cell>
        </row>
        <row r="42">
          <cell r="B42" t="str">
            <v>CAD</v>
          </cell>
        </row>
        <row r="43">
          <cell r="B43" t="str">
            <v>DKK</v>
          </cell>
        </row>
        <row r="44">
          <cell r="B44" t="str">
            <v>JPY</v>
          </cell>
        </row>
        <row r="45">
          <cell r="B45" t="str">
            <v>KRW</v>
          </cell>
        </row>
        <row r="46">
          <cell r="B46" t="str">
            <v>NZD</v>
          </cell>
        </row>
        <row r="47">
          <cell r="B47" t="str">
            <v>CHF</v>
          </cell>
        </row>
        <row r="48">
          <cell r="B48" t="str">
            <v>GBP</v>
          </cell>
        </row>
        <row r="49">
          <cell r="B49" t="str">
            <v>USD</v>
          </cell>
        </row>
        <row r="50">
          <cell r="B50" t="str">
            <v>EUR</v>
          </cell>
        </row>
        <row r="51">
          <cell r="B51" t="str">
            <v>SDR</v>
          </cell>
        </row>
        <row r="52">
          <cell r="B52" t="str">
            <v>KWD</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22">
          <cell r="B22">
            <v>10</v>
          </cell>
        </row>
        <row r="23">
          <cell r="B23">
            <v>40</v>
          </cell>
        </row>
        <row r="25">
          <cell r="B25">
            <v>0.05</v>
          </cell>
        </row>
      </sheetData>
      <sheetData sheetId="52"/>
      <sheetData sheetId="53"/>
      <sheetData sheetId="54"/>
      <sheetData sheetId="55"/>
      <sheetData sheetId="56">
        <row r="3">
          <cell r="C3" t="str">
            <v>Afghanistan</v>
          </cell>
          <cell r="L3" t="str">
            <v>Low</v>
          </cell>
          <cell r="N3" t="str">
            <v>Yes</v>
          </cell>
          <cell r="Z3" t="str">
            <v>Yes</v>
          </cell>
        </row>
        <row r="4">
          <cell r="C4" t="str">
            <v>Albania</v>
          </cell>
          <cell r="L4" t="str">
            <v>Moderate</v>
          </cell>
          <cell r="N4" t="str">
            <v>No</v>
          </cell>
          <cell r="Z4" t="str">
            <v>No</v>
          </cell>
        </row>
        <row r="5">
          <cell r="C5" t="str">
            <v>Angola</v>
          </cell>
          <cell r="L5" t="str">
            <v>High</v>
          </cell>
          <cell r="N5" t="str">
            <v>No consent</v>
          </cell>
        </row>
        <row r="6">
          <cell r="C6" t="str">
            <v>Armenia</v>
          </cell>
          <cell r="L6" t="str">
            <v>In debt distress</v>
          </cell>
          <cell r="N6" t="str">
            <v>(pick)</v>
          </cell>
        </row>
        <row r="7">
          <cell r="C7" t="str">
            <v>Bangladesh</v>
          </cell>
          <cell r="L7" t="str">
            <v>n.a.</v>
          </cell>
        </row>
        <row r="8">
          <cell r="C8" t="str">
            <v>Benin</v>
          </cell>
          <cell r="L8" t="str">
            <v>(pick)</v>
          </cell>
        </row>
        <row r="9">
          <cell r="C9" t="str">
            <v>Bhutan</v>
          </cell>
        </row>
        <row r="10">
          <cell r="C10" t="str">
            <v>Bolivia</v>
          </cell>
        </row>
        <row r="11">
          <cell r="C11" t="str">
            <v>Burkina Faso</v>
          </cell>
        </row>
        <row r="12">
          <cell r="C12" t="str">
            <v>Burundi</v>
          </cell>
        </row>
        <row r="13">
          <cell r="C13" t="str">
            <v>Cambodia</v>
          </cell>
        </row>
        <row r="14">
          <cell r="C14" t="str">
            <v>Cameroon</v>
          </cell>
        </row>
        <row r="15">
          <cell r="C15" t="str">
            <v>Cape Verde</v>
          </cell>
        </row>
        <row r="16">
          <cell r="C16" t="str">
            <v>Central African Republic</v>
          </cell>
        </row>
        <row r="17">
          <cell r="C17" t="str">
            <v>Chad</v>
          </cell>
        </row>
        <row r="18">
          <cell r="C18" t="str">
            <v>Comoros</v>
          </cell>
        </row>
        <row r="19">
          <cell r="C19" t="str">
            <v>Congo, DR</v>
          </cell>
        </row>
        <row r="20">
          <cell r="C20" t="str">
            <v>Congo, Republic of</v>
          </cell>
        </row>
        <row r="21">
          <cell r="C21" t="str">
            <v>Cote d'Ivoire</v>
          </cell>
        </row>
        <row r="22">
          <cell r="C22" t="str">
            <v>Djibouti</v>
          </cell>
        </row>
        <row r="23">
          <cell r="C23" t="str">
            <v>Dominica</v>
          </cell>
        </row>
        <row r="24">
          <cell r="C24" t="str">
            <v>Eritrea</v>
          </cell>
        </row>
        <row r="25">
          <cell r="C25" t="str">
            <v>Ethiopia</v>
          </cell>
        </row>
        <row r="26">
          <cell r="C26" t="str">
            <v>Gambia, The</v>
          </cell>
        </row>
        <row r="27">
          <cell r="C27" t="str">
            <v>Georgia</v>
          </cell>
        </row>
        <row r="28">
          <cell r="C28" t="str">
            <v>Ghana</v>
          </cell>
        </row>
        <row r="29">
          <cell r="C29" t="str">
            <v>Grenada</v>
          </cell>
        </row>
        <row r="30">
          <cell r="C30" t="str">
            <v>Guinea</v>
          </cell>
        </row>
        <row r="31">
          <cell r="C31" t="str">
            <v>Guinea-Bissau</v>
          </cell>
        </row>
        <row r="32">
          <cell r="C32" t="str">
            <v>Guyana</v>
          </cell>
        </row>
        <row r="33">
          <cell r="C33" t="str">
            <v>Haiti</v>
          </cell>
        </row>
        <row r="34">
          <cell r="C34" t="str">
            <v>Honduras</v>
          </cell>
        </row>
        <row r="35">
          <cell r="C35" t="str">
            <v>Kenya</v>
          </cell>
        </row>
        <row r="36">
          <cell r="C36" t="str">
            <v>Kiribati</v>
          </cell>
        </row>
        <row r="37">
          <cell r="C37" t="str">
            <v>Kyrgyz Republic</v>
          </cell>
        </row>
        <row r="38">
          <cell r="C38" t="str">
            <v>Lao PDR</v>
          </cell>
        </row>
        <row r="39">
          <cell r="C39" t="str">
            <v>Lesotho</v>
          </cell>
        </row>
        <row r="40">
          <cell r="C40" t="str">
            <v>Liberia</v>
          </cell>
        </row>
        <row r="41">
          <cell r="C41" t="str">
            <v>Madagascar</v>
          </cell>
        </row>
        <row r="42">
          <cell r="C42" t="str">
            <v>Malawi</v>
          </cell>
        </row>
        <row r="43">
          <cell r="C43" t="str">
            <v>Maldives</v>
          </cell>
        </row>
        <row r="44">
          <cell r="C44" t="str">
            <v>Mali</v>
          </cell>
        </row>
        <row r="45">
          <cell r="C45" t="str">
            <v>Marshall Islands</v>
          </cell>
        </row>
        <row r="46">
          <cell r="C46" t="str">
            <v>Mauritania</v>
          </cell>
        </row>
        <row r="47">
          <cell r="C47" t="str">
            <v>Micronesia</v>
          </cell>
        </row>
        <row r="48">
          <cell r="C48" t="str">
            <v>Moldova</v>
          </cell>
        </row>
        <row r="49">
          <cell r="C49" t="str">
            <v>Mongolia</v>
          </cell>
        </row>
        <row r="50">
          <cell r="C50" t="str">
            <v>Mozambique</v>
          </cell>
        </row>
        <row r="51">
          <cell r="C51" t="str">
            <v>Myanmar</v>
          </cell>
        </row>
        <row r="52">
          <cell r="C52" t="str">
            <v>Nepal</v>
          </cell>
        </row>
        <row r="53">
          <cell r="C53" t="str">
            <v>Nicaragua</v>
          </cell>
        </row>
        <row r="54">
          <cell r="C54" t="str">
            <v>Niger</v>
          </cell>
        </row>
        <row r="55">
          <cell r="C55" t="str">
            <v>Nigeria</v>
          </cell>
        </row>
        <row r="56">
          <cell r="C56" t="str">
            <v>Papua New Guinea</v>
          </cell>
        </row>
        <row r="57">
          <cell r="C57" t="str">
            <v>Rwanda</v>
          </cell>
        </row>
        <row r="58">
          <cell r="C58" t="str">
            <v>Samoa</v>
          </cell>
        </row>
        <row r="59">
          <cell r="C59" t="str">
            <v>Sao Tome &amp; Principe</v>
          </cell>
        </row>
        <row r="60">
          <cell r="C60" t="str">
            <v>Senegal</v>
          </cell>
        </row>
        <row r="61">
          <cell r="C61" t="str">
            <v>Sierra Leone</v>
          </cell>
        </row>
        <row r="62">
          <cell r="C62" t="str">
            <v>Solomon Islands</v>
          </cell>
        </row>
        <row r="63">
          <cell r="C63" t="str">
            <v>Somalia</v>
          </cell>
        </row>
        <row r="64">
          <cell r="C64" t="str">
            <v>South Sudan</v>
          </cell>
        </row>
        <row r="65">
          <cell r="C65" t="str">
            <v>Sri Lanka</v>
          </cell>
        </row>
        <row r="66">
          <cell r="C66" t="str">
            <v>St. Lucia</v>
          </cell>
        </row>
        <row r="67">
          <cell r="C67" t="str">
            <v>St. Vincent &amp; the Grenadines</v>
          </cell>
        </row>
        <row r="68">
          <cell r="C68" t="str">
            <v>Sudan</v>
          </cell>
        </row>
        <row r="69">
          <cell r="C69" t="str">
            <v>Tajikistan</v>
          </cell>
        </row>
        <row r="70">
          <cell r="C70" t="str">
            <v>Tanzania</v>
          </cell>
        </row>
        <row r="71">
          <cell r="C71" t="str">
            <v>Timor-Leste</v>
          </cell>
        </row>
        <row r="72">
          <cell r="C72" t="str">
            <v>Togo</v>
          </cell>
        </row>
        <row r="73">
          <cell r="C73" t="str">
            <v>Tonga</v>
          </cell>
        </row>
        <row r="74">
          <cell r="C74" t="str">
            <v>Tuvalu</v>
          </cell>
        </row>
        <row r="75">
          <cell r="C75" t="str">
            <v>Uganda</v>
          </cell>
        </row>
        <row r="76">
          <cell r="C76" t="str">
            <v>Uzbekistan</v>
          </cell>
        </row>
        <row r="77">
          <cell r="C77" t="str">
            <v>Vanuatu</v>
          </cell>
        </row>
        <row r="78">
          <cell r="C78" t="str">
            <v>Vietnam</v>
          </cell>
        </row>
        <row r="79">
          <cell r="C79" t="str">
            <v>Yemen, Republic of</v>
          </cell>
        </row>
        <row r="80">
          <cell r="C80" t="str">
            <v>Zambia</v>
          </cell>
        </row>
        <row r="81">
          <cell r="C81" t="str">
            <v>Zimbabwe</v>
          </cell>
        </row>
      </sheetData>
      <sheetData sheetId="57"/>
      <sheetData sheetId="58"/>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uity Template"/>
      <sheetName val="Annuity"/>
      <sheetName val="BULLET"/>
      <sheetName val="BULLET Template"/>
    </sheetNames>
    <sheetDataSet>
      <sheetData sheetId="0"/>
      <sheetData sheetId="1">
        <row r="3">
          <cell r="B3">
            <v>0</v>
          </cell>
        </row>
        <row r="4">
          <cell r="B4">
            <v>0</v>
          </cell>
          <cell r="E4">
            <v>0</v>
          </cell>
        </row>
        <row r="7">
          <cell r="B7">
            <v>0</v>
          </cell>
        </row>
        <row r="8">
          <cell r="B8">
            <v>0</v>
          </cell>
        </row>
        <row r="10">
          <cell r="B10">
            <v>0</v>
          </cell>
        </row>
        <row r="18">
          <cell r="G18">
            <v>0</v>
          </cell>
        </row>
        <row r="19">
          <cell r="G19">
            <v>0</v>
          </cell>
        </row>
        <row r="20">
          <cell r="G20">
            <v>0</v>
          </cell>
        </row>
        <row r="21">
          <cell r="G21">
            <v>0</v>
          </cell>
        </row>
        <row r="22">
          <cell r="G22">
            <v>0</v>
          </cell>
        </row>
        <row r="23">
          <cell r="G23">
            <v>0</v>
          </cell>
        </row>
        <row r="24">
          <cell r="G24">
            <v>0</v>
          </cell>
        </row>
        <row r="25">
          <cell r="G25">
            <v>0</v>
          </cell>
        </row>
        <row r="26">
          <cell r="G26">
            <v>0</v>
          </cell>
        </row>
        <row r="27">
          <cell r="G27">
            <v>0</v>
          </cell>
        </row>
        <row r="28">
          <cell r="G28">
            <v>0</v>
          </cell>
        </row>
        <row r="29">
          <cell r="G29">
            <v>0</v>
          </cell>
        </row>
        <row r="30">
          <cell r="G30">
            <v>0</v>
          </cell>
        </row>
        <row r="31">
          <cell r="G31">
            <v>0</v>
          </cell>
        </row>
        <row r="32">
          <cell r="G32">
            <v>0</v>
          </cell>
        </row>
        <row r="33">
          <cell r="G33">
            <v>0</v>
          </cell>
        </row>
        <row r="34">
          <cell r="G34">
            <v>0</v>
          </cell>
        </row>
        <row r="35">
          <cell r="G35">
            <v>0</v>
          </cell>
        </row>
        <row r="36">
          <cell r="G36">
            <v>0</v>
          </cell>
        </row>
        <row r="37">
          <cell r="G37">
            <v>0</v>
          </cell>
        </row>
        <row r="38">
          <cell r="G38">
            <v>0</v>
          </cell>
        </row>
        <row r="39">
          <cell r="G39">
            <v>0</v>
          </cell>
        </row>
        <row r="40">
          <cell r="G40">
            <v>0</v>
          </cell>
        </row>
        <row r="41">
          <cell r="G41">
            <v>0</v>
          </cell>
        </row>
        <row r="42">
          <cell r="G42">
            <v>0</v>
          </cell>
        </row>
        <row r="43">
          <cell r="G43">
            <v>0</v>
          </cell>
        </row>
        <row r="44">
          <cell r="G44">
            <v>0</v>
          </cell>
        </row>
        <row r="45">
          <cell r="G45">
            <v>0</v>
          </cell>
        </row>
        <row r="46">
          <cell r="G46">
            <v>0</v>
          </cell>
        </row>
        <row r="47">
          <cell r="G47">
            <v>0</v>
          </cell>
        </row>
        <row r="48">
          <cell r="G48">
            <v>0</v>
          </cell>
        </row>
        <row r="49">
          <cell r="G49">
            <v>0</v>
          </cell>
        </row>
        <row r="50">
          <cell r="G50">
            <v>0</v>
          </cell>
        </row>
        <row r="51">
          <cell r="G51">
            <v>0</v>
          </cell>
        </row>
        <row r="52">
          <cell r="G52">
            <v>0</v>
          </cell>
        </row>
        <row r="53">
          <cell r="G53">
            <v>0</v>
          </cell>
        </row>
        <row r="54">
          <cell r="G54">
            <v>0</v>
          </cell>
        </row>
        <row r="55">
          <cell r="G55">
            <v>0</v>
          </cell>
        </row>
        <row r="56">
          <cell r="G56">
            <v>0</v>
          </cell>
        </row>
        <row r="57">
          <cell r="G57">
            <v>0</v>
          </cell>
        </row>
        <row r="58">
          <cell r="G58">
            <v>0</v>
          </cell>
        </row>
        <row r="59">
          <cell r="G59">
            <v>0</v>
          </cell>
        </row>
        <row r="60">
          <cell r="G60">
            <v>0</v>
          </cell>
        </row>
        <row r="61">
          <cell r="G61">
            <v>0</v>
          </cell>
        </row>
        <row r="62">
          <cell r="G62">
            <v>0</v>
          </cell>
        </row>
        <row r="63">
          <cell r="G63">
            <v>0</v>
          </cell>
        </row>
        <row r="64">
          <cell r="G64">
            <v>0</v>
          </cell>
        </row>
        <row r="65">
          <cell r="G65">
            <v>0</v>
          </cell>
        </row>
        <row r="66">
          <cell r="G66">
            <v>0</v>
          </cell>
        </row>
        <row r="67">
          <cell r="G67">
            <v>0</v>
          </cell>
        </row>
      </sheetData>
      <sheetData sheetId="2"/>
      <sheetData sheetId="3"/>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ummary"/>
    </sheetNames>
    <sheetDataSet>
      <sheetData sheetId="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ndo promedio"/>
      <sheetName val="GRÁFICO DE FONDO POR AFILIADO"/>
    </sheetNames>
    <sheetDataSet>
      <sheetData sheetId="0" refreshError="1"/>
      <sheetData sheetId="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P"/>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t Acc"/>
    </sheetNames>
    <sheetDataSet>
      <sheetData sheetId="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
    </sheetNames>
    <sheetDataSet>
      <sheetData sheetId="0"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 Bank Reducing Bal "/>
      <sheetName val="Summary of Co Bank Reducing Bal"/>
      <sheetName val="Com Bank Loan Annuity "/>
      <sheetName val="Summary of Co Bank Loan Annuity"/>
      <sheetName val="Commercial Bank - Consolidated"/>
      <sheetName val="Sub-Total - Commercial Bank"/>
      <sheetName val="Bond Annuity "/>
      <sheetName val="Summary of Bond Annuity"/>
      <sheetName val="Bond Bullet"/>
      <sheetName val="Summary of Bond Bullet"/>
      <sheetName val="State Bond - Consolidated"/>
      <sheetName val="Sub-Total - State Bond"/>
    </sheetNames>
    <sheetDataSet>
      <sheetData sheetId="0"/>
      <sheetData sheetId="1"/>
      <sheetData sheetId="2"/>
      <sheetData sheetId="3"/>
      <sheetData sheetId="4"/>
      <sheetData sheetId="5">
        <row r="4">
          <cell r="B4">
            <v>2013</v>
          </cell>
          <cell r="C4">
            <v>75000000</v>
          </cell>
          <cell r="D4">
            <v>76500000</v>
          </cell>
          <cell r="E4">
            <v>151499999.99999994</v>
          </cell>
          <cell r="G4">
            <v>75000000</v>
          </cell>
          <cell r="H4">
            <v>76500000</v>
          </cell>
          <cell r="I4">
            <v>151499999.99999994</v>
          </cell>
        </row>
        <row r="5">
          <cell r="B5">
            <v>2014</v>
          </cell>
          <cell r="C5">
            <v>99999999.999999985</v>
          </cell>
          <cell r="D5">
            <v>86249999.999999985</v>
          </cell>
          <cell r="E5">
            <v>186250000</v>
          </cell>
          <cell r="G5">
            <v>99999999.999999985</v>
          </cell>
          <cell r="H5">
            <v>86249999.999999985</v>
          </cell>
          <cell r="I5">
            <v>186250000</v>
          </cell>
        </row>
        <row r="6">
          <cell r="B6">
            <v>2015</v>
          </cell>
          <cell r="C6">
            <v>99999999.999999985</v>
          </cell>
          <cell r="D6">
            <v>68250000</v>
          </cell>
          <cell r="E6">
            <v>168250000.00000003</v>
          </cell>
          <cell r="G6">
            <v>99999999.999999985</v>
          </cell>
          <cell r="H6">
            <v>68250000</v>
          </cell>
          <cell r="I6">
            <v>168250000.00000003</v>
          </cell>
        </row>
        <row r="7">
          <cell r="B7">
            <v>2016</v>
          </cell>
          <cell r="C7">
            <v>99999999.999999985</v>
          </cell>
          <cell r="D7">
            <v>50250000.00000006</v>
          </cell>
          <cell r="E7">
            <v>150250000.00000006</v>
          </cell>
          <cell r="G7">
            <v>99999999.999999985</v>
          </cell>
          <cell r="H7">
            <v>50250000.00000006</v>
          </cell>
          <cell r="I7">
            <v>150250000.00000006</v>
          </cell>
        </row>
        <row r="8">
          <cell r="B8">
            <v>2017</v>
          </cell>
          <cell r="C8">
            <v>99999999.999999985</v>
          </cell>
          <cell r="D8">
            <v>32250000.000000045</v>
          </cell>
          <cell r="E8">
            <v>132250000.00000009</v>
          </cell>
          <cell r="G8">
            <v>99999999.999999985</v>
          </cell>
          <cell r="H8">
            <v>32250000.000000045</v>
          </cell>
          <cell r="I8">
            <v>132250000.00000009</v>
          </cell>
        </row>
        <row r="9">
          <cell r="B9">
            <v>2018</v>
          </cell>
          <cell r="C9">
            <v>99999999.999999985</v>
          </cell>
          <cell r="D9">
            <v>14250000.000000043</v>
          </cell>
          <cell r="E9">
            <v>114250000.00000006</v>
          </cell>
          <cell r="G9">
            <v>25000000</v>
          </cell>
          <cell r="H9">
            <v>5250000.0000000093</v>
          </cell>
          <cell r="I9">
            <v>30250000.000000007</v>
          </cell>
        </row>
        <row r="10">
          <cell r="B10">
            <v>2019</v>
          </cell>
          <cell r="C10">
            <v>25000000</v>
          </cell>
          <cell r="D10">
            <v>750000.00000001048</v>
          </cell>
          <cell r="E10">
            <v>25750000.000000007</v>
          </cell>
          <cell r="G10">
            <v>0</v>
          </cell>
          <cell r="H10">
            <v>0</v>
          </cell>
          <cell r="I10">
            <v>0</v>
          </cell>
        </row>
        <row r="11">
          <cell r="B11">
            <v>2020</v>
          </cell>
          <cell r="C11">
            <v>0</v>
          </cell>
          <cell r="D11">
            <v>0</v>
          </cell>
          <cell r="E11">
            <v>0</v>
          </cell>
          <cell r="G11">
            <v>0</v>
          </cell>
          <cell r="H11">
            <v>0</v>
          </cell>
          <cell r="I11">
            <v>0</v>
          </cell>
        </row>
        <row r="12">
          <cell r="B12">
            <v>2021</v>
          </cell>
          <cell r="C12">
            <v>0</v>
          </cell>
          <cell r="D12">
            <v>0</v>
          </cell>
          <cell r="E12">
            <v>0</v>
          </cell>
          <cell r="G12">
            <v>0</v>
          </cell>
          <cell r="H12">
            <v>0</v>
          </cell>
          <cell r="I12">
            <v>0</v>
          </cell>
        </row>
        <row r="13">
          <cell r="B13">
            <v>2022</v>
          </cell>
          <cell r="C13">
            <v>0</v>
          </cell>
          <cell r="D13">
            <v>0</v>
          </cell>
          <cell r="E13">
            <v>0</v>
          </cell>
          <cell r="G13">
            <v>0</v>
          </cell>
          <cell r="H13">
            <v>0</v>
          </cell>
          <cell r="I13">
            <v>0</v>
          </cell>
        </row>
        <row r="14">
          <cell r="B14">
            <v>2023</v>
          </cell>
          <cell r="C14">
            <v>0</v>
          </cell>
          <cell r="D14">
            <v>0</v>
          </cell>
          <cell r="E14">
            <v>0</v>
          </cell>
          <cell r="G14">
            <v>0</v>
          </cell>
          <cell r="H14">
            <v>0</v>
          </cell>
          <cell r="I14">
            <v>0</v>
          </cell>
        </row>
        <row r="15">
          <cell r="B15">
            <v>2024</v>
          </cell>
          <cell r="C15">
            <v>0</v>
          </cell>
          <cell r="D15">
            <v>0</v>
          </cell>
          <cell r="E15">
            <v>0</v>
          </cell>
          <cell r="G15">
            <v>0</v>
          </cell>
          <cell r="H15">
            <v>0</v>
          </cell>
          <cell r="I15">
            <v>0</v>
          </cell>
        </row>
        <row r="16">
          <cell r="B16">
            <v>2025</v>
          </cell>
          <cell r="C16">
            <v>0</v>
          </cell>
          <cell r="D16">
            <v>0</v>
          </cell>
          <cell r="E16">
            <v>0</v>
          </cell>
          <cell r="G16">
            <v>0</v>
          </cell>
          <cell r="H16">
            <v>0</v>
          </cell>
          <cell r="I16">
            <v>0</v>
          </cell>
        </row>
        <row r="17">
          <cell r="B17">
            <v>2026</v>
          </cell>
          <cell r="C17">
            <v>0</v>
          </cell>
          <cell r="D17">
            <v>0</v>
          </cell>
          <cell r="E17">
            <v>0</v>
          </cell>
          <cell r="G17">
            <v>0</v>
          </cell>
          <cell r="H17">
            <v>0</v>
          </cell>
          <cell r="I17">
            <v>0</v>
          </cell>
        </row>
        <row r="18">
          <cell r="B18">
            <v>2027</v>
          </cell>
          <cell r="C18">
            <v>0</v>
          </cell>
          <cell r="D18">
            <v>0</v>
          </cell>
          <cell r="E18">
            <v>0</v>
          </cell>
          <cell r="G18">
            <v>0</v>
          </cell>
          <cell r="H18">
            <v>0</v>
          </cell>
          <cell r="I18">
            <v>0</v>
          </cell>
        </row>
        <row r="19">
          <cell r="B19">
            <v>2028</v>
          </cell>
          <cell r="C19">
            <v>0</v>
          </cell>
          <cell r="D19">
            <v>0</v>
          </cell>
          <cell r="E19">
            <v>0</v>
          </cell>
          <cell r="G19">
            <v>0</v>
          </cell>
          <cell r="H19">
            <v>0</v>
          </cell>
          <cell r="I19">
            <v>0</v>
          </cell>
        </row>
        <row r="20">
          <cell r="B20">
            <v>2029</v>
          </cell>
          <cell r="C20">
            <v>0</v>
          </cell>
          <cell r="D20">
            <v>0</v>
          </cell>
          <cell r="E20">
            <v>0</v>
          </cell>
          <cell r="G20">
            <v>0</v>
          </cell>
          <cell r="H20">
            <v>0</v>
          </cell>
          <cell r="I20">
            <v>0</v>
          </cell>
        </row>
        <row r="21">
          <cell r="B21">
            <v>2030</v>
          </cell>
          <cell r="C21">
            <v>0</v>
          </cell>
          <cell r="D21">
            <v>0</v>
          </cell>
          <cell r="E21">
            <v>0</v>
          </cell>
          <cell r="G21">
            <v>0</v>
          </cell>
          <cell r="H21">
            <v>0</v>
          </cell>
          <cell r="I21">
            <v>0</v>
          </cell>
        </row>
        <row r="22">
          <cell r="B22">
            <v>2031</v>
          </cell>
          <cell r="C22">
            <v>0</v>
          </cell>
          <cell r="D22">
            <v>0</v>
          </cell>
          <cell r="E22">
            <v>0</v>
          </cell>
          <cell r="G22">
            <v>0</v>
          </cell>
          <cell r="H22">
            <v>0</v>
          </cell>
          <cell r="I22">
            <v>0</v>
          </cell>
        </row>
        <row r="23">
          <cell r="B23">
            <v>2032</v>
          </cell>
          <cell r="C23">
            <v>0</v>
          </cell>
          <cell r="D23">
            <v>0</v>
          </cell>
          <cell r="E23">
            <v>0</v>
          </cell>
          <cell r="G23">
            <v>0</v>
          </cell>
          <cell r="H23">
            <v>0</v>
          </cell>
          <cell r="I23">
            <v>0</v>
          </cell>
        </row>
        <row r="24">
          <cell r="B24">
            <v>2033</v>
          </cell>
          <cell r="C24">
            <v>0</v>
          </cell>
          <cell r="D24">
            <v>0</v>
          </cell>
          <cell r="E24">
            <v>0</v>
          </cell>
          <cell r="G24">
            <v>0</v>
          </cell>
          <cell r="H24">
            <v>0</v>
          </cell>
          <cell r="I24">
            <v>0</v>
          </cell>
        </row>
        <row r="25">
          <cell r="B25">
            <v>2034</v>
          </cell>
          <cell r="C25">
            <v>0</v>
          </cell>
          <cell r="D25">
            <v>0</v>
          </cell>
          <cell r="E25">
            <v>0</v>
          </cell>
          <cell r="G25">
            <v>0</v>
          </cell>
          <cell r="H25">
            <v>0</v>
          </cell>
          <cell r="I25">
            <v>0</v>
          </cell>
        </row>
        <row r="26">
          <cell r="B26">
            <v>2035</v>
          </cell>
          <cell r="C26">
            <v>0</v>
          </cell>
          <cell r="D26">
            <v>0</v>
          </cell>
          <cell r="E26">
            <v>0</v>
          </cell>
          <cell r="G26">
            <v>0</v>
          </cell>
          <cell r="H26">
            <v>0</v>
          </cell>
          <cell r="I26">
            <v>0</v>
          </cell>
        </row>
        <row r="27">
          <cell r="B27">
            <v>0</v>
          </cell>
          <cell r="C27">
            <v>0</v>
          </cell>
          <cell r="D27">
            <v>0</v>
          </cell>
          <cell r="E27">
            <v>0</v>
          </cell>
          <cell r="G27">
            <v>0</v>
          </cell>
          <cell r="H27">
            <v>0</v>
          </cell>
          <cell r="I27">
            <v>0</v>
          </cell>
        </row>
        <row r="28">
          <cell r="B28">
            <v>0</v>
          </cell>
          <cell r="C28">
            <v>0</v>
          </cell>
          <cell r="D28">
            <v>0</v>
          </cell>
          <cell r="E28">
            <v>0</v>
          </cell>
          <cell r="G28">
            <v>0</v>
          </cell>
          <cell r="H28">
            <v>0</v>
          </cell>
          <cell r="I28">
            <v>0</v>
          </cell>
        </row>
        <row r="29">
          <cell r="B29">
            <v>0</v>
          </cell>
          <cell r="C29">
            <v>0</v>
          </cell>
          <cell r="D29">
            <v>0</v>
          </cell>
          <cell r="E29">
            <v>0</v>
          </cell>
          <cell r="G29">
            <v>0</v>
          </cell>
          <cell r="H29">
            <v>0</v>
          </cell>
          <cell r="I29">
            <v>0</v>
          </cell>
        </row>
        <row r="30">
          <cell r="B30">
            <v>0</v>
          </cell>
          <cell r="C30">
            <v>0</v>
          </cell>
          <cell r="D30">
            <v>0</v>
          </cell>
          <cell r="E30">
            <v>0</v>
          </cell>
          <cell r="G30">
            <v>0</v>
          </cell>
          <cell r="H30">
            <v>0</v>
          </cell>
          <cell r="I30">
            <v>0</v>
          </cell>
        </row>
        <row r="31">
          <cell r="B31">
            <v>0</v>
          </cell>
          <cell r="C31">
            <v>0</v>
          </cell>
          <cell r="D31">
            <v>0</v>
          </cell>
          <cell r="E31">
            <v>0</v>
          </cell>
          <cell r="G31">
            <v>0</v>
          </cell>
          <cell r="H31">
            <v>0</v>
          </cell>
          <cell r="I31">
            <v>0</v>
          </cell>
        </row>
        <row r="32">
          <cell r="B32">
            <v>0</v>
          </cell>
          <cell r="C32">
            <v>0</v>
          </cell>
          <cell r="D32">
            <v>0</v>
          </cell>
          <cell r="E32">
            <v>0</v>
          </cell>
          <cell r="G32">
            <v>0</v>
          </cell>
          <cell r="H32">
            <v>0</v>
          </cell>
          <cell r="I32">
            <v>0</v>
          </cell>
        </row>
        <row r="33">
          <cell r="B33">
            <v>0</v>
          </cell>
          <cell r="C33">
            <v>0</v>
          </cell>
          <cell r="D33">
            <v>0</v>
          </cell>
          <cell r="E33">
            <v>0</v>
          </cell>
          <cell r="G33">
            <v>0</v>
          </cell>
          <cell r="H33">
            <v>0</v>
          </cell>
          <cell r="I33">
            <v>0</v>
          </cell>
        </row>
        <row r="34">
          <cell r="B34">
            <v>0</v>
          </cell>
          <cell r="C34">
            <v>0</v>
          </cell>
          <cell r="D34">
            <v>0</v>
          </cell>
          <cell r="E34">
            <v>0</v>
          </cell>
          <cell r="G34">
            <v>0</v>
          </cell>
          <cell r="H34">
            <v>0</v>
          </cell>
          <cell r="I34">
            <v>0</v>
          </cell>
        </row>
        <row r="35">
          <cell r="B35">
            <v>0</v>
          </cell>
          <cell r="C35">
            <v>0</v>
          </cell>
          <cell r="D35">
            <v>0</v>
          </cell>
          <cell r="E35">
            <v>0</v>
          </cell>
          <cell r="G35">
            <v>0</v>
          </cell>
          <cell r="H35">
            <v>0</v>
          </cell>
          <cell r="I35">
            <v>0</v>
          </cell>
        </row>
        <row r="36">
          <cell r="B36">
            <v>0</v>
          </cell>
          <cell r="C36">
            <v>0</v>
          </cell>
          <cell r="D36">
            <v>0</v>
          </cell>
          <cell r="E36">
            <v>0</v>
          </cell>
          <cell r="G36">
            <v>0</v>
          </cell>
          <cell r="H36">
            <v>0</v>
          </cell>
          <cell r="I36">
            <v>0</v>
          </cell>
        </row>
        <row r="37">
          <cell r="B37">
            <v>0</v>
          </cell>
          <cell r="C37">
            <v>0</v>
          </cell>
          <cell r="D37">
            <v>0</v>
          </cell>
          <cell r="E37">
            <v>0</v>
          </cell>
          <cell r="G37">
            <v>0</v>
          </cell>
          <cell r="H37">
            <v>0</v>
          </cell>
          <cell r="I37">
            <v>0</v>
          </cell>
        </row>
        <row r="38">
          <cell r="B38">
            <v>0</v>
          </cell>
          <cell r="C38">
            <v>0</v>
          </cell>
          <cell r="D38">
            <v>0</v>
          </cell>
          <cell r="E38">
            <v>0</v>
          </cell>
          <cell r="G38">
            <v>0</v>
          </cell>
          <cell r="H38">
            <v>0</v>
          </cell>
          <cell r="I38">
            <v>0</v>
          </cell>
        </row>
        <row r="39">
          <cell r="B39">
            <v>0</v>
          </cell>
          <cell r="C39">
            <v>0</v>
          </cell>
          <cell r="D39">
            <v>0</v>
          </cell>
          <cell r="E39">
            <v>0</v>
          </cell>
          <cell r="G39">
            <v>0</v>
          </cell>
          <cell r="H39">
            <v>0</v>
          </cell>
          <cell r="I39">
            <v>0</v>
          </cell>
        </row>
        <row r="40">
          <cell r="B40">
            <v>0</v>
          </cell>
          <cell r="C40">
            <v>0</v>
          </cell>
          <cell r="D40">
            <v>0</v>
          </cell>
          <cell r="E40">
            <v>0</v>
          </cell>
          <cell r="G40">
            <v>0</v>
          </cell>
          <cell r="H40">
            <v>0</v>
          </cell>
          <cell r="I40">
            <v>0</v>
          </cell>
        </row>
        <row r="41">
          <cell r="B41">
            <v>0</v>
          </cell>
          <cell r="C41">
            <v>0</v>
          </cell>
          <cell r="D41">
            <v>0</v>
          </cell>
          <cell r="E41">
            <v>0</v>
          </cell>
          <cell r="G41">
            <v>0</v>
          </cell>
          <cell r="H41">
            <v>0</v>
          </cell>
          <cell r="I41">
            <v>0</v>
          </cell>
        </row>
        <row r="42">
          <cell r="B42">
            <v>0</v>
          </cell>
          <cell r="C42">
            <v>0</v>
          </cell>
          <cell r="D42">
            <v>0</v>
          </cell>
          <cell r="E42">
            <v>0</v>
          </cell>
          <cell r="G42">
            <v>0</v>
          </cell>
          <cell r="H42">
            <v>0</v>
          </cell>
          <cell r="I42">
            <v>0</v>
          </cell>
        </row>
        <row r="43">
          <cell r="B43">
            <v>0</v>
          </cell>
          <cell r="C43">
            <v>0</v>
          </cell>
          <cell r="D43">
            <v>0</v>
          </cell>
          <cell r="E43">
            <v>0</v>
          </cell>
          <cell r="G43">
            <v>0</v>
          </cell>
          <cell r="H43">
            <v>0</v>
          </cell>
          <cell r="I43">
            <v>0</v>
          </cell>
        </row>
        <row r="44">
          <cell r="B44">
            <v>0</v>
          </cell>
          <cell r="C44">
            <v>0</v>
          </cell>
          <cell r="D44">
            <v>0</v>
          </cell>
          <cell r="E44">
            <v>0</v>
          </cell>
          <cell r="G44">
            <v>0</v>
          </cell>
          <cell r="H44">
            <v>0</v>
          </cell>
          <cell r="I44">
            <v>0</v>
          </cell>
        </row>
        <row r="45">
          <cell r="B45">
            <v>0</v>
          </cell>
          <cell r="C45">
            <v>0</v>
          </cell>
          <cell r="D45">
            <v>0</v>
          </cell>
          <cell r="E45">
            <v>0</v>
          </cell>
          <cell r="G45">
            <v>0</v>
          </cell>
          <cell r="H45">
            <v>0</v>
          </cell>
          <cell r="I45">
            <v>0</v>
          </cell>
        </row>
        <row r="46">
          <cell r="B46">
            <v>0</v>
          </cell>
          <cell r="C46">
            <v>0</v>
          </cell>
          <cell r="D46">
            <v>0</v>
          </cell>
          <cell r="E46">
            <v>0</v>
          </cell>
          <cell r="G46">
            <v>0</v>
          </cell>
          <cell r="H46">
            <v>0</v>
          </cell>
          <cell r="I46">
            <v>0</v>
          </cell>
        </row>
        <row r="47">
          <cell r="B47">
            <v>0</v>
          </cell>
          <cell r="C47">
            <v>0</v>
          </cell>
          <cell r="D47">
            <v>0</v>
          </cell>
          <cell r="E47">
            <v>0</v>
          </cell>
          <cell r="G47">
            <v>0</v>
          </cell>
          <cell r="H47">
            <v>0</v>
          </cell>
          <cell r="I47">
            <v>0</v>
          </cell>
        </row>
        <row r="48">
          <cell r="B48">
            <v>0</v>
          </cell>
          <cell r="C48">
            <v>0</v>
          </cell>
          <cell r="D48">
            <v>0</v>
          </cell>
          <cell r="E48">
            <v>0</v>
          </cell>
          <cell r="G48">
            <v>0</v>
          </cell>
          <cell r="H48">
            <v>0</v>
          </cell>
          <cell r="I48">
            <v>0</v>
          </cell>
        </row>
        <row r="49">
          <cell r="B49">
            <v>0</v>
          </cell>
          <cell r="C49">
            <v>0</v>
          </cell>
          <cell r="D49">
            <v>0</v>
          </cell>
          <cell r="E49">
            <v>0</v>
          </cell>
          <cell r="G49">
            <v>0</v>
          </cell>
          <cell r="H49">
            <v>0</v>
          </cell>
          <cell r="I49">
            <v>0</v>
          </cell>
        </row>
        <row r="50">
          <cell r="B50">
            <v>0</v>
          </cell>
          <cell r="C50">
            <v>0</v>
          </cell>
          <cell r="D50">
            <v>0</v>
          </cell>
          <cell r="E50">
            <v>0</v>
          </cell>
          <cell r="G50">
            <v>0</v>
          </cell>
          <cell r="H50">
            <v>0</v>
          </cell>
          <cell r="I50">
            <v>0</v>
          </cell>
        </row>
        <row r="51">
          <cell r="B51">
            <v>0</v>
          </cell>
          <cell r="C51">
            <v>0</v>
          </cell>
          <cell r="D51">
            <v>0</v>
          </cell>
          <cell r="E51">
            <v>0</v>
          </cell>
          <cell r="G51">
            <v>0</v>
          </cell>
          <cell r="H51">
            <v>0</v>
          </cell>
          <cell r="I51">
            <v>0</v>
          </cell>
        </row>
        <row r="52">
          <cell r="B52">
            <v>0</v>
          </cell>
          <cell r="C52">
            <v>0</v>
          </cell>
          <cell r="D52">
            <v>0</v>
          </cell>
          <cell r="E52">
            <v>0</v>
          </cell>
          <cell r="G52">
            <v>0</v>
          </cell>
          <cell r="H52">
            <v>0</v>
          </cell>
          <cell r="I52">
            <v>0</v>
          </cell>
        </row>
        <row r="53">
          <cell r="B53">
            <v>0</v>
          </cell>
          <cell r="C53">
            <v>0</v>
          </cell>
          <cell r="D53">
            <v>0</v>
          </cell>
          <cell r="E53">
            <v>0</v>
          </cell>
          <cell r="G53">
            <v>0</v>
          </cell>
          <cell r="H53">
            <v>0</v>
          </cell>
          <cell r="I53">
            <v>0</v>
          </cell>
        </row>
        <row r="54">
          <cell r="B54">
            <v>2015</v>
          </cell>
          <cell r="C54">
            <v>136710446.3204098</v>
          </cell>
          <cell r="D54">
            <v>73960237.135012314</v>
          </cell>
          <cell r="E54">
            <v>210670683.45542213</v>
          </cell>
          <cell r="G54">
            <v>136710446.3204098</v>
          </cell>
          <cell r="H54">
            <v>73960237.135012314</v>
          </cell>
          <cell r="I54">
            <v>210670683.45542213</v>
          </cell>
        </row>
        <row r="55">
          <cell r="B55">
            <v>2016</v>
          </cell>
          <cell r="C55">
            <v>183061440.1399309</v>
          </cell>
          <cell r="D55">
            <v>69743380.006575644</v>
          </cell>
          <cell r="E55">
            <v>252804820.14650658</v>
          </cell>
          <cell r="G55">
            <v>183061440.1399309</v>
          </cell>
          <cell r="H55">
            <v>69743380.006575644</v>
          </cell>
          <cell r="I55">
            <v>252804820.14650658</v>
          </cell>
        </row>
        <row r="56">
          <cell r="B56">
            <v>2017</v>
          </cell>
          <cell r="C56">
            <v>206278212.80167937</v>
          </cell>
          <cell r="D56">
            <v>46526607.344827153</v>
          </cell>
          <cell r="E56">
            <v>252804820.14650658</v>
          </cell>
          <cell r="G56">
            <v>206278212.80167937</v>
          </cell>
          <cell r="H56">
            <v>46526607.344827153</v>
          </cell>
          <cell r="I56">
            <v>252804820.14650658</v>
          </cell>
        </row>
        <row r="57">
          <cell r="B57">
            <v>2018</v>
          </cell>
          <cell r="C57">
            <v>232439453.35582125</v>
          </cell>
          <cell r="D57">
            <v>20365366.790685289</v>
          </cell>
          <cell r="E57">
            <v>252804820.14650661</v>
          </cell>
          <cell r="G57">
            <v>74417280.868243992</v>
          </cell>
          <cell r="H57">
            <v>9850992.5139248446</v>
          </cell>
          <cell r="I57">
            <v>84268273.382168844</v>
          </cell>
        </row>
        <row r="58">
          <cell r="B58">
            <v>2019</v>
          </cell>
          <cell r="C58">
            <v>41510447.382158458</v>
          </cell>
          <cell r="D58">
            <v>623689.30892596312</v>
          </cell>
          <cell r="E58">
            <v>42134136.691084422</v>
          </cell>
          <cell r="G58">
            <v>0</v>
          </cell>
          <cell r="H58">
            <v>0</v>
          </cell>
          <cell r="I58">
            <v>0</v>
          </cell>
        </row>
        <row r="59">
          <cell r="B59">
            <v>2020</v>
          </cell>
          <cell r="C59">
            <v>0</v>
          </cell>
          <cell r="D59">
            <v>0</v>
          </cell>
          <cell r="E59">
            <v>0</v>
          </cell>
          <cell r="G59">
            <v>0</v>
          </cell>
          <cell r="H59">
            <v>0</v>
          </cell>
          <cell r="I59">
            <v>0</v>
          </cell>
        </row>
        <row r="60">
          <cell r="B60">
            <v>2021</v>
          </cell>
          <cell r="C60">
            <v>0</v>
          </cell>
          <cell r="D60">
            <v>0</v>
          </cell>
          <cell r="E60">
            <v>0</v>
          </cell>
          <cell r="G60">
            <v>0</v>
          </cell>
          <cell r="H60">
            <v>0</v>
          </cell>
          <cell r="I60">
            <v>0</v>
          </cell>
        </row>
        <row r="61">
          <cell r="B61">
            <v>2022</v>
          </cell>
          <cell r="C61">
            <v>0</v>
          </cell>
          <cell r="D61">
            <v>0</v>
          </cell>
          <cell r="E61">
            <v>0</v>
          </cell>
          <cell r="G61">
            <v>0</v>
          </cell>
          <cell r="H61">
            <v>0</v>
          </cell>
          <cell r="I61">
            <v>0</v>
          </cell>
        </row>
        <row r="62">
          <cell r="B62">
            <v>2023</v>
          </cell>
          <cell r="C62">
            <v>0</v>
          </cell>
          <cell r="D62">
            <v>0</v>
          </cell>
          <cell r="E62">
            <v>0</v>
          </cell>
          <cell r="G62">
            <v>0</v>
          </cell>
          <cell r="H62">
            <v>0</v>
          </cell>
          <cell r="I62">
            <v>0</v>
          </cell>
        </row>
        <row r="63">
          <cell r="B63">
            <v>2024</v>
          </cell>
          <cell r="C63">
            <v>0</v>
          </cell>
          <cell r="D63">
            <v>0</v>
          </cell>
          <cell r="E63">
            <v>0</v>
          </cell>
          <cell r="G63">
            <v>0</v>
          </cell>
          <cell r="H63">
            <v>0</v>
          </cell>
          <cell r="I63">
            <v>0</v>
          </cell>
        </row>
        <row r="64">
          <cell r="B64">
            <v>2025</v>
          </cell>
          <cell r="C64">
            <v>0</v>
          </cell>
          <cell r="D64">
            <v>0</v>
          </cell>
          <cell r="E64">
            <v>0</v>
          </cell>
          <cell r="G64">
            <v>0</v>
          </cell>
          <cell r="H64">
            <v>0</v>
          </cell>
          <cell r="I64">
            <v>0</v>
          </cell>
        </row>
        <row r="65">
          <cell r="B65">
            <v>2026</v>
          </cell>
          <cell r="C65">
            <v>0</v>
          </cell>
          <cell r="D65">
            <v>0</v>
          </cell>
          <cell r="E65">
            <v>0</v>
          </cell>
          <cell r="G65">
            <v>0</v>
          </cell>
          <cell r="H65">
            <v>0</v>
          </cell>
          <cell r="I65">
            <v>0</v>
          </cell>
        </row>
        <row r="66">
          <cell r="B66">
            <v>2027</v>
          </cell>
          <cell r="C66">
            <v>0</v>
          </cell>
          <cell r="D66">
            <v>0</v>
          </cell>
          <cell r="E66">
            <v>0</v>
          </cell>
          <cell r="G66">
            <v>0</v>
          </cell>
          <cell r="H66">
            <v>0</v>
          </cell>
          <cell r="I66">
            <v>0</v>
          </cell>
        </row>
        <row r="67">
          <cell r="B67">
            <v>2028</v>
          </cell>
          <cell r="C67">
            <v>0</v>
          </cell>
          <cell r="D67">
            <v>0</v>
          </cell>
          <cell r="E67">
            <v>0</v>
          </cell>
          <cell r="G67">
            <v>0</v>
          </cell>
          <cell r="H67">
            <v>0</v>
          </cell>
          <cell r="I67">
            <v>0</v>
          </cell>
        </row>
        <row r="68">
          <cell r="B68">
            <v>2029</v>
          </cell>
          <cell r="C68">
            <v>0</v>
          </cell>
          <cell r="D68">
            <v>0</v>
          </cell>
          <cell r="E68">
            <v>0</v>
          </cell>
          <cell r="G68">
            <v>0</v>
          </cell>
          <cell r="H68">
            <v>0</v>
          </cell>
          <cell r="I68">
            <v>0</v>
          </cell>
        </row>
        <row r="69">
          <cell r="B69">
            <v>2030</v>
          </cell>
          <cell r="C69">
            <v>0</v>
          </cell>
          <cell r="D69">
            <v>0</v>
          </cell>
          <cell r="E69">
            <v>0</v>
          </cell>
          <cell r="G69">
            <v>0</v>
          </cell>
          <cell r="H69">
            <v>0</v>
          </cell>
          <cell r="I69">
            <v>0</v>
          </cell>
        </row>
        <row r="70">
          <cell r="B70">
            <v>2031</v>
          </cell>
          <cell r="C70">
            <v>0</v>
          </cell>
          <cell r="D70">
            <v>0</v>
          </cell>
          <cell r="E70">
            <v>0</v>
          </cell>
          <cell r="G70">
            <v>0</v>
          </cell>
          <cell r="H70">
            <v>0</v>
          </cell>
          <cell r="I70">
            <v>0</v>
          </cell>
        </row>
        <row r="71">
          <cell r="B71">
            <v>2032</v>
          </cell>
          <cell r="C71">
            <v>0</v>
          </cell>
          <cell r="D71">
            <v>0</v>
          </cell>
          <cell r="E71">
            <v>0</v>
          </cell>
          <cell r="G71">
            <v>0</v>
          </cell>
          <cell r="H71">
            <v>0</v>
          </cell>
          <cell r="I71">
            <v>0</v>
          </cell>
        </row>
        <row r="72">
          <cell r="B72">
            <v>2033</v>
          </cell>
          <cell r="C72">
            <v>0</v>
          </cell>
          <cell r="D72">
            <v>0</v>
          </cell>
          <cell r="E72">
            <v>0</v>
          </cell>
          <cell r="G72">
            <v>0</v>
          </cell>
          <cell r="H72">
            <v>0</v>
          </cell>
          <cell r="I72">
            <v>0</v>
          </cell>
        </row>
        <row r="73">
          <cell r="B73">
            <v>2034</v>
          </cell>
          <cell r="C73">
            <v>0</v>
          </cell>
          <cell r="D73">
            <v>0</v>
          </cell>
          <cell r="E73">
            <v>0</v>
          </cell>
          <cell r="G73">
            <v>0</v>
          </cell>
          <cell r="H73">
            <v>0</v>
          </cell>
          <cell r="I73">
            <v>0</v>
          </cell>
        </row>
        <row r="74">
          <cell r="B74">
            <v>2035</v>
          </cell>
          <cell r="C74">
            <v>0</v>
          </cell>
          <cell r="D74">
            <v>0</v>
          </cell>
          <cell r="E74">
            <v>0</v>
          </cell>
          <cell r="G74">
            <v>0</v>
          </cell>
          <cell r="H74">
            <v>0</v>
          </cell>
          <cell r="I74">
            <v>0</v>
          </cell>
        </row>
        <row r="75">
          <cell r="B75">
            <v>2036</v>
          </cell>
          <cell r="C75">
            <v>0</v>
          </cell>
          <cell r="D75">
            <v>0</v>
          </cell>
          <cell r="E75">
            <v>0</v>
          </cell>
          <cell r="G75">
            <v>0</v>
          </cell>
          <cell r="H75">
            <v>0</v>
          </cell>
          <cell r="I75">
            <v>0</v>
          </cell>
        </row>
        <row r="76">
          <cell r="B76">
            <v>2037</v>
          </cell>
          <cell r="C76">
            <v>0</v>
          </cell>
          <cell r="D76">
            <v>0</v>
          </cell>
          <cell r="E76">
            <v>0</v>
          </cell>
          <cell r="G76">
            <v>0</v>
          </cell>
          <cell r="H76">
            <v>0</v>
          </cell>
          <cell r="I76">
            <v>0</v>
          </cell>
        </row>
        <row r="77">
          <cell r="B77">
            <v>0</v>
          </cell>
          <cell r="C77">
            <v>0</v>
          </cell>
          <cell r="D77">
            <v>0</v>
          </cell>
          <cell r="E77">
            <v>0</v>
          </cell>
          <cell r="G77">
            <v>0</v>
          </cell>
          <cell r="H77">
            <v>0</v>
          </cell>
          <cell r="I77">
            <v>0</v>
          </cell>
        </row>
        <row r="78">
          <cell r="B78">
            <v>0</v>
          </cell>
          <cell r="C78">
            <v>0</v>
          </cell>
          <cell r="D78">
            <v>0</v>
          </cell>
          <cell r="E78">
            <v>0</v>
          </cell>
          <cell r="G78">
            <v>0</v>
          </cell>
          <cell r="H78">
            <v>0</v>
          </cell>
          <cell r="I78">
            <v>0</v>
          </cell>
        </row>
        <row r="79">
          <cell r="B79">
            <v>0</v>
          </cell>
          <cell r="C79">
            <v>0</v>
          </cell>
          <cell r="D79">
            <v>0</v>
          </cell>
          <cell r="E79">
            <v>0</v>
          </cell>
          <cell r="G79">
            <v>0</v>
          </cell>
          <cell r="H79">
            <v>0</v>
          </cell>
          <cell r="I79">
            <v>0</v>
          </cell>
        </row>
        <row r="80">
          <cell r="B80">
            <v>0</v>
          </cell>
          <cell r="C80">
            <v>0</v>
          </cell>
          <cell r="D80">
            <v>0</v>
          </cell>
          <cell r="E80">
            <v>0</v>
          </cell>
          <cell r="G80">
            <v>0</v>
          </cell>
          <cell r="H80">
            <v>0</v>
          </cell>
          <cell r="I80">
            <v>0</v>
          </cell>
        </row>
        <row r="81">
          <cell r="B81">
            <v>0</v>
          </cell>
          <cell r="C81">
            <v>0</v>
          </cell>
          <cell r="D81">
            <v>0</v>
          </cell>
          <cell r="E81">
            <v>0</v>
          </cell>
          <cell r="G81">
            <v>0</v>
          </cell>
          <cell r="H81">
            <v>0</v>
          </cell>
          <cell r="I81">
            <v>0</v>
          </cell>
        </row>
        <row r="82">
          <cell r="B82">
            <v>0</v>
          </cell>
          <cell r="C82">
            <v>0</v>
          </cell>
          <cell r="D82">
            <v>0</v>
          </cell>
          <cell r="E82">
            <v>0</v>
          </cell>
          <cell r="G82">
            <v>0</v>
          </cell>
          <cell r="H82">
            <v>0</v>
          </cell>
          <cell r="I82">
            <v>0</v>
          </cell>
        </row>
        <row r="83">
          <cell r="B83">
            <v>0</v>
          </cell>
          <cell r="C83">
            <v>0</v>
          </cell>
          <cell r="D83">
            <v>0</v>
          </cell>
          <cell r="E83">
            <v>0</v>
          </cell>
          <cell r="G83">
            <v>0</v>
          </cell>
          <cell r="H83">
            <v>0</v>
          </cell>
          <cell r="I83">
            <v>0</v>
          </cell>
        </row>
        <row r="84">
          <cell r="B84">
            <v>0</v>
          </cell>
          <cell r="C84">
            <v>0</v>
          </cell>
          <cell r="D84">
            <v>0</v>
          </cell>
          <cell r="E84">
            <v>0</v>
          </cell>
          <cell r="G84">
            <v>0</v>
          </cell>
          <cell r="H84">
            <v>0</v>
          </cell>
          <cell r="I84">
            <v>0</v>
          </cell>
        </row>
        <row r="85">
          <cell r="B85">
            <v>0</v>
          </cell>
          <cell r="C85">
            <v>0</v>
          </cell>
          <cell r="D85">
            <v>0</v>
          </cell>
          <cell r="E85">
            <v>0</v>
          </cell>
          <cell r="G85">
            <v>0</v>
          </cell>
          <cell r="H85">
            <v>0</v>
          </cell>
          <cell r="I85">
            <v>0</v>
          </cell>
        </row>
        <row r="86">
          <cell r="B86">
            <v>0</v>
          </cell>
          <cell r="C86">
            <v>0</v>
          </cell>
          <cell r="D86">
            <v>0</v>
          </cell>
          <cell r="E86">
            <v>0</v>
          </cell>
          <cell r="G86">
            <v>0</v>
          </cell>
          <cell r="H86">
            <v>0</v>
          </cell>
          <cell r="I86">
            <v>0</v>
          </cell>
        </row>
        <row r="87">
          <cell r="B87">
            <v>0</v>
          </cell>
          <cell r="C87">
            <v>0</v>
          </cell>
          <cell r="D87">
            <v>0</v>
          </cell>
          <cell r="E87">
            <v>0</v>
          </cell>
          <cell r="G87">
            <v>0</v>
          </cell>
          <cell r="H87">
            <v>0</v>
          </cell>
          <cell r="I87">
            <v>0</v>
          </cell>
        </row>
        <row r="88">
          <cell r="B88">
            <v>0</v>
          </cell>
          <cell r="C88">
            <v>0</v>
          </cell>
          <cell r="D88">
            <v>0</v>
          </cell>
          <cell r="E88">
            <v>0</v>
          </cell>
          <cell r="G88">
            <v>0</v>
          </cell>
          <cell r="H88">
            <v>0</v>
          </cell>
          <cell r="I88">
            <v>0</v>
          </cell>
        </row>
        <row r="89">
          <cell r="B89">
            <v>0</v>
          </cell>
          <cell r="C89">
            <v>0</v>
          </cell>
          <cell r="D89">
            <v>0</v>
          </cell>
          <cell r="E89">
            <v>0</v>
          </cell>
          <cell r="G89">
            <v>0</v>
          </cell>
          <cell r="H89">
            <v>0</v>
          </cell>
          <cell r="I89">
            <v>0</v>
          </cell>
        </row>
        <row r="90">
          <cell r="B90">
            <v>0</v>
          </cell>
          <cell r="C90">
            <v>0</v>
          </cell>
          <cell r="D90">
            <v>0</v>
          </cell>
          <cell r="E90">
            <v>0</v>
          </cell>
          <cell r="G90">
            <v>0</v>
          </cell>
          <cell r="H90">
            <v>0</v>
          </cell>
          <cell r="I90">
            <v>0</v>
          </cell>
        </row>
        <row r="91">
          <cell r="B91">
            <v>0</v>
          </cell>
          <cell r="C91">
            <v>0</v>
          </cell>
          <cell r="D91">
            <v>0</v>
          </cell>
          <cell r="E91">
            <v>0</v>
          </cell>
          <cell r="G91">
            <v>0</v>
          </cell>
          <cell r="H91">
            <v>0</v>
          </cell>
          <cell r="I91">
            <v>0</v>
          </cell>
        </row>
        <row r="92">
          <cell r="B92">
            <v>0</v>
          </cell>
          <cell r="C92">
            <v>0</v>
          </cell>
          <cell r="D92">
            <v>0</v>
          </cell>
          <cell r="E92">
            <v>0</v>
          </cell>
          <cell r="G92">
            <v>0</v>
          </cell>
          <cell r="H92">
            <v>0</v>
          </cell>
          <cell r="I92">
            <v>0</v>
          </cell>
        </row>
        <row r="93">
          <cell r="B93">
            <v>0</v>
          </cell>
          <cell r="C93">
            <v>0</v>
          </cell>
          <cell r="D93">
            <v>0</v>
          </cell>
          <cell r="E93">
            <v>0</v>
          </cell>
          <cell r="G93">
            <v>0</v>
          </cell>
          <cell r="H93">
            <v>0</v>
          </cell>
          <cell r="I93">
            <v>0</v>
          </cell>
        </row>
        <row r="94">
          <cell r="B94">
            <v>0</v>
          </cell>
          <cell r="C94">
            <v>0</v>
          </cell>
          <cell r="D94">
            <v>0</v>
          </cell>
          <cell r="E94">
            <v>0</v>
          </cell>
          <cell r="G94">
            <v>0</v>
          </cell>
          <cell r="H94">
            <v>0</v>
          </cell>
          <cell r="I94">
            <v>0</v>
          </cell>
        </row>
        <row r="95">
          <cell r="B95">
            <v>0</v>
          </cell>
          <cell r="C95">
            <v>0</v>
          </cell>
          <cell r="D95">
            <v>0</v>
          </cell>
          <cell r="E95">
            <v>0</v>
          </cell>
          <cell r="G95">
            <v>0</v>
          </cell>
          <cell r="H95">
            <v>0</v>
          </cell>
          <cell r="I95">
            <v>0</v>
          </cell>
        </row>
        <row r="96">
          <cell r="B96">
            <v>0</v>
          </cell>
          <cell r="C96">
            <v>0</v>
          </cell>
          <cell r="D96">
            <v>0</v>
          </cell>
          <cell r="E96">
            <v>0</v>
          </cell>
          <cell r="G96">
            <v>0</v>
          </cell>
          <cell r="H96">
            <v>0</v>
          </cell>
          <cell r="I96">
            <v>0</v>
          </cell>
        </row>
        <row r="97">
          <cell r="B97">
            <v>0</v>
          </cell>
          <cell r="C97">
            <v>0</v>
          </cell>
          <cell r="D97">
            <v>0</v>
          </cell>
          <cell r="E97">
            <v>0</v>
          </cell>
          <cell r="G97">
            <v>0</v>
          </cell>
          <cell r="H97">
            <v>0</v>
          </cell>
          <cell r="I97">
            <v>0</v>
          </cell>
        </row>
        <row r="98">
          <cell r="B98">
            <v>0</v>
          </cell>
          <cell r="C98">
            <v>0</v>
          </cell>
          <cell r="D98">
            <v>0</v>
          </cell>
          <cell r="E98">
            <v>0</v>
          </cell>
          <cell r="G98">
            <v>0</v>
          </cell>
          <cell r="H98">
            <v>0</v>
          </cell>
          <cell r="I98">
            <v>0</v>
          </cell>
        </row>
        <row r="99">
          <cell r="B99">
            <v>0</v>
          </cell>
          <cell r="C99">
            <v>0</v>
          </cell>
          <cell r="D99">
            <v>0</v>
          </cell>
          <cell r="E99">
            <v>0</v>
          </cell>
          <cell r="G99">
            <v>0</v>
          </cell>
          <cell r="H99">
            <v>0</v>
          </cell>
          <cell r="I99">
            <v>0</v>
          </cell>
        </row>
        <row r="100">
          <cell r="B100">
            <v>0</v>
          </cell>
          <cell r="C100">
            <v>0</v>
          </cell>
          <cell r="D100">
            <v>0</v>
          </cell>
          <cell r="E100">
            <v>0</v>
          </cell>
          <cell r="G100">
            <v>0</v>
          </cell>
          <cell r="H100">
            <v>0</v>
          </cell>
          <cell r="I100">
            <v>0</v>
          </cell>
        </row>
        <row r="101">
          <cell r="B101">
            <v>0</v>
          </cell>
          <cell r="C101">
            <v>0</v>
          </cell>
          <cell r="D101">
            <v>0</v>
          </cell>
          <cell r="E101">
            <v>0</v>
          </cell>
          <cell r="G101">
            <v>0</v>
          </cell>
          <cell r="H101">
            <v>0</v>
          </cell>
          <cell r="I101">
            <v>0</v>
          </cell>
        </row>
        <row r="102">
          <cell r="B102">
            <v>0</v>
          </cell>
          <cell r="C102">
            <v>0</v>
          </cell>
          <cell r="D102">
            <v>0</v>
          </cell>
          <cell r="E102">
            <v>0</v>
          </cell>
          <cell r="G102">
            <v>0</v>
          </cell>
          <cell r="H102">
            <v>0</v>
          </cell>
          <cell r="I102">
            <v>0</v>
          </cell>
        </row>
        <row r="103">
          <cell r="B103">
            <v>0</v>
          </cell>
          <cell r="C103">
            <v>0</v>
          </cell>
          <cell r="D103">
            <v>0</v>
          </cell>
          <cell r="E103">
            <v>0</v>
          </cell>
          <cell r="G103">
            <v>0</v>
          </cell>
          <cell r="H103">
            <v>0</v>
          </cell>
          <cell r="I103">
            <v>0</v>
          </cell>
        </row>
      </sheetData>
      <sheetData sheetId="6"/>
      <sheetData sheetId="7"/>
      <sheetData sheetId="8"/>
      <sheetData sheetId="9"/>
      <sheetData sheetId="10"/>
      <sheetData sheetId="1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Page"/>
      <sheetName val=" Welcome "/>
      <sheetName val="Data Request"/>
      <sheetName val="Charts"/>
      <sheetName val="Charts Checking Data Request"/>
      <sheetName val="Tables"/>
      <sheetName val="DataInput"/>
      <sheetName val="SPIA"/>
      <sheetName val="Baseline"/>
      <sheetName val="ShockRevenue"/>
      <sheetName val="ShockExpenditure"/>
      <sheetName val="ShockExchangeRate"/>
      <sheetName val="ShockInterestRate"/>
      <sheetName val="Historical"/>
    </sheetNames>
    <sheetDataSet>
      <sheetData sheetId="0"/>
      <sheetData sheetId="1"/>
      <sheetData sheetId="2"/>
      <sheetData sheetId="3"/>
      <sheetData sheetId="4">
        <row r="5">
          <cell r="O5">
            <v>2015</v>
          </cell>
        </row>
      </sheetData>
      <sheetData sheetId="5"/>
      <sheetData sheetId="6"/>
      <sheetData sheetId="7">
        <row r="3">
          <cell r="C3" t="str">
            <v>Abia</v>
          </cell>
        </row>
        <row r="4">
          <cell r="C4" t="str">
            <v>Adamawa</v>
          </cell>
        </row>
        <row r="5">
          <cell r="C5" t="str">
            <v>Akwa Ibom</v>
          </cell>
        </row>
        <row r="6">
          <cell r="C6" t="str">
            <v>Anambra</v>
          </cell>
        </row>
        <row r="7">
          <cell r="C7" t="str">
            <v>Bauchi</v>
          </cell>
        </row>
        <row r="8">
          <cell r="C8" t="str">
            <v>Bayelsa</v>
          </cell>
        </row>
        <row r="9">
          <cell r="C9" t="str">
            <v>Benue</v>
          </cell>
        </row>
        <row r="10">
          <cell r="C10" t="str">
            <v>Borno</v>
          </cell>
        </row>
        <row r="11">
          <cell r="C11" t="str">
            <v>Cross River</v>
          </cell>
        </row>
        <row r="12">
          <cell r="C12" t="str">
            <v>Delta</v>
          </cell>
        </row>
        <row r="13">
          <cell r="C13" t="str">
            <v>Ebonyi</v>
          </cell>
        </row>
        <row r="14">
          <cell r="C14" t="str">
            <v>Edo</v>
          </cell>
        </row>
        <row r="15">
          <cell r="C15" t="str">
            <v>Ekiti</v>
          </cell>
        </row>
        <row r="16">
          <cell r="C16" t="str">
            <v>Enugu</v>
          </cell>
        </row>
        <row r="17">
          <cell r="C17" t="str">
            <v>Gombe</v>
          </cell>
        </row>
        <row r="18">
          <cell r="C18" t="str">
            <v>Imo</v>
          </cell>
        </row>
        <row r="19">
          <cell r="C19" t="str">
            <v>Jigawa</v>
          </cell>
        </row>
        <row r="20">
          <cell r="C20" t="str">
            <v>Kaduna</v>
          </cell>
        </row>
        <row r="21">
          <cell r="C21" t="str">
            <v>Kano</v>
          </cell>
        </row>
        <row r="22">
          <cell r="C22" t="str">
            <v>Katsina</v>
          </cell>
        </row>
        <row r="23">
          <cell r="C23" t="str">
            <v>Kebbi</v>
          </cell>
        </row>
        <row r="24">
          <cell r="C24" t="str">
            <v>Kogi</v>
          </cell>
        </row>
        <row r="25">
          <cell r="C25" t="str">
            <v>Kwara</v>
          </cell>
        </row>
        <row r="26">
          <cell r="C26" t="str">
            <v>Lagos</v>
          </cell>
        </row>
        <row r="27">
          <cell r="C27" t="str">
            <v>Nassarawa</v>
          </cell>
        </row>
        <row r="28">
          <cell r="C28" t="str">
            <v>Niger</v>
          </cell>
        </row>
        <row r="29">
          <cell r="C29" t="str">
            <v>Ogun</v>
          </cell>
        </row>
        <row r="30">
          <cell r="C30" t="str">
            <v>Ondo</v>
          </cell>
        </row>
        <row r="31">
          <cell r="C31" t="str">
            <v>Osun</v>
          </cell>
        </row>
        <row r="32">
          <cell r="C32" t="str">
            <v>Oyo</v>
          </cell>
        </row>
        <row r="33">
          <cell r="C33" t="str">
            <v>Plateau</v>
          </cell>
        </row>
        <row r="34">
          <cell r="C34" t="str">
            <v>Rivers</v>
          </cell>
        </row>
        <row r="35">
          <cell r="C35" t="str">
            <v>Sokoto</v>
          </cell>
        </row>
        <row r="36">
          <cell r="C36" t="str">
            <v>Taraba</v>
          </cell>
        </row>
        <row r="37">
          <cell r="C37" t="str">
            <v>Yobe</v>
          </cell>
        </row>
        <row r="38">
          <cell r="C38" t="str">
            <v>Zamfara</v>
          </cell>
        </row>
        <row r="39">
          <cell r="C39" t="str">
            <v>FCT</v>
          </cell>
        </row>
      </sheetData>
      <sheetData sheetId="8"/>
      <sheetData sheetId="9"/>
      <sheetData sheetId="10"/>
      <sheetData sheetId="11"/>
      <sheetData sheetId="12"/>
      <sheetData sheetId="13"/>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Page"/>
      <sheetName val="Welcome"/>
      <sheetName val="Input 1 - Data"/>
      <sheetName val="Input 2 - Domestic Financing"/>
      <sheetName val="Input 3 - External Financing"/>
      <sheetName val="Input 4 - Borrowing Terms"/>
      <sheetName val="Input 5 - Optimistic Scenarios"/>
      <sheetName val="Input 6 - Pessimistic Scenarios"/>
      <sheetName val="Old+New Debt Stock"/>
      <sheetName val="Macro &amp; Debt Data"/>
      <sheetName val="Sensitivity Test (+)"/>
      <sheetName val="Sensitivity Test (-)"/>
      <sheetName val="Baseline Indicators"/>
      <sheetName val="Sensitivity Test (+) Indicators"/>
      <sheetName val="Sensitivity Test (-) Indicators"/>
      <sheetName val="Moderate Risk"/>
      <sheetName val="Baseline Table"/>
      <sheetName val="Baseline Charts"/>
      <sheetName val="Scenario Charts"/>
      <sheetName val="New Fin. Dist"/>
      <sheetName val="Optimistic - Shocks"/>
      <sheetName val="Pessimistic - Shocks"/>
      <sheetName val="Chart_Data"/>
      <sheetName val="SPIA"/>
      <sheetName val="gdp"/>
      <sheetName val="revenue"/>
      <sheetName val="debt stock"/>
      <sheetName val="debt service"/>
      <sheetName val="Sheet1"/>
      <sheetName val="ratios"/>
      <sheetName val="thresholds"/>
      <sheetName val="drop down"/>
      <sheetName val="No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3">
          <cell r="C3" t="str">
            <v>Abia</v>
          </cell>
        </row>
        <row r="4">
          <cell r="C4" t="str">
            <v>Adamawa</v>
          </cell>
        </row>
        <row r="5">
          <cell r="C5" t="str">
            <v>Akwa Ibom</v>
          </cell>
        </row>
        <row r="6">
          <cell r="C6" t="str">
            <v>Anambra</v>
          </cell>
        </row>
        <row r="7">
          <cell r="C7" t="str">
            <v>Bauchi</v>
          </cell>
        </row>
        <row r="8">
          <cell r="C8" t="str">
            <v>Bayelsa</v>
          </cell>
        </row>
        <row r="9">
          <cell r="C9" t="str">
            <v>Benue</v>
          </cell>
        </row>
        <row r="10">
          <cell r="C10" t="str">
            <v>Borno</v>
          </cell>
        </row>
        <row r="11">
          <cell r="C11" t="str">
            <v>Cross River</v>
          </cell>
        </row>
        <row r="12">
          <cell r="C12" t="str">
            <v>Delta</v>
          </cell>
        </row>
        <row r="13">
          <cell r="C13" t="str">
            <v>Ebonyi</v>
          </cell>
        </row>
        <row r="14">
          <cell r="C14" t="str">
            <v>Edo</v>
          </cell>
        </row>
        <row r="15">
          <cell r="C15" t="str">
            <v>Ekiti</v>
          </cell>
        </row>
        <row r="16">
          <cell r="C16" t="str">
            <v>Enugu</v>
          </cell>
        </row>
        <row r="17">
          <cell r="C17" t="str">
            <v>Gombe</v>
          </cell>
        </row>
        <row r="18">
          <cell r="C18" t="str">
            <v>Imo</v>
          </cell>
        </row>
        <row r="19">
          <cell r="C19" t="str">
            <v>Jigawa</v>
          </cell>
        </row>
        <row r="20">
          <cell r="C20" t="str">
            <v>Kaduna</v>
          </cell>
        </row>
        <row r="21">
          <cell r="C21" t="str">
            <v>Kano</v>
          </cell>
        </row>
        <row r="22">
          <cell r="C22" t="str">
            <v>Katsina</v>
          </cell>
        </row>
        <row r="23">
          <cell r="C23" t="str">
            <v>Kebbi</v>
          </cell>
        </row>
        <row r="24">
          <cell r="C24" t="str">
            <v>Kogi</v>
          </cell>
        </row>
        <row r="25">
          <cell r="C25" t="str">
            <v>Kwara</v>
          </cell>
        </row>
        <row r="26">
          <cell r="C26" t="str">
            <v>Lagos</v>
          </cell>
        </row>
        <row r="27">
          <cell r="C27" t="str">
            <v>Nassarawa</v>
          </cell>
        </row>
        <row r="28">
          <cell r="C28" t="str">
            <v>Niger</v>
          </cell>
        </row>
        <row r="29">
          <cell r="C29" t="str">
            <v>Ogun</v>
          </cell>
        </row>
        <row r="30">
          <cell r="C30" t="str">
            <v>Ondo</v>
          </cell>
        </row>
        <row r="31">
          <cell r="C31" t="str">
            <v>Osun</v>
          </cell>
        </row>
        <row r="32">
          <cell r="C32" t="str">
            <v>Oyo</v>
          </cell>
        </row>
        <row r="33">
          <cell r="C33" t="str">
            <v>Plateau</v>
          </cell>
        </row>
        <row r="34">
          <cell r="C34" t="str">
            <v>Rivers</v>
          </cell>
        </row>
        <row r="35">
          <cell r="C35" t="str">
            <v>Sokoto</v>
          </cell>
        </row>
        <row r="36">
          <cell r="C36" t="str">
            <v>Taraba</v>
          </cell>
        </row>
        <row r="37">
          <cell r="C37" t="str">
            <v>Yobe</v>
          </cell>
        </row>
        <row r="38">
          <cell r="C38" t="str">
            <v>Zamfara</v>
          </cell>
        </row>
        <row r="39">
          <cell r="C39" t="str">
            <v>FCT</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S"/>
    </sheetNames>
    <sheetDataSet>
      <sheetData sheetId="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Priv.Cap)"/>
    </sheetNames>
    <sheetDataSet>
      <sheetData sheetId="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uity Template"/>
      <sheetName val="Reducing Bal Template"/>
      <sheetName val="Reducing Bal WGP"/>
      <sheetName val="Reducing Bal WOGP"/>
      <sheetName val="Annuity WGP"/>
      <sheetName val="Annuity WOGP"/>
      <sheetName val="Quarterly"/>
      <sheetName val="Quarterly1"/>
      <sheetName val="Quarterly2"/>
      <sheetName val="COMMERCIAL BANK LOAN SUMMARY"/>
      <sheetName val="QUARTERLY COMM BANK SUMMARY"/>
      <sheetName val="Consolidation"/>
      <sheetName val="Sheet5"/>
    </sheetNames>
    <sheetDataSet>
      <sheetData sheetId="0" refreshError="1"/>
      <sheetData sheetId="1" refreshError="1"/>
      <sheetData sheetId="2" refreshError="1">
        <row r="3">
          <cell r="B3">
            <v>350000000</v>
          </cell>
          <cell r="E3">
            <v>350000000</v>
          </cell>
        </row>
        <row r="4">
          <cell r="B4">
            <v>0.17</v>
          </cell>
          <cell r="E4">
            <v>71895833.333333343</v>
          </cell>
        </row>
        <row r="5">
          <cell r="B5">
            <v>41287</v>
          </cell>
        </row>
        <row r="6">
          <cell r="B6">
            <v>42017</v>
          </cell>
        </row>
        <row r="7">
          <cell r="B7">
            <v>12</v>
          </cell>
        </row>
        <row r="8">
          <cell r="B8">
            <v>24</v>
          </cell>
        </row>
        <row r="9">
          <cell r="B9">
            <v>4</v>
          </cell>
        </row>
        <row r="10">
          <cell r="B10">
            <v>7.4999999999999997E-3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S"/>
    </sheetNames>
    <sheetDataSet>
      <sheetData sheetId="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I CERTIFICATES ISSUED"/>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H old"/>
    </sheetNames>
    <sheetDataSet>
      <sheetData sheetId="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s>
    <sheetDataSet>
      <sheetData sheetId="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Priv.Cap)"/>
    </sheetNames>
    <sheetDataSet>
      <sheetData sheetId="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mport Variables"/>
      <sheetName val="Country_Information"/>
      <sheetName val="COM"/>
      <sheetName val="CPIA"/>
      <sheetName val="translation"/>
      <sheetName val="Input-INSTRUCTIONS"/>
      <sheetName val="Input 1 - Basics"/>
      <sheetName val="Input 2 - Debt Coverage"/>
      <sheetName val="Input 3 - Macro-Debt data(DMX)"/>
      <sheetName val="Input 4 - External Financing"/>
      <sheetName val="Input 5 - Local-debt Financing"/>
      <sheetName val="Input 6(optional)-Standard Test"/>
      <sheetName val="Input 6 - Tailored Tests"/>
      <sheetName val="Input 7 - Residual Financing"/>
      <sheetName val="Input 8 - SDR"/>
      <sheetName val="Customized Scenario-External"/>
      <sheetName val="Customized Scenario - public"/>
      <sheetName val="CI Summary"/>
      <sheetName val="Imported data"/>
      <sheetName val="Probability approach"/>
      <sheetName val="Realism 1 - Forecast Error"/>
      <sheetName val="Realism 2 - Fiscal multiplier"/>
      <sheetName val="Realism 3 - Invest-Growth"/>
      <sheetName val="Realism 4 - Fiscal adjustment"/>
      <sheetName val="Macro-Debt_Data"/>
      <sheetName val="Ext_Debt_Data"/>
      <sheetName val="PV_Base"/>
      <sheetName val="Chart Data"/>
      <sheetName val="PV_LC_NR1"/>
      <sheetName val="PV_LC_NR2"/>
      <sheetName val="PV_LC_NR3"/>
      <sheetName val="Output 1-1 - External DSA"/>
      <sheetName val="Output 1-2 - Public DSA"/>
      <sheetName val="Output 2-1 Stress_Charts_Ex"/>
      <sheetName val="Output 2-2 Stress_Charts_Pub"/>
      <sheetName val="Output 3-1 Stress-external"/>
      <sheetName val="Output 3-2 Stress-public"/>
      <sheetName val="Output 4-1 - Forecast Error"/>
      <sheetName val="Output 4-2 - Realism"/>
      <sheetName val="Output 5-1 Moderate risk"/>
      <sheetName val="Output 5-2 Market module"/>
      <sheetName val="Output 6 - Prob (if applicable)"/>
      <sheetName val="Output 7 - Risk rating summary"/>
      <sheetName val="Baseline - public"/>
      <sheetName val="A1_Historical_pub"/>
      <sheetName val="B1_GDP_pub"/>
      <sheetName val="B2_PB_mkt_pub"/>
      <sheetName val="B2_PB_non_mkt_pub"/>
      <sheetName val="B5_depreciation_pub"/>
      <sheetName val="B6_combo_mkt_pub"/>
      <sheetName val="B6_combo_non-mkt_pub"/>
      <sheetName val="PV_ResFin_pub"/>
      <sheetName val="PV_ResFin-add.int.cost - mkt"/>
      <sheetName val="Baseline - external"/>
      <sheetName val="A1_historical_ext"/>
      <sheetName val="B1_GDP_ext"/>
      <sheetName val="B3_Exports_ext"/>
      <sheetName val="B4_other flows_ext"/>
      <sheetName val="B5_depreciation_ext"/>
      <sheetName val="B6_Combo_mkt_ext"/>
      <sheetName val="B6_Combo_non-mkt_ext"/>
      <sheetName val="PV Stress"/>
      <sheetName val="PV_Base-add.cost.mkt"/>
      <sheetName val="Trigger"/>
      <sheetName val="C1_Combined CL"/>
      <sheetName val="C2_Natural disaster"/>
      <sheetName val="C3_Commodity prices_ext"/>
      <sheetName val="C3_commodity_prices_pub"/>
      <sheetName val="C4_Market_financing"/>
      <sheetName val="PV_baseline_com"/>
      <sheetName val="PV_stress_com"/>
      <sheetName val="lookup"/>
    </sheetNames>
    <sheetDataSet>
      <sheetData sheetId="0">
        <row r="10">
          <cell r="L10" t="str">
            <v>English</v>
          </cell>
          <cell r="M10">
            <v>0</v>
          </cell>
        </row>
      </sheetData>
      <sheetData sheetId="1"/>
      <sheetData sheetId="2"/>
      <sheetData sheetId="3"/>
      <sheetData sheetId="4"/>
      <sheetData sheetId="5">
        <row r="339">
          <cell r="C339" t="str">
            <v>Total public debt outstanding at year-end</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4">
          <cell r="C14" t="str">
            <v>Projected 3-yr adjustment</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s>
    <sheetDataSet>
      <sheetData sheetId="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D &amp; SS of FOREx (2)"/>
    </sheetNames>
    <sheetDataSet>
      <sheetData sheetId="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mport Variables"/>
      <sheetName val="Country_Information"/>
      <sheetName val="COM"/>
      <sheetName val="CPIA"/>
      <sheetName val="translation"/>
      <sheetName val="Input-INSTRUCTIONS"/>
      <sheetName val="Input 1 - Basics"/>
      <sheetName val="Input 2 - Debt Coverage"/>
      <sheetName val="Input 3 - Macro-Debt data(DMX)"/>
      <sheetName val="Input 4 - External Financing"/>
      <sheetName val="Input 5 - Local-debt Financing"/>
      <sheetName val="Input 6(optional)-Standard Test"/>
      <sheetName val="Input 6 - Tailored Tests"/>
      <sheetName val="Input 7 - Residual Financing"/>
      <sheetName val="Input 8 - SDR"/>
      <sheetName val="Customized Scenario-External"/>
      <sheetName val="Customized Scenario - public"/>
      <sheetName val="CI Summary"/>
      <sheetName val="Imported data"/>
      <sheetName val="Probability approach"/>
      <sheetName val="Realism 1 - Forecast Error"/>
      <sheetName val="Realism 2 - Fiscal multiplier"/>
      <sheetName val="Realism 3 - Invest-Growth"/>
      <sheetName val="Realism 4 - Fiscal adjustment"/>
      <sheetName val="Macro-Debt_Data"/>
      <sheetName val="Ext_Debt_Data"/>
      <sheetName val="PV_Base"/>
      <sheetName val="Chart Data"/>
      <sheetName val="PV_LC_NR1"/>
      <sheetName val="PV_LC_NR2"/>
      <sheetName val="PV_LC_NR3"/>
      <sheetName val="Output 1-1 - External DSA"/>
      <sheetName val="Output 1-2 - Public DSA"/>
      <sheetName val="Output 2-1 Stress_Charts_Ex"/>
      <sheetName val="Output 2-2 Stress_Charts_Pub"/>
      <sheetName val="Output 3-1 Stress-external"/>
      <sheetName val="Output 3-2 Stress-public"/>
      <sheetName val="Output 4-1 - Forecast Error"/>
      <sheetName val="Output 4-2 - Realism"/>
      <sheetName val="Output 5-1 Moderate risk"/>
      <sheetName val="Output 5-2 Market module"/>
      <sheetName val="Output 6 - Prob (if applicable)"/>
      <sheetName val="Output 7 - Risk rating summary"/>
      <sheetName val="Baseline - public"/>
      <sheetName val="A1_Historical_pub"/>
      <sheetName val="B1_GDP_pub"/>
      <sheetName val="B2_PB_mkt_pub"/>
      <sheetName val="B2_PB_non_mkt_pub"/>
      <sheetName val="B5_depreciation_pub"/>
      <sheetName val="B6_combo_mkt_pub"/>
      <sheetName val="B6_combo_non-mkt_pub"/>
      <sheetName val="PV_ResFin_pub"/>
      <sheetName val="PV_ResFin-add.int.cost - mkt"/>
      <sheetName val="Baseline - external"/>
      <sheetName val="A1_historical_ext"/>
      <sheetName val="B1_GDP_ext"/>
      <sheetName val="B3_Exports_ext"/>
      <sheetName val="B4_other flows_ext"/>
      <sheetName val="B5_depreciation_ext"/>
      <sheetName val="B6_Combo_mkt_ext"/>
      <sheetName val="B6_Combo_non-mkt_ext"/>
      <sheetName val="PV Stress"/>
      <sheetName val="PV_Base-add.cost.mkt"/>
      <sheetName val="Trigger"/>
      <sheetName val="C1_Combined CL"/>
      <sheetName val="C2_Natural disaster"/>
      <sheetName val="C3_Commodity prices_ext"/>
      <sheetName val="C3_commodity_prices_pub"/>
      <sheetName val="C4_Market_financing"/>
      <sheetName val="PV_baseline_com"/>
      <sheetName val="PV_stress_com"/>
      <sheetName val="lookup"/>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H3">
            <v>1</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2">
          <cell r="C62" t="str">
            <v>Historical scenario</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
    </sheetNames>
    <sheetDataSet>
      <sheetData sheetId="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Macro1"/>
      <sheetName val="Macro2"/>
      <sheetName val="Budget"/>
      <sheetName val="BOP"/>
      <sheetName val="Additional"/>
      <sheetName val="AllOutcomes"/>
      <sheetName val="START"/>
      <sheetName val="Scenarios"/>
      <sheetName val="Raw data"/>
      <sheetName val="Baseline"/>
      <sheetName val="Scenario_1"/>
      <sheetName val="Scenario_2"/>
      <sheetName val="Stochastic Scenario"/>
      <sheetName val="Shocks"/>
      <sheetName val="V1"/>
      <sheetName val="V2"/>
      <sheetName val="V3"/>
      <sheetName val="V4"/>
      <sheetName val="V5"/>
      <sheetName val="O1"/>
      <sheetName val="O2"/>
      <sheetName val="O3"/>
      <sheetName val="O4"/>
      <sheetName val="O5"/>
      <sheetName val="O6"/>
      <sheetName val="O7"/>
      <sheetName val="O8"/>
      <sheetName val="O9"/>
      <sheetName val="O10"/>
      <sheetName val="Charts"/>
      <sheetName val="Charts data "/>
      <sheetName val="Fan chart"/>
      <sheetName val="Fan chart data"/>
      <sheetName val="Prob chart"/>
      <sheetName val="Prob chart data"/>
    </sheetNames>
    <sheetDataSet>
      <sheetData sheetId="0"/>
      <sheetData sheetId="1"/>
      <sheetData sheetId="2"/>
      <sheetData sheetId="3"/>
      <sheetData sheetId="4"/>
      <sheetData sheetId="5"/>
      <sheetData sheetId="6"/>
      <sheetData sheetId="7"/>
      <sheetData sheetId="8">
        <row r="3">
          <cell r="B3">
            <v>2018</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_external"/>
      <sheetName val="Table"/>
      <sheetName val="Table_SR"/>
      <sheetName val="Table_GEF"/>
      <sheetName val="A1_historical"/>
      <sheetName val="A2_alternative"/>
      <sheetName val="A3_market"/>
      <sheetName val="B1_irate"/>
      <sheetName val="B2_GDP"/>
      <sheetName val="B3_deflator"/>
      <sheetName val="B4_CAB"/>
      <sheetName val="B5_Combined"/>
      <sheetName val="B6_Depreciation"/>
      <sheetName val="Data_chart"/>
      <sheetName val="Figure"/>
      <sheetName val="External Sustainability-Arg"/>
      <sheetName val="ExtSust-Arg"/>
      <sheetName val="ControlSheet"/>
      <sheetName val="PanelChart"/>
      <sheetName val="Chartdata"/>
      <sheetName val="B3_CAB"/>
      <sheetName val="B4_Combined"/>
      <sheetName val="B5_Depreciation"/>
      <sheetName val="150dp"/>
      <sheetName val="RED47"/>
      <sheetName val="T7"/>
      <sheetName val="Commercial Banks"/>
      <sheetName val="Table 37"/>
      <sheetName val="SR-Basic indicators"/>
      <sheetName val="Labor"/>
      <sheetName val="Table3"/>
    </sheetNames>
    <sheetDataSet>
      <sheetData sheetId="0"/>
      <sheetData sheetId="1"/>
      <sheetData sheetId="2" refreshError="1">
        <row r="3">
          <cell r="B3" t="str">
            <v>External Debt Sustainability Framework, 1999-2009</v>
          </cell>
        </row>
        <row r="4">
          <cell r="B4" t="str">
            <v>(In percent of GDP, unless otherwise indicated)</v>
          </cell>
        </row>
        <row r="7">
          <cell r="F7" t="str">
            <v xml:space="preserve">Actual </v>
          </cell>
          <cell r="S7" t="str">
            <v>Projections</v>
          </cell>
        </row>
        <row r="8">
          <cell r="C8">
            <v>1993</v>
          </cell>
          <cell r="D8">
            <v>1994</v>
          </cell>
          <cell r="E8">
            <v>1995</v>
          </cell>
          <cell r="F8">
            <v>1996</v>
          </cell>
          <cell r="G8">
            <v>1997</v>
          </cell>
          <cell r="H8">
            <v>1998</v>
          </cell>
          <cell r="I8">
            <v>1999</v>
          </cell>
          <cell r="J8">
            <v>2000</v>
          </cell>
          <cell r="K8">
            <v>2001</v>
          </cell>
          <cell r="L8">
            <v>2002</v>
          </cell>
          <cell r="M8">
            <v>2003</v>
          </cell>
          <cell r="S8">
            <v>2004</v>
          </cell>
          <cell r="T8">
            <v>2005</v>
          </cell>
          <cell r="U8">
            <v>2006</v>
          </cell>
          <cell r="V8">
            <v>2007</v>
          </cell>
          <cell r="W8">
            <v>2008</v>
          </cell>
          <cell r="X8">
            <v>2009</v>
          </cell>
        </row>
        <row r="9">
          <cell r="AA9" t="str">
            <v>Debt-stabilizing</v>
          </cell>
        </row>
        <row r="10">
          <cell r="S10" t="str">
            <v xml:space="preserve">I.  Baseline  Projections </v>
          </cell>
          <cell r="AA10" t="str">
            <v xml:space="preserve">non-interest </v>
          </cell>
        </row>
        <row r="11">
          <cell r="AA11" t="str">
            <v>current account 6/</v>
          </cell>
        </row>
        <row r="12">
          <cell r="A12">
            <v>1</v>
          </cell>
          <cell r="B12" t="str">
            <v>External debt</v>
          </cell>
          <cell r="C12">
            <v>31.340704666677361</v>
          </cell>
          <cell r="D12">
            <v>32.662319300879389</v>
          </cell>
          <cell r="E12">
            <v>33.794637100239534</v>
          </cell>
          <cell r="F12">
            <v>58.968961161927339</v>
          </cell>
          <cell r="G12">
            <v>49.653987388290879</v>
          </cell>
          <cell r="H12">
            <v>38.526718061664901</v>
          </cell>
          <cell r="I12">
            <v>39.389845348447629</v>
          </cell>
          <cell r="J12">
            <v>36.932704431049835</v>
          </cell>
          <cell r="K12">
            <v>28.377240510095753</v>
          </cell>
          <cell r="L12">
            <v>26.374189292239969</v>
          </cell>
          <cell r="M12">
            <v>26.506294623465958</v>
          </cell>
          <cell r="S12">
            <v>29.253363303090886</v>
          </cell>
          <cell r="T12">
            <v>29.133352418114235</v>
          </cell>
          <cell r="U12">
            <v>28.948315023972814</v>
          </cell>
          <cell r="V12">
            <v>28.884108648373026</v>
          </cell>
          <cell r="W12">
            <v>28.717607837977237</v>
          </cell>
          <cell r="X12">
            <v>27.408414314203611</v>
          </cell>
          <cell r="AA12">
            <v>-0.91617544321247113</v>
          </cell>
        </row>
        <row r="14">
          <cell r="A14">
            <v>2</v>
          </cell>
          <cell r="B14" t="str">
            <v>Change in external debt</v>
          </cell>
          <cell r="D14">
            <v>1.3216146342020281</v>
          </cell>
          <cell r="E14">
            <v>1.1323177993601448</v>
          </cell>
          <cell r="F14">
            <v>25.174324061687805</v>
          </cell>
          <cell r="G14">
            <v>-9.31497377363646</v>
          </cell>
          <cell r="H14">
            <v>-11.127269326625978</v>
          </cell>
          <cell r="I14">
            <v>0.86312728678272777</v>
          </cell>
          <cell r="J14">
            <v>-2.4571409173977941</v>
          </cell>
          <cell r="K14">
            <v>-8.5554639209540824</v>
          </cell>
          <cell r="L14">
            <v>-2.0030512178557842</v>
          </cell>
          <cell r="M14">
            <v>0.13210533122598989</v>
          </cell>
          <cell r="S14">
            <v>2.7470686796249275</v>
          </cell>
          <cell r="T14">
            <v>-0.1200108849766508</v>
          </cell>
          <cell r="U14">
            <v>-0.18503739414142117</v>
          </cell>
          <cell r="V14">
            <v>-6.4206375599788146E-2</v>
          </cell>
          <cell r="W14">
            <v>-0.16650081039578879</v>
          </cell>
          <cell r="X14">
            <v>-1.3091935237736259</v>
          </cell>
          <cell r="Y14">
            <v>0</v>
          </cell>
        </row>
        <row r="15">
          <cell r="A15">
            <v>3</v>
          </cell>
          <cell r="B15" t="str">
            <v>Identified external debt-creating flows (4+8+9)</v>
          </cell>
          <cell r="D15">
            <v>-1.0567449307229433</v>
          </cell>
          <cell r="E15">
            <v>2.5803363856952037</v>
          </cell>
          <cell r="F15">
            <v>10.933211205897058</v>
          </cell>
          <cell r="G15">
            <v>-11.491050832340868</v>
          </cell>
          <cell r="H15">
            <v>-10.425565626597214</v>
          </cell>
          <cell r="I15">
            <v>-0.32006549815371532</v>
          </cell>
          <cell r="J15">
            <v>-4.4121284142804775</v>
          </cell>
          <cell r="K15">
            <v>-5.0404163788465421</v>
          </cell>
          <cell r="L15">
            <v>-2.2813757587304222</v>
          </cell>
          <cell r="M15">
            <v>-7.6702642728973314E-2</v>
          </cell>
          <cell r="S15">
            <v>1.6341037203788824</v>
          </cell>
          <cell r="T15">
            <v>0.11756703849557903</v>
          </cell>
          <cell r="U15">
            <v>-3.4430735801422196E-2</v>
          </cell>
          <cell r="V15">
            <v>6.033213749066435E-2</v>
          </cell>
          <cell r="W15">
            <v>6.2416713289692227E-2</v>
          </cell>
          <cell r="X15">
            <v>-6.8565049627570818E-2</v>
          </cell>
          <cell r="Y15">
            <v>0</v>
          </cell>
        </row>
        <row r="16">
          <cell r="A16">
            <v>4</v>
          </cell>
          <cell r="B16" t="str">
            <v>Current account deficit, excluding interest payments</v>
          </cell>
          <cell r="D16">
            <v>3.0911403405228386</v>
          </cell>
          <cell r="E16">
            <v>4.2433900009100416</v>
          </cell>
          <cell r="F16">
            <v>-4.1925967455261368</v>
          </cell>
          <cell r="G16">
            <v>-3.319142366718844</v>
          </cell>
          <cell r="H16">
            <v>-1.244114132943114</v>
          </cell>
          <cell r="I16">
            <v>0.8531017839225522</v>
          </cell>
          <cell r="J16">
            <v>0.21794015361399607</v>
          </cell>
          <cell r="K16">
            <v>0.78657133100194698</v>
          </cell>
          <cell r="L16">
            <v>0.82781349110010505</v>
          </cell>
          <cell r="M16">
            <v>0.56915382870300568</v>
          </cell>
          <cell r="S16">
            <v>0.26758260073971502</v>
          </cell>
          <cell r="T16">
            <v>0.87109282685465672</v>
          </cell>
          <cell r="U16">
            <v>0.78304582404535927</v>
          </cell>
          <cell r="V16">
            <v>0.78826652733512448</v>
          </cell>
          <cell r="W16">
            <v>0.86394676288675132</v>
          </cell>
          <cell r="X16">
            <v>0.81438624000576743</v>
          </cell>
          <cell r="Y16">
            <v>0.91617544321247113</v>
          </cell>
        </row>
        <row r="17">
          <cell r="A17">
            <v>5</v>
          </cell>
          <cell r="B17" t="str">
            <v>Deficit in balance of goods and services</v>
          </cell>
          <cell r="D17">
            <v>3.8712429116613869</v>
          </cell>
          <cell r="E17">
            <v>4.855824299790557</v>
          </cell>
          <cell r="F17">
            <v>-2.7089379343370439</v>
          </cell>
          <cell r="G17">
            <v>-2.1299883524274925</v>
          </cell>
          <cell r="H17">
            <v>-2.3271113465511917E-2</v>
          </cell>
          <cell r="I17">
            <v>2.0952923493050264</v>
          </cell>
          <cell r="J17">
            <v>1.5344954075776656</v>
          </cell>
          <cell r="K17">
            <v>1.7761369791457433</v>
          </cell>
          <cell r="L17">
            <v>2.1649046954161051</v>
          </cell>
          <cell r="M17">
            <v>1.8794207904020794</v>
          </cell>
          <cell r="S17">
            <v>1.7442748243373174</v>
          </cell>
          <cell r="T17">
            <v>2.7038975020237288</v>
          </cell>
          <cell r="U17">
            <v>2.9393212535192745</v>
          </cell>
          <cell r="V17">
            <v>3.014477807572888</v>
          </cell>
          <cell r="W17">
            <v>3.1107570315603361</v>
          </cell>
          <cell r="X17">
            <v>3.0954775872624865</v>
          </cell>
        </row>
        <row r="18">
          <cell r="A18">
            <v>6</v>
          </cell>
          <cell r="B18" t="str">
            <v>Exports</v>
          </cell>
          <cell r="C18">
            <v>13.122053146898471</v>
          </cell>
          <cell r="D18">
            <v>11.125352493649149</v>
          </cell>
          <cell r="E18">
            <v>12.053370427838681</v>
          </cell>
          <cell r="F18">
            <v>22.023486842881145</v>
          </cell>
          <cell r="G18">
            <v>22.950755403710836</v>
          </cell>
          <cell r="H18">
            <v>21.29595728582208</v>
          </cell>
          <cell r="I18">
            <v>20.535082075780675</v>
          </cell>
          <cell r="J18">
            <v>20.302749966192845</v>
          </cell>
          <cell r="K18">
            <v>20.374771830224532</v>
          </cell>
          <cell r="L18">
            <v>18.186888584228008</v>
          </cell>
          <cell r="M18">
            <v>17.780339184669394</v>
          </cell>
          <cell r="S18">
            <v>19.769185125932268</v>
          </cell>
          <cell r="T18">
            <v>19.620018823937652</v>
          </cell>
          <cell r="U18">
            <v>19.979670421595848</v>
          </cell>
          <cell r="V18">
            <v>20.546608156393063</v>
          </cell>
          <cell r="W18">
            <v>21.091089050990988</v>
          </cell>
          <cell r="X18">
            <v>21.74571520901403</v>
          </cell>
        </row>
        <row r="19">
          <cell r="A19">
            <v>7</v>
          </cell>
          <cell r="B19" t="str">
            <v xml:space="preserve">Imports </v>
          </cell>
          <cell r="D19">
            <v>14.996595405310536</v>
          </cell>
          <cell r="E19">
            <v>16.909194727629238</v>
          </cell>
          <cell r="F19">
            <v>19.314548908544101</v>
          </cell>
          <cell r="G19">
            <v>20.820767051283344</v>
          </cell>
          <cell r="H19">
            <v>21.272686172356568</v>
          </cell>
          <cell r="I19">
            <v>22.630374425085702</v>
          </cell>
          <cell r="J19">
            <v>21.837245373770511</v>
          </cell>
          <cell r="K19">
            <v>22.150908809370275</v>
          </cell>
          <cell r="L19">
            <v>20.351793279644113</v>
          </cell>
          <cell r="M19">
            <v>19.659759975071474</v>
          </cell>
          <cell r="S19">
            <v>21.513459950269585</v>
          </cell>
          <cell r="T19">
            <v>22.323916325961381</v>
          </cell>
          <cell r="U19">
            <v>22.918991675115123</v>
          </cell>
          <cell r="V19">
            <v>23.561085963965951</v>
          </cell>
          <cell r="W19">
            <v>24.201846082551324</v>
          </cell>
          <cell r="X19">
            <v>24.841192796276516</v>
          </cell>
        </row>
        <row r="20">
          <cell r="A20">
            <v>8</v>
          </cell>
          <cell r="B20" t="str">
            <v>Net non-debt creating capital inflows (negative)</v>
          </cell>
          <cell r="D20">
            <v>-3.7587261409853001</v>
          </cell>
          <cell r="E20">
            <v>-2.8810277034106733</v>
          </cell>
          <cell r="F20">
            <v>-3.1201576139771774</v>
          </cell>
          <cell r="G20">
            <v>-3.2857756269976317</v>
          </cell>
          <cell r="H20">
            <v>-3.612389658732003</v>
          </cell>
          <cell r="I20">
            <v>-1.7478112652211142</v>
          </cell>
          <cell r="J20">
            <v>-2.2370170941375536</v>
          </cell>
          <cell r="K20">
            <v>-1.8175004527825667</v>
          </cell>
          <cell r="L20">
            <v>-3.2475449867511399</v>
          </cell>
          <cell r="M20">
            <v>-1.4628376604759876</v>
          </cell>
          <cell r="S20">
            <v>-1.4794794838447756</v>
          </cell>
          <cell r="T20">
            <v>-1.5791153331554699</v>
          </cell>
          <cell r="U20">
            <v>-1.6177970590720876</v>
          </cell>
          <cell r="V20">
            <v>-1.6160687581681108</v>
          </cell>
          <cell r="W20">
            <v>-1.6140124019239743</v>
          </cell>
          <cell r="X20">
            <v>-1.6117344648541607</v>
          </cell>
          <cell r="Y20">
            <v>-1.6117344648541607</v>
          </cell>
        </row>
        <row r="21">
          <cell r="A21" t="str">
            <v>hide</v>
          </cell>
          <cell r="B21" t="str">
            <v>Net foreign direct investment, equity</v>
          </cell>
          <cell r="D21">
            <v>1.1011226519583903</v>
          </cell>
          <cell r="E21">
            <v>1.9105054695319534</v>
          </cell>
          <cell r="F21">
            <v>2.9388059216289619</v>
          </cell>
          <cell r="G21">
            <v>2.44295627485472</v>
          </cell>
          <cell r="H21">
            <v>2.8103847728247184</v>
          </cell>
          <cell r="I21">
            <v>1.9060551889075283</v>
          </cell>
          <cell r="J21">
            <v>1.4535830272536621</v>
          </cell>
          <cell r="K21">
            <v>1.7406510404283986</v>
          </cell>
          <cell r="L21">
            <v>3.223350192553176</v>
          </cell>
          <cell r="M21">
            <v>1.3786169841157567</v>
          </cell>
          <cell r="S21">
            <v>1.3784146722124986</v>
          </cell>
          <cell r="T21">
            <v>1.3769857098909168</v>
          </cell>
          <cell r="U21">
            <v>1.3752415111546239</v>
          </cell>
          <cell r="V21">
            <v>1.3735132102506464</v>
          </cell>
          <cell r="W21">
            <v>1.3714568540065086</v>
          </cell>
          <cell r="X21">
            <v>1.369178916936697</v>
          </cell>
        </row>
        <row r="22">
          <cell r="A22" t="str">
            <v>hide</v>
          </cell>
          <cell r="B22" t="str">
            <v>Net portfolio investment,equity</v>
          </cell>
          <cell r="D22">
            <v>2.65760348902691</v>
          </cell>
          <cell r="E22">
            <v>0.97052223387871972</v>
          </cell>
          <cell r="F22">
            <v>0.18135169234821547</v>
          </cell>
          <cell r="G22">
            <v>0.8428193521429117</v>
          </cell>
          <cell r="H22">
            <v>0.80200488590728458</v>
          </cell>
          <cell r="I22">
            <v>-0.1582439236864141</v>
          </cell>
          <cell r="J22">
            <v>0.78343406688389139</v>
          </cell>
          <cell r="K22">
            <v>7.6849412354168117E-2</v>
          </cell>
          <cell r="L22">
            <v>2.4194794197963842E-2</v>
          </cell>
          <cell r="M22">
            <v>8.4220676360230839E-2</v>
          </cell>
          <cell r="S22">
            <v>0.10106481163227699</v>
          </cell>
          <cell r="T22">
            <v>0.20212962326455311</v>
          </cell>
          <cell r="U22">
            <v>0.24255554791746373</v>
          </cell>
          <cell r="V22">
            <v>0.24255554791746428</v>
          </cell>
          <cell r="W22">
            <v>0.24255554791746572</v>
          </cell>
          <cell r="X22">
            <v>0.2425555479174637</v>
          </cell>
        </row>
        <row r="23">
          <cell r="A23">
            <v>9</v>
          </cell>
          <cell r="B23" t="str">
            <v>Automatic debt dynamics 1/</v>
          </cell>
          <cell r="D23">
            <v>-0.38915913026048177</v>
          </cell>
          <cell r="E23">
            <v>1.2179740881958352</v>
          </cell>
          <cell r="F23">
            <v>18.245965565400372</v>
          </cell>
          <cell r="G23">
            <v>-4.8861328386243912</v>
          </cell>
          <cell r="H23">
            <v>-5.5690618349220973</v>
          </cell>
          <cell r="I23">
            <v>0.57464398314484666</v>
          </cell>
          <cell r="J23">
            <v>-2.3930514737569206</v>
          </cell>
          <cell r="K23">
            <v>-4.0094872570659223</v>
          </cell>
          <cell r="L23">
            <v>0.13835573692061276</v>
          </cell>
          <cell r="M23">
            <v>0.81698118904400863</v>
          </cell>
          <cell r="S23">
            <v>2.8460006034839429</v>
          </cell>
          <cell r="T23">
            <v>0.82558954479639224</v>
          </cell>
          <cell r="U23">
            <v>0.80032049922530613</v>
          </cell>
          <cell r="V23">
            <v>0.88813436832365067</v>
          </cell>
          <cell r="W23">
            <v>0.81248235232691524</v>
          </cell>
          <cell r="X23">
            <v>0.72878317522082248</v>
          </cell>
          <cell r="Y23">
            <v>0.69555902164168959</v>
          </cell>
        </row>
        <row r="24">
          <cell r="A24" t="str">
            <v>hide</v>
          </cell>
          <cell r="B24" t="str">
            <v>Denominator: 1+g+r+gr</v>
          </cell>
          <cell r="D24">
            <v>1.1090008476352009</v>
          </cell>
          <cell r="E24">
            <v>1.0434736949102459</v>
          </cell>
          <cell r="F24">
            <v>0.68013857038512504</v>
          </cell>
          <cell r="G24">
            <v>1.1612690855164858</v>
          </cell>
          <cell r="H24">
            <v>1.2062167455108586</v>
          </cell>
          <cell r="I24">
            <v>1.0498886075662297</v>
          </cell>
          <cell r="J24">
            <v>1.1430796642188585</v>
          </cell>
          <cell r="K24">
            <v>1.2085063273547045</v>
          </cell>
          <cell r="L24">
            <v>1.0734514363268328</v>
          </cell>
          <cell r="M24">
            <v>1.0279245246069721</v>
          </cell>
          <cell r="S24">
            <v>0.95609731868811043</v>
          </cell>
          <cell r="T24">
            <v>1.0492581884106229</v>
          </cell>
          <cell r="U24">
            <v>1.0578192085759333</v>
          </cell>
          <cell r="V24">
            <v>1.0552603556416997</v>
          </cell>
          <cell r="W24">
            <v>1.0562149319344867</v>
          </cell>
          <cell r="X24">
            <v>1.056881260658489</v>
          </cell>
          <cell r="Y24">
            <v>1.056881260658489</v>
          </cell>
        </row>
        <row r="25">
          <cell r="A25">
            <v>10</v>
          </cell>
          <cell r="B25" t="str">
            <v>Contribution from nominal interest rate</v>
          </cell>
          <cell r="D25">
            <v>2.7116155861388718</v>
          </cell>
          <cell r="E25">
            <v>2.8059992073812121</v>
          </cell>
          <cell r="F25">
            <v>4.7434474443680612</v>
          </cell>
          <cell r="G25">
            <v>4.0203175165945888</v>
          </cell>
          <cell r="H25">
            <v>3.1022496924239471</v>
          </cell>
          <cell r="I25">
            <v>2.9700436127329986</v>
          </cell>
          <cell r="J25">
            <v>2.6911968330978349</v>
          </cell>
          <cell r="K25">
            <v>2.3285303143480918</v>
          </cell>
          <cell r="L25">
            <v>2.0426724188745227</v>
          </cell>
          <cell r="M25">
            <v>1.6230384861969329</v>
          </cell>
          <cell r="S25">
            <v>1.9148050655380271</v>
          </cell>
          <cell r="T25">
            <v>2.2488808130056559</v>
          </cell>
          <cell r="U25">
            <v>2.4365974603964378</v>
          </cell>
          <cell r="V25">
            <v>2.4483834990106428</v>
          </cell>
          <cell r="W25">
            <v>2.3941659578164276</v>
          </cell>
          <cell r="X25">
            <v>2.3185109090593672</v>
          </cell>
          <cell r="Y25">
            <v>2.2128134051424526</v>
          </cell>
        </row>
        <row r="26">
          <cell r="A26">
            <v>11</v>
          </cell>
          <cell r="B26" t="str">
            <v xml:space="preserve">Contribution from real GDP growth </v>
          </cell>
          <cell r="D26">
            <v>-0.55121896166263407</v>
          </cell>
          <cell r="E26">
            <v>-1.382064371191583</v>
          </cell>
          <cell r="F26">
            <v>3.0642480462382928</v>
          </cell>
          <cell r="G26">
            <v>-2.6168408298249051</v>
          </cell>
          <cell r="H26">
            <v>-2.7876866530839228</v>
          </cell>
          <cell r="I26">
            <v>-1.8459472030033095</v>
          </cell>
          <cell r="J26">
            <v>-1.2381656016870823</v>
          </cell>
          <cell r="K26">
            <v>-2.0072546232961468</v>
          </cell>
          <cell r="L26">
            <v>8.2789218109836235E-2</v>
          </cell>
          <cell r="M26">
            <v>-0.23185649595264501</v>
          </cell>
          <cell r="S26">
            <v>-0.63183163279552357</v>
          </cell>
          <cell r="T26">
            <v>-1.0315615871951969</v>
          </cell>
          <cell r="U26">
            <v>-1.1704906355753957</v>
          </cell>
          <cell r="V26">
            <v>-1.0972956529337303</v>
          </cell>
          <cell r="W26">
            <v>-1.0938723843060105</v>
          </cell>
          <cell r="X26">
            <v>-1.0868811438699364</v>
          </cell>
          <cell r="Y26">
            <v>-1.0373318303374754</v>
          </cell>
        </row>
        <row r="27">
          <cell r="A27">
            <v>12</v>
          </cell>
          <cell r="B27" t="str">
            <v xml:space="preserve">Contribution from price and exchange rate changes 2/ </v>
          </cell>
          <cell r="D27">
            <v>-2.5495557547367196</v>
          </cell>
          <cell r="E27">
            <v>-0.20596074799379385</v>
          </cell>
          <cell r="F27">
            <v>10.438270074794017</v>
          </cell>
          <cell r="G27">
            <v>-6.2896095253940754</v>
          </cell>
          <cell r="H27">
            <v>-5.8836248742621216</v>
          </cell>
          <cell r="I27">
            <v>-0.54945242658484239</v>
          </cell>
          <cell r="J27">
            <v>-3.8460827051676731</v>
          </cell>
          <cell r="K27">
            <v>-4.3307629481178678</v>
          </cell>
          <cell r="L27">
            <v>-1.9871059000637463</v>
          </cell>
          <cell r="M27">
            <v>-0.57420080120027928</v>
          </cell>
          <cell r="S27">
            <v>1.5630271707414392</v>
          </cell>
          <cell r="T27">
            <v>-0.3917296810140668</v>
          </cell>
          <cell r="U27">
            <v>-0.46578632559573602</v>
          </cell>
          <cell r="V27">
            <v>-0.46295347775326173</v>
          </cell>
          <cell r="W27">
            <v>-0.48781122118350184</v>
          </cell>
          <cell r="X27">
            <v>-0.50284658996860832</v>
          </cell>
          <cell r="Y27">
            <v>-0.47992255316328764</v>
          </cell>
        </row>
        <row r="28">
          <cell r="A28">
            <v>13</v>
          </cell>
          <cell r="B28" t="str">
            <v>Residual, incl. change in gross foreign assets (2-3)</v>
          </cell>
          <cell r="D28">
            <v>2.3783595649249714</v>
          </cell>
          <cell r="E28">
            <v>-1.448018586335059</v>
          </cell>
          <cell r="F28">
            <v>14.241112855790748</v>
          </cell>
          <cell r="G28">
            <v>2.1760770587044078</v>
          </cell>
          <cell r="H28">
            <v>-0.70170370002876403</v>
          </cell>
          <cell r="I28">
            <v>1.183192784936443</v>
          </cell>
          <cell r="J28">
            <v>1.9549874968826835</v>
          </cell>
          <cell r="K28">
            <v>-3.5150475421075402</v>
          </cell>
          <cell r="L28">
            <v>0.27832454087463798</v>
          </cell>
          <cell r="M28">
            <v>0.2088079739549632</v>
          </cell>
          <cell r="S28">
            <v>1.1129649592460451</v>
          </cell>
          <cell r="T28">
            <v>-0.23757792347222983</v>
          </cell>
          <cell r="U28">
            <v>-0.15060665833999898</v>
          </cell>
          <cell r="V28">
            <v>-0.1245385130904525</v>
          </cell>
          <cell r="W28">
            <v>-0.22891752368548102</v>
          </cell>
          <cell r="X28">
            <v>-1.2406284741460549</v>
          </cell>
          <cell r="Y28">
            <v>0</v>
          </cell>
        </row>
        <row r="30">
          <cell r="B30" t="str">
            <v>External debt-to-exports ratio (in percent)</v>
          </cell>
          <cell r="C30">
            <v>238.83994612599975</v>
          </cell>
          <cell r="D30">
            <v>293.58457918096985</v>
          </cell>
          <cell r="E30">
            <v>280.37499803529499</v>
          </cell>
          <cell r="F30">
            <v>267.7548817887955</v>
          </cell>
          <cell r="G30">
            <v>216.35012231563618</v>
          </cell>
          <cell r="H30">
            <v>180.91094729662288</v>
          </cell>
          <cell r="I30">
            <v>191.81732609145251</v>
          </cell>
          <cell r="J30">
            <v>181.90986192780969</v>
          </cell>
          <cell r="K30">
            <v>139.27635973817448</v>
          </cell>
          <cell r="L30">
            <v>145.01759974002445</v>
          </cell>
          <cell r="M30">
            <v>149.07642845373994</v>
          </cell>
          <cell r="S30">
            <v>147.97455290515606</v>
          </cell>
          <cell r="T30">
            <v>148.48789228769607</v>
          </cell>
          <cell r="U30">
            <v>144.88885158327153</v>
          </cell>
          <cell r="V30">
            <v>140.57847615780688</v>
          </cell>
          <cell r="W30">
            <v>136.1599098488843</v>
          </cell>
          <cell r="X30">
            <v>126.0405282179097</v>
          </cell>
        </row>
        <row r="32">
          <cell r="B32" t="str">
            <v>Gross external financing need (in billions of US dollars) 3/</v>
          </cell>
          <cell r="D32">
            <v>49.809402258051044</v>
          </cell>
          <cell r="E32">
            <v>56.037830081692292</v>
          </cell>
          <cell r="F32">
            <v>36.7023598165907</v>
          </cell>
          <cell r="G32">
            <v>56.411010005177815</v>
          </cell>
          <cell r="H32">
            <v>66.614535826162111</v>
          </cell>
          <cell r="I32">
            <v>61.194110095710101</v>
          </cell>
          <cell r="J32">
            <v>59.862534310445099</v>
          </cell>
          <cell r="K32">
            <v>70.750282676462206</v>
          </cell>
          <cell r="L32">
            <v>68.878287470992504</v>
          </cell>
          <cell r="M32">
            <v>51.2728470236246</v>
          </cell>
          <cell r="S32">
            <v>50.321172660215296</v>
          </cell>
          <cell r="T32">
            <v>59.613123117101296</v>
          </cell>
          <cell r="U32">
            <v>58.859856831764588</v>
          </cell>
          <cell r="V32">
            <v>63.627538241590493</v>
          </cell>
          <cell r="W32">
            <v>69.432686897588894</v>
          </cell>
          <cell r="X32">
            <v>71.815156457356608</v>
          </cell>
        </row>
        <row r="33">
          <cell r="B33" t="str">
            <v>in percent of GDP</v>
          </cell>
          <cell r="D33">
            <v>12.352205104915861</v>
          </cell>
          <cell r="E33">
            <v>13.317814734823841</v>
          </cell>
          <cell r="F33">
            <v>12.824730377479504</v>
          </cell>
          <cell r="G33">
            <v>16.974041737340691</v>
          </cell>
          <cell r="H33">
            <v>16.617475335934021</v>
          </cell>
          <cell r="I33">
            <v>14.53993406613149</v>
          </cell>
          <cell r="J33">
            <v>12.44318087259445</v>
          </cell>
          <cell r="K33">
            <v>12.169018906842885</v>
          </cell>
          <cell r="L33">
            <v>11.036397285224206</v>
          </cell>
          <cell r="M33">
            <v>7.9922892008963773</v>
          </cell>
          <cell r="O33" t="str">
            <v>10-Year</v>
          </cell>
          <cell r="Q33" t="str">
            <v>10-Year</v>
          </cell>
          <cell r="S33">
            <v>8.2041276717685676</v>
          </cell>
          <cell r="T33">
            <v>9.2627760685273088</v>
          </cell>
          <cell r="U33">
            <v>8.6458369770439347</v>
          </cell>
          <cell r="V33">
            <v>8.8567286456715255</v>
          </cell>
          <cell r="W33">
            <v>9.1503959540788422</v>
          </cell>
          <cell r="X33">
            <v>8.9550049182362361</v>
          </cell>
        </row>
        <row r="34">
          <cell r="O34" t="str">
            <v>Historical</v>
          </cell>
          <cell r="Q34" t="str">
            <v xml:space="preserve">Standard </v>
          </cell>
          <cell r="Y34" t="str">
            <v>For debt</v>
          </cell>
          <cell r="AA34" t="str">
            <v>Projected</v>
          </cell>
        </row>
        <row r="35">
          <cell r="B35" t="str">
            <v>Key Macroeconomic Assumptions</v>
          </cell>
          <cell r="O35" t="str">
            <v>Average</v>
          </cell>
          <cell r="Q35" t="str">
            <v>Deviation</v>
          </cell>
          <cell r="Y35" t="str">
            <v>stabilization</v>
          </cell>
          <cell r="AA35" t="str">
            <v>Average</v>
          </cell>
        </row>
        <row r="37">
          <cell r="A37" t="str">
            <v>hide</v>
          </cell>
          <cell r="B37" t="str">
            <v xml:space="preserve">Nominal GDP (US dollars)  </v>
          </cell>
          <cell r="C37">
            <v>363.60927898113795</v>
          </cell>
          <cell r="D37">
            <v>403.24299859810606</v>
          </cell>
          <cell r="E37">
            <v>420.77346169385294</v>
          </cell>
          <cell r="F37">
            <v>286.18426069245726</v>
          </cell>
          <cell r="G37">
            <v>332.33693470354149</v>
          </cell>
          <cell r="H37">
            <v>400.87037579116048</v>
          </cell>
          <cell r="I37">
            <v>420.86924065393282</v>
          </cell>
          <cell r="J37">
            <v>481.0870702867436</v>
          </cell>
          <cell r="K37">
            <v>581.39676845006704</v>
          </cell>
          <cell r="L37">
            <v>624.10119616850341</v>
          </cell>
          <cell r="M37">
            <v>641.52892537815171</v>
          </cell>
          <cell r="S37">
            <v>613.36408541491573</v>
          </cell>
          <cell r="T37">
            <v>643.57728909859304</v>
          </cell>
          <cell r="U37">
            <v>680.78841861171827</v>
          </cell>
          <cell r="V37">
            <v>718.40902874095218</v>
          </cell>
          <cell r="W37">
            <v>758.79434339274542</v>
          </cell>
          <cell r="X37">
            <v>801.95552222545518</v>
          </cell>
          <cell r="Y37">
            <v>847.57176332167592</v>
          </cell>
        </row>
        <row r="38">
          <cell r="B38" t="str">
            <v>Real GDP growth (in percent)</v>
          </cell>
          <cell r="D38">
            <v>1.9505059066729169</v>
          </cell>
          <cell r="E38">
            <v>4.4153258154336239</v>
          </cell>
          <cell r="F38">
            <v>-6.1669941277728739</v>
          </cell>
          <cell r="G38">
            <v>5.1533150618820356</v>
          </cell>
          <cell r="H38">
            <v>6.7719724015153027</v>
          </cell>
          <cell r="I38">
            <v>5.0303764143624807</v>
          </cell>
          <cell r="J38">
            <v>3.5931136761357951</v>
          </cell>
          <cell r="K38">
            <v>6.5681079959744038</v>
          </cell>
          <cell r="L38">
            <v>-0.3131742322188158</v>
          </cell>
          <cell r="M38">
            <v>0.90365233880111973</v>
          </cell>
          <cell r="O38">
            <v>2.7906201250785987</v>
          </cell>
          <cell r="Q38">
            <v>3.917792922964717</v>
          </cell>
          <cell r="S38">
            <v>2.2790531025159932</v>
          </cell>
          <cell r="T38">
            <v>3.700000000000192</v>
          </cell>
          <cell r="U38">
            <v>4.2500000000001759</v>
          </cell>
          <cell r="V38">
            <v>4.0000000000000924</v>
          </cell>
          <cell r="W38">
            <v>3.9999999999995373</v>
          </cell>
          <cell r="X38">
            <v>4.000000000000381</v>
          </cell>
          <cell r="Y38">
            <v>4.000000000000381</v>
          </cell>
          <cell r="AA38">
            <v>3.7048421837527283</v>
          </cell>
        </row>
        <row r="39">
          <cell r="B39" t="str">
            <v>Exchange rate appreciation (US dollar value of local currency, change in percent)</v>
          </cell>
          <cell r="D39">
            <v>-0.65271003326620169</v>
          </cell>
          <cell r="E39">
            <v>-7.6999807414066641</v>
          </cell>
          <cell r="F39">
            <v>-47.419967518347114</v>
          </cell>
          <cell r="G39">
            <v>-15.533158686000048</v>
          </cell>
          <cell r="H39">
            <v>-4.0287724357118133</v>
          </cell>
          <cell r="I39">
            <v>-13.323615612449036</v>
          </cell>
          <cell r="J39">
            <v>-4.44405123842464</v>
          </cell>
          <cell r="K39">
            <v>1.1101044534612026</v>
          </cell>
          <cell r="L39">
            <v>1.2197784760976882</v>
          </cell>
          <cell r="M39">
            <v>-3.2759417558727022</v>
          </cell>
          <cell r="O39">
            <v>-9.4048315091919328</v>
          </cell>
          <cell r="Q39">
            <v>14.499390149632067</v>
          </cell>
          <cell r="S39">
            <v>-10.074391091011181</v>
          </cell>
          <cell r="T39">
            <v>-1.6949152542372503</v>
          </cell>
          <cell r="U39">
            <v>-1.4563106796113501</v>
          </cell>
          <cell r="V39">
            <v>-1.4563106796115832</v>
          </cell>
          <cell r="W39">
            <v>-1.4563106796123826</v>
          </cell>
          <cell r="X39">
            <v>-1.456310679611128</v>
          </cell>
          <cell r="Y39">
            <v>-1.456310679611128</v>
          </cell>
          <cell r="AA39">
            <v>-2.9324248439491463</v>
          </cell>
        </row>
        <row r="40">
          <cell r="A40" t="str">
            <v>hide</v>
          </cell>
          <cell r="B40" t="str">
            <v>GDP deflator (change in domestic currency)</v>
          </cell>
          <cell r="D40">
            <v>9.4930284775049287</v>
          </cell>
          <cell r="E40">
            <v>8.27182712642065</v>
          </cell>
          <cell r="F40">
            <v>37.854492984192412</v>
          </cell>
          <cell r="G40">
            <v>30.744564293556454</v>
          </cell>
          <cell r="H40">
            <v>17.713707368008347</v>
          </cell>
          <cell r="I40">
            <v>15.326075747008261</v>
          </cell>
          <cell r="J40">
            <v>15.474976599303968</v>
          </cell>
          <cell r="K40">
            <v>12.157188511137251</v>
          </cell>
          <cell r="L40">
            <v>6.3847191839087492</v>
          </cell>
          <cell r="M40">
            <v>5.3221779984464312</v>
          </cell>
          <cell r="O40">
            <v>15.874275828948743</v>
          </cell>
          <cell r="Q40">
            <v>10.655367103070978</v>
          </cell>
          <cell r="S40">
            <v>3.9518001174397632</v>
          </cell>
          <cell r="T40">
            <v>2.9266004659106448</v>
          </cell>
          <cell r="U40">
            <v>2.9690172433361584</v>
          </cell>
          <cell r="V40">
            <v>2.9668592564369822</v>
          </cell>
          <cell r="W40">
            <v>3.0600018844765264</v>
          </cell>
          <cell r="X40">
            <v>3.1250188024094294</v>
          </cell>
          <cell r="Y40">
            <v>3.1250188024094294</v>
          </cell>
          <cell r="AA40">
            <v>3.1665496283349177</v>
          </cell>
        </row>
        <row r="41">
          <cell r="B41" t="str">
            <v>GDP deflator in US dollars (change in percent)</v>
          </cell>
          <cell r="D41">
            <v>8.7783564949052373</v>
          </cell>
          <cell r="E41">
            <v>-6.5082710682862199E-2</v>
          </cell>
          <cell r="F41">
            <v>-27.516062811493736</v>
          </cell>
          <cell r="G41">
            <v>10.43580364851897</v>
          </cell>
          <cell r="H41">
            <v>12.971289972511556</v>
          </cell>
          <cell r="I41">
            <v>-3.9527286444929199E-2</v>
          </cell>
          <cell r="J41">
            <v>10.343209471672044</v>
          </cell>
          <cell r="K41">
            <v>13.402250455676267</v>
          </cell>
          <cell r="L41">
            <v>7.6823770903710287</v>
          </cell>
          <cell r="M41">
            <v>1.8718847912007508</v>
          </cell>
          <cell r="O41">
            <v>3.7864499116234329</v>
          </cell>
          <cell r="Q41">
            <v>12.097348448933181</v>
          </cell>
          <cell r="S41">
            <v>-6.5207107725373419</v>
          </cell>
          <cell r="T41">
            <v>1.1820818139461009</v>
          </cell>
          <cell r="U41">
            <v>1.4694684485305975</v>
          </cell>
          <cell r="V41">
            <v>1.4673418886248735</v>
          </cell>
          <cell r="W41">
            <v>1.5591280706241717</v>
          </cell>
          <cell r="X41">
            <v>1.6231981402389462</v>
          </cell>
          <cell r="Y41">
            <v>1.6231981402389462</v>
          </cell>
          <cell r="AA41">
            <v>0.13008459823789131</v>
          </cell>
        </row>
        <row r="42">
          <cell r="B42" t="str">
            <v>Nominal external interest rate (in percent)</v>
          </cell>
          <cell r="D42">
            <v>9.5951383846393998</v>
          </cell>
          <cell r="E42">
            <v>8.9644165616936533</v>
          </cell>
          <cell r="F42">
            <v>9.546489740191948</v>
          </cell>
          <cell r="G42">
            <v>7.9171658343474149</v>
          </cell>
          <cell r="H42">
            <v>7.536122927038261</v>
          </cell>
          <cell r="I42">
            <v>8.0936428272771259</v>
          </cell>
          <cell r="J42">
            <v>7.8097599650656289</v>
          </cell>
          <cell r="K42">
            <v>7.6193814173031509</v>
          </cell>
          <cell r="L42">
            <v>7.7270009436117055</v>
          </cell>
          <cell r="M42">
            <v>6.3257340191824616</v>
          </cell>
          <cell r="O42">
            <v>8.1134852620350735</v>
          </cell>
          <cell r="Q42">
            <v>1.0014975726804585</v>
          </cell>
          <cell r="S42">
            <v>6.9068121930198778</v>
          </cell>
          <cell r="T42">
            <v>8.0662745796357846</v>
          </cell>
          <cell r="U42">
            <v>8.8471781763505177</v>
          </cell>
          <cell r="V42">
            <v>8.9251551939158773</v>
          </cell>
          <cell r="W42">
            <v>8.754827316844974</v>
          </cell>
          <cell r="X42">
            <v>8.5327118687672705</v>
          </cell>
          <cell r="Y42">
            <v>8.5327118687672705</v>
          </cell>
          <cell r="AA42">
            <v>8.3388265547557179</v>
          </cell>
        </row>
        <row r="43">
          <cell r="B43" t="str">
            <v>Growth of exports (US dollar terms, in percent)</v>
          </cell>
          <cell r="D43">
            <v>-5.974886646351429</v>
          </cell>
          <cell r="E43">
            <v>13.051473952294579</v>
          </cell>
          <cell r="F43">
            <v>24.272484164404062</v>
          </cell>
          <cell r="G43">
            <v>21.01627199053091</v>
          </cell>
          <cell r="H43">
            <v>11.924596110196983</v>
          </cell>
          <cell r="I43">
            <v>1.2377534263417589</v>
          </cell>
          <cell r="J43">
            <v>13.014696159634841</v>
          </cell>
          <cell r="K43">
            <v>21.279337608135982</v>
          </cell>
          <cell r="L43">
            <v>-4.1817899325133574</v>
          </cell>
          <cell r="M43">
            <v>0.49463171837988984</v>
          </cell>
          <cell r="O43">
            <v>9.6134568551054222</v>
          </cell>
          <cell r="Q43">
            <v>11.037030952845093</v>
          </cell>
          <cell r="S43">
            <v>6.3042987832864661</v>
          </cell>
          <cell r="T43">
            <v>4.1341121378989154</v>
          </cell>
          <cell r="U43">
            <v>7.7209932499892719</v>
          </cell>
          <cell r="V43">
            <v>8.5204138648357741</v>
          </cell>
          <cell r="W43">
            <v>8.4204410618754721</v>
          </cell>
          <cell r="X43">
            <v>8.9684788132994075</v>
          </cell>
          <cell r="AA43">
            <v>7.3447896518642173</v>
          </cell>
        </row>
        <row r="44">
          <cell r="B44" t="str">
            <v>Growth of imports  (US dollar terms, in percent)</v>
          </cell>
          <cell r="D44">
            <v>-16.186702425684775</v>
          </cell>
          <cell r="E44">
            <v>17.655370592634668</v>
          </cell>
          <cell r="F44">
            <v>-22.311086400667534</v>
          </cell>
          <cell r="G44">
            <v>25.182903457299165</v>
          </cell>
          <cell r="H44">
            <v>23.239793326981161</v>
          </cell>
          <cell r="I44">
            <v>11.689572728856778</v>
          </cell>
          <cell r="J44">
            <v>10.301803410041877</v>
          </cell>
          <cell r="K44">
            <v>22.586493830100252</v>
          </cell>
          <cell r="L44">
            <v>-1.3735196335638356</v>
          </cell>
          <cell r="M44">
            <v>-0.70285626144138691</v>
          </cell>
          <cell r="O44">
            <v>7.0081772624556375</v>
          </cell>
          <cell r="Q44">
            <v>16.699736153228454</v>
          </cell>
          <cell r="S44">
            <v>4.6246820929563226</v>
          </cell>
          <cell r="T44">
            <v>8.8785906895234135</v>
          </cell>
          <cell r="U44">
            <v>8.6016865550341706</v>
          </cell>
          <cell r="V44">
            <v>8.4824337217028969</v>
          </cell>
          <cell r="W44">
            <v>8.4939431563792347</v>
          </cell>
          <cell r="X44">
            <v>8.4801178771137131</v>
          </cell>
          <cell r="AA44">
            <v>7.9269090154516251</v>
          </cell>
        </row>
        <row r="45">
          <cell r="B45" t="str">
            <v xml:space="preserve">Current account balance, excluding interest payments </v>
          </cell>
          <cell r="D45">
            <v>-3.0911403405228386</v>
          </cell>
          <cell r="E45">
            <v>-4.2433900009100416</v>
          </cell>
          <cell r="F45">
            <v>4.1925967455261368</v>
          </cell>
          <cell r="G45">
            <v>3.319142366718844</v>
          </cell>
          <cell r="H45">
            <v>1.244114132943114</v>
          </cell>
          <cell r="I45">
            <v>-0.8531017839225522</v>
          </cell>
          <cell r="J45">
            <v>-0.21794015361399607</v>
          </cell>
          <cell r="K45">
            <v>-0.78657133100194698</v>
          </cell>
          <cell r="L45">
            <v>-0.82781349110010505</v>
          </cell>
          <cell r="M45">
            <v>-0.56915382870300568</v>
          </cell>
          <cell r="O45">
            <v>-0.18332576845863913</v>
          </cell>
          <cell r="Q45">
            <v>2.5770569714646832</v>
          </cell>
          <cell r="S45">
            <v>-0.26758260073971502</v>
          </cell>
          <cell r="T45">
            <v>-0.87109282685465672</v>
          </cell>
          <cell r="U45">
            <v>-0.78304582404535927</v>
          </cell>
          <cell r="V45">
            <v>-0.78826652733512448</v>
          </cell>
          <cell r="W45">
            <v>-0.86394676288675132</v>
          </cell>
          <cell r="X45">
            <v>-0.81438624000576743</v>
          </cell>
          <cell r="AA45">
            <v>-0.73138679697789577</v>
          </cell>
        </row>
        <row r="46">
          <cell r="B46" t="str">
            <v xml:space="preserve">Net non-debt creating capital inflows </v>
          </cell>
          <cell r="D46">
            <v>3.7587261409853001</v>
          </cell>
          <cell r="E46">
            <v>2.8810277034106733</v>
          </cell>
          <cell r="F46">
            <v>3.1201576139771774</v>
          </cell>
          <cell r="G46">
            <v>3.2857756269976317</v>
          </cell>
          <cell r="H46">
            <v>3.612389658732003</v>
          </cell>
          <cell r="I46">
            <v>1.7478112652211142</v>
          </cell>
          <cell r="J46">
            <v>2.2370170941375536</v>
          </cell>
          <cell r="K46">
            <v>1.8175004527825667</v>
          </cell>
          <cell r="L46">
            <v>3.2475449867511399</v>
          </cell>
          <cell r="M46">
            <v>1.4628376604759876</v>
          </cell>
          <cell r="O46">
            <v>2.7170788203471146</v>
          </cell>
          <cell r="Q46">
            <v>0.83220415367493195</v>
          </cell>
          <cell r="S46">
            <v>1.4794794838447756</v>
          </cell>
          <cell r="T46">
            <v>1.5791153331554699</v>
          </cell>
          <cell r="U46">
            <v>1.6177970590720876</v>
          </cell>
          <cell r="V46">
            <v>1.6160687581681108</v>
          </cell>
          <cell r="W46">
            <v>1.6140124019239743</v>
          </cell>
          <cell r="X46">
            <v>1.6117344648541607</v>
          </cell>
          <cell r="AA46">
            <v>1.58636791683643</v>
          </cell>
        </row>
        <row r="48">
          <cell r="AA48" t="str">
            <v>Debt-stabilizing</v>
          </cell>
        </row>
        <row r="49">
          <cell r="S49" t="str">
            <v xml:space="preserve">II. Stress Tests for External Debt Ratio </v>
          </cell>
          <cell r="AA49" t="str">
            <v xml:space="preserve">non-interest </v>
          </cell>
        </row>
        <row r="50">
          <cell r="B50" t="str">
            <v>A. Alternative Scenarios</v>
          </cell>
          <cell r="AA50" t="str">
            <v>current account 6/</v>
          </cell>
        </row>
        <row r="52">
          <cell r="B52" t="str">
            <v>A1. Key variables are at their historical averages in 2005-09 4/</v>
          </cell>
          <cell r="S52">
            <v>29.253363303090886</v>
          </cell>
          <cell r="T52">
            <v>26.829099954567639</v>
          </cell>
          <cell r="U52">
            <v>24.468484589107014</v>
          </cell>
          <cell r="V52">
            <v>22.105964728381007</v>
          </cell>
          <cell r="W52">
            <v>19.616618533535686</v>
          </cell>
          <cell r="X52">
            <v>16.142364382922707</v>
          </cell>
          <cell r="AA52">
            <v>-2.5250792361965031</v>
          </cell>
        </row>
        <row r="53">
          <cell r="B53" t="str">
            <v>A2. Country-specific shock in 2005, with reduction in GDP growth (relative to baseline) of one standard deviation 5/</v>
          </cell>
          <cell r="S53">
            <v>29.253363303090886</v>
          </cell>
          <cell r="T53">
            <v>29.133352418114235</v>
          </cell>
          <cell r="U53">
            <v>28.948315023972814</v>
          </cell>
          <cell r="V53">
            <v>28.884108648373026</v>
          </cell>
          <cell r="W53">
            <v>28.717607837977237</v>
          </cell>
          <cell r="X53">
            <v>27.408414314203611</v>
          </cell>
          <cell r="AA53">
            <v>-0.91617544321247113</v>
          </cell>
        </row>
        <row r="54">
          <cell r="B54" t="str">
            <v>A3. Selected variables are consistent with market forecast in 2005-09</v>
          </cell>
          <cell r="S54">
            <v>29.253363303090886</v>
          </cell>
          <cell r="T54">
            <v>29.133352418114235</v>
          </cell>
          <cell r="U54">
            <v>28.948315023972814</v>
          </cell>
          <cell r="V54">
            <v>28.884108648373026</v>
          </cell>
          <cell r="W54">
            <v>28.717607837977237</v>
          </cell>
          <cell r="X54">
            <v>27.408414314203611</v>
          </cell>
          <cell r="AA54">
            <v>-0.91617544321247113</v>
          </cell>
        </row>
        <row r="56">
          <cell r="B56" t="str">
            <v>B. Bound Tests</v>
          </cell>
          <cell r="S56">
            <v>38.362436203717643</v>
          </cell>
          <cell r="T56">
            <v>38.527900116837472</v>
          </cell>
          <cell r="U56">
            <v>38.387419038301594</v>
          </cell>
          <cell r="V56">
            <v>37.16681898699688</v>
          </cell>
          <cell r="W56">
            <v>36.032126332955464</v>
          </cell>
          <cell r="X56">
            <v>35.114974340195531</v>
          </cell>
          <cell r="AA56">
            <v>-1.6813520341400905</v>
          </cell>
        </row>
        <row r="57">
          <cell r="B57" t="str">
            <v>B2. Real GDP growth is at baseline minus one-half standard deviations</v>
          </cell>
          <cell r="S57">
            <v>38.362436203717643</v>
          </cell>
          <cell r="T57">
            <v>38.883882918112946</v>
          </cell>
          <cell r="U57">
            <v>39.092278481420763</v>
          </cell>
          <cell r="V57">
            <v>38.185953657929879</v>
          </cell>
          <cell r="W57">
            <v>37.340634172405345</v>
          </cell>
          <cell r="X57">
            <v>36.698769476919189</v>
          </cell>
          <cell r="AA57">
            <v>-1.4406636974909182</v>
          </cell>
        </row>
        <row r="58">
          <cell r="B58" t="str">
            <v>B1. Nominal interest rate is at historical average plus two standard deviations in 2005 and 2006</v>
          </cell>
          <cell r="S58">
            <v>29.253363303090886</v>
          </cell>
          <cell r="T58">
            <v>29.704002647906499</v>
          </cell>
          <cell r="U58">
            <v>29.890545158038439</v>
          </cell>
          <cell r="V58">
            <v>29.855246405014988</v>
          </cell>
          <cell r="W58">
            <v>29.71606277094461</v>
          </cell>
          <cell r="X58">
            <v>28.432207609630289</v>
          </cell>
          <cell r="AA58">
            <v>-0.8901940546225714</v>
          </cell>
        </row>
        <row r="59">
          <cell r="B59" t="str">
            <v>B2. Real GDP growth is at historical average minus two standard deviations in 2005 and 2006</v>
          </cell>
          <cell r="S59">
            <v>29.253363303090886</v>
          </cell>
          <cell r="T59">
            <v>31.736189573570137</v>
          </cell>
          <cell r="U59">
            <v>34.462679576988535</v>
          </cell>
          <cell r="V59">
            <v>34.221274766587449</v>
          </cell>
          <cell r="W59">
            <v>33.838162074880437</v>
          </cell>
          <cell r="X59">
            <v>32.091298341321917</v>
          </cell>
          <cell r="AA59">
            <v>-1.118068802688537</v>
          </cell>
        </row>
        <row r="60">
          <cell r="B60" t="str">
            <v>B3. Change in US dollar GDP deflator is at historical average minus two standard deviations in 2005 and 2006</v>
          </cell>
          <cell r="S60">
            <v>29.253363303090886</v>
          </cell>
          <cell r="T60">
            <v>36.013663384280235</v>
          </cell>
          <cell r="U60">
            <v>44.082226176980647</v>
          </cell>
          <cell r="V60">
            <v>43.401931843078515</v>
          </cell>
          <cell r="W60">
            <v>42.499895372162698</v>
          </cell>
          <cell r="X60">
            <v>39.769998793420612</v>
          </cell>
          <cell r="AA60">
            <v>-1.6028733639031496</v>
          </cell>
        </row>
        <row r="61">
          <cell r="B61" t="str">
            <v xml:space="preserve">B4. Non-interest current account is at historical average minus two standard deviations in 2005 and 2006 </v>
          </cell>
          <cell r="S61">
            <v>29.253363303090886</v>
          </cell>
          <cell r="T61">
            <v>33.599699302647579</v>
          </cell>
          <cell r="U61">
            <v>38.091750531320457</v>
          </cell>
          <cell r="V61">
            <v>38.308064777107489</v>
          </cell>
          <cell r="W61">
            <v>38.406650839805536</v>
          </cell>
          <cell r="X61">
            <v>37.343341707362917</v>
          </cell>
          <cell r="AA61">
            <v>-0.66405110291139724</v>
          </cell>
        </row>
        <row r="62">
          <cell r="B62" t="str">
            <v>B5. Combination of 2-5 using one standard deviation shocks</v>
          </cell>
          <cell r="S62">
            <v>29.253363303090886</v>
          </cell>
          <cell r="T62">
            <v>35.809282808825124</v>
          </cell>
          <cell r="U62">
            <v>43.409809955313449</v>
          </cell>
          <cell r="V62">
            <v>43.455457560019831</v>
          </cell>
          <cell r="W62">
            <v>43.35567115596416</v>
          </cell>
          <cell r="X62">
            <v>41.703582643317446</v>
          </cell>
          <cell r="AA62">
            <v>-1.1183612642318437</v>
          </cell>
        </row>
        <row r="63">
          <cell r="B63" t="str">
            <v>B6. One time 30 percent nominal depreciation in 2005</v>
          </cell>
          <cell r="S63">
            <v>29.253363303090886</v>
          </cell>
          <cell r="T63">
            <v>39.3894773083166</v>
          </cell>
          <cell r="U63">
            <v>38.771116463025848</v>
          </cell>
          <cell r="V63">
            <v>38.304444566770002</v>
          </cell>
          <cell r="W63">
            <v>37.657724686058124</v>
          </cell>
          <cell r="X63">
            <v>35.422032844214542</v>
          </cell>
          <cell r="AA63">
            <v>-1.3645275524051657</v>
          </cell>
        </row>
        <row r="64">
          <cell r="B64" t="str">
            <v>g = real GDP growth rate, e = nominal appreciation (increase in dollar value of domestic currency), and a = share of domestic-currency denominated debt in total external debt.</v>
          </cell>
        </row>
        <row r="65">
          <cell r="B65" t="str">
            <v xml:space="preserve">2/ The contribution from price and exchange rate changes is defined as [-r(1+g) + ea(1+r)]/(1+g+r+gr) times previous period debt stock. r increases with an appreciating domestic currency (e &gt; 0) </v>
          </cell>
        </row>
        <row r="66">
          <cell r="B66" t="str">
            <v xml:space="preserve">1/ Derived as [r - g - r(1+g) + ea(1+r)]/(1+g+r+gr) times previous period debt stock, with r = nominal effective interest rate on external debt; r = change in domestic GDP deflator in US dollar terms, </v>
          </cell>
        </row>
        <row r="67">
          <cell r="B67" t="str">
            <v>g = real GDP growth rate, e = nominal appreciation (increase in dollar value of domestic currency), and a = share of domestic-currency denominated debt in total external debt.</v>
          </cell>
        </row>
        <row r="68">
          <cell r="B68" t="str">
            <v xml:space="preserve">2/ The contribution from price and exchange rate changes is defined as [-r(1+g) + ea(1+r)]/(1+g+r+gr) times previous period debt stock. r increases with an appreciating domestic currency (e &gt; 0) </v>
          </cell>
        </row>
        <row r="69">
          <cell r="B69" t="str">
            <v xml:space="preserve">and rising inflation (based on GDP deflator). </v>
          </cell>
        </row>
        <row r="70">
          <cell r="B70" t="str">
            <v xml:space="preserve">3/ Defined as current account deficit, plus amortization on medium- and long-term debt, plus short-term debt at end of previous period. </v>
          </cell>
        </row>
        <row r="71">
          <cell r="B71" t="str">
            <v>4/ The key variables include real GDP growth; nominal interest rate; dollar deflator growth; and both non-interest current account and non-debt inflows in percent of GDP.</v>
          </cell>
        </row>
        <row r="72">
          <cell r="B72" t="str">
            <v xml:space="preserve">5/ The implied change in other key variables under this scenario is discussed in the text. </v>
          </cell>
        </row>
        <row r="73">
          <cell r="B73" t="str">
            <v xml:space="preserve">6/ Long-run, constant balance that stabilizes the debt ratio assuming that key variables (real GDP growth, nominal interest rate, dollar deflator growth, and both non-interest current account and non-debt inflows in percent of GDP) remain </v>
          </cell>
        </row>
      </sheetData>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s>
    <sheetDataSet>
      <sheetData sheetId="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_sect"/>
    </sheetNames>
    <sheetDataSet>
      <sheetData sheetId="0"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s>
    <sheetDataSet>
      <sheetData sheetId="0"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prog"/>
      <sheetName val="Cashflow"/>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Surv-BC"/>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refreshError="1"/>
      <sheetData sheetId="3" refreshError="1"/>
      <sheetData sheetId="4" refreshError="1">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row r="54">
          <cell r="I54">
            <v>99.999999999999986</v>
          </cell>
          <cell r="J54">
            <v>102.86388355674947</v>
          </cell>
          <cell r="K54">
            <v>100.89704306499108</v>
          </cell>
          <cell r="L54">
            <v>120.31530038055884</v>
          </cell>
          <cell r="M54">
            <v>136.55603973422728</v>
          </cell>
          <cell r="N54">
            <v>158.29612711942943</v>
          </cell>
          <cell r="O54">
            <v>99.999999999999986</v>
          </cell>
          <cell r="P54">
            <v>104.53446170580776</v>
          </cell>
          <cell r="Q54">
            <v>102.5918119271696</v>
          </cell>
          <cell r="R54">
            <v>102.95110585034008</v>
          </cell>
          <cell r="S54">
            <v>104.8822679974275</v>
          </cell>
          <cell r="T54">
            <v>111.43912035430816</v>
          </cell>
          <cell r="U54">
            <v>117.37126366683788</v>
          </cell>
          <cell r="V54">
            <v>132.69580871554348</v>
          </cell>
          <cell r="W54">
            <v>130.70398697872477</v>
          </cell>
          <cell r="X54">
            <v>127.59877788803615</v>
          </cell>
          <cell r="Y54">
            <v>132.07591717867922</v>
          </cell>
          <cell r="Z54">
            <v>135.72019907703816</v>
          </cell>
          <cell r="AA54">
            <v>140.63143925771124</v>
          </cell>
          <cell r="AB54">
            <v>144.00074619497101</v>
          </cell>
          <cell r="AC54">
            <v>150.6264338323534</v>
          </cell>
          <cell r="AD54">
            <v>147.9149304220872</v>
          </cell>
          <cell r="AE54">
            <v>147.71007340210991</v>
          </cell>
          <cell r="AF54">
            <v>147.16032717608249</v>
          </cell>
          <cell r="AG54">
            <v>153.55530788255808</v>
          </cell>
          <cell r="AH54">
            <v>157.12611043125602</v>
          </cell>
          <cell r="AI54">
            <v>165.79369217666766</v>
          </cell>
          <cell r="AJ54">
            <v>161.37790308021613</v>
          </cell>
          <cell r="AK54">
            <v>156.7565784024145</v>
          </cell>
          <cell r="AL54">
            <v>158.87093976238054</v>
          </cell>
          <cell r="AM54">
            <v>163.68823761593691</v>
          </cell>
        </row>
        <row r="55">
          <cell r="I55">
            <v>100</v>
          </cell>
          <cell r="J55">
            <v>90.214319680828552</v>
          </cell>
          <cell r="K55">
            <v>79.784402053532261</v>
          </cell>
          <cell r="L55">
            <v>93.875209674208534</v>
          </cell>
          <cell r="M55">
            <v>97.0653293341732</v>
          </cell>
          <cell r="N55">
            <v>84.879793268705043</v>
          </cell>
          <cell r="O55">
            <v>100</v>
          </cell>
          <cell r="P55">
            <v>103.73766681282093</v>
          </cell>
          <cell r="Q55">
            <v>95.123932537238574</v>
          </cell>
          <cell r="R55">
            <v>98.879977097226202</v>
          </cell>
          <cell r="S55">
            <v>109.32701067573531</v>
          </cell>
          <cell r="T55">
            <v>113.71380726953898</v>
          </cell>
          <cell r="U55">
            <v>116.27693698836343</v>
          </cell>
          <cell r="V55">
            <v>138.65188948320574</v>
          </cell>
          <cell r="W55">
            <v>144.41241373940235</v>
          </cell>
          <cell r="X55">
            <v>140.98802202872716</v>
          </cell>
          <cell r="Y55">
            <v>143.96866502993984</v>
          </cell>
          <cell r="Z55">
            <v>139.74613904290686</v>
          </cell>
          <cell r="AA55">
            <v>137.96236062822814</v>
          </cell>
          <cell r="AB55">
            <v>135.94390872859123</v>
          </cell>
          <cell r="AC55">
            <v>137.93942105233654</v>
          </cell>
          <cell r="AD55">
            <v>135.15234527166234</v>
          </cell>
          <cell r="AE55">
            <v>132.79192586249019</v>
          </cell>
          <cell r="AF55">
            <v>128.98120129024667</v>
          </cell>
          <cell r="AG55">
            <v>131.23655130893533</v>
          </cell>
          <cell r="AH55">
            <v>129.41540998111009</v>
          </cell>
          <cell r="AI55">
            <v>132.29303654825912</v>
          </cell>
          <cell r="AJ55">
            <v>129.21720692699853</v>
          </cell>
          <cell r="AK55">
            <v>124.19646302501432</v>
          </cell>
          <cell r="AL55">
            <v>124.11748697729266</v>
          </cell>
          <cell r="AM55">
            <v>123.98357859625015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Surv-BC"/>
    </sheetNames>
    <sheetDataSet>
      <sheetData sheetId="0" refreshError="1"/>
    </sheetDataSet>
  </externalBook>
</externalLink>
</file>

<file path=xl/tables/table1.xml><?xml version="1.0" encoding="utf-8"?>
<table xmlns="http://schemas.openxmlformats.org/spreadsheetml/2006/main" id="3" name="Table3" displayName="Table3" ref="Y20:Y200" totalsRowShown="0" headerRowDxfId="14" dataDxfId="12" headerRowBorderDxfId="13" tableBorderDxfId="11" totalsRowBorderDxfId="10">
  <tableColumns count="1">
    <tableColumn id="1" name="State" dataDxfId="9"/>
  </tableColumns>
  <tableStyleInfo name="TableStyleMedium9" showFirstColumn="0" showLastColumn="0" showRowStripes="1" showColumnStripes="0"/>
</table>
</file>

<file path=xl/tables/table2.xml><?xml version="1.0" encoding="utf-8"?>
<table xmlns="http://schemas.openxmlformats.org/spreadsheetml/2006/main" id="1" name="Table1" displayName="Table1" ref="B2:E39" totalsRowShown="0" headerRowDxfId="8" dataDxfId="6" headerRowBorderDxfId="7" tableBorderDxfId="5" totalsRowBorderDxfId="4">
  <tableColumns count="4">
    <tableColumn id="1" name="State Code" dataDxfId="3"/>
    <tableColumn id="5" name="State" dataDxfId="2"/>
    <tableColumn id="3" name="Score" dataDxfId="1"/>
    <tableColumn id="4" name="Rating"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9"/>
  <sheetViews>
    <sheetView zoomScale="70" zoomScaleNormal="70" workbookViewId="0">
      <selection activeCell="P25" sqref="P25"/>
    </sheetView>
  </sheetViews>
  <sheetFormatPr defaultColWidth="9.140625" defaultRowHeight="15"/>
  <cols>
    <col min="1" max="16384" width="9.140625" style="1"/>
  </cols>
  <sheetData>
    <row r="1" spans="1:9">
      <c r="A1" s="114"/>
      <c r="B1" s="115"/>
      <c r="C1" s="115"/>
      <c r="D1" s="115"/>
      <c r="E1" s="115"/>
      <c r="F1" s="115"/>
      <c r="G1" s="115"/>
      <c r="H1" s="115"/>
      <c r="I1" s="116"/>
    </row>
    <row r="2" spans="1:9">
      <c r="A2" s="117"/>
      <c r="C2" s="118"/>
      <c r="D2" s="118"/>
      <c r="E2" s="119"/>
      <c r="F2" s="118"/>
      <c r="G2" s="118"/>
      <c r="I2" s="120"/>
    </row>
    <row r="3" spans="1:9">
      <c r="A3" s="117"/>
      <c r="C3" s="118"/>
      <c r="D3" s="118"/>
      <c r="E3" s="119"/>
      <c r="F3" s="118"/>
      <c r="G3" s="118"/>
      <c r="I3" s="120"/>
    </row>
    <row r="4" spans="1:9" ht="18">
      <c r="A4" s="117"/>
      <c r="C4" s="118"/>
      <c r="D4" s="118"/>
      <c r="E4" s="121"/>
      <c r="F4" s="118"/>
      <c r="G4" s="118"/>
      <c r="I4" s="120"/>
    </row>
    <row r="5" spans="1:9" ht="18">
      <c r="A5" s="117"/>
      <c r="C5" s="118"/>
      <c r="D5" s="118"/>
      <c r="E5" s="121"/>
      <c r="F5" s="118"/>
      <c r="G5" s="118"/>
      <c r="I5" s="120"/>
    </row>
    <row r="6" spans="1:9" ht="18">
      <c r="A6" s="117"/>
      <c r="C6" s="118"/>
      <c r="D6" s="118"/>
      <c r="E6" s="121" t="s">
        <v>127</v>
      </c>
      <c r="F6" s="118"/>
      <c r="G6" s="118"/>
      <c r="I6" s="120"/>
    </row>
    <row r="7" spans="1:9" ht="15.75">
      <c r="A7" s="117"/>
      <c r="C7" s="118"/>
      <c r="D7" s="118"/>
      <c r="E7" s="122" t="s">
        <v>128</v>
      </c>
      <c r="F7" s="118"/>
      <c r="G7" s="118"/>
      <c r="I7" s="120"/>
    </row>
    <row r="8" spans="1:9">
      <c r="A8" s="117"/>
      <c r="I8" s="120"/>
    </row>
    <row r="9" spans="1:9">
      <c r="A9" s="117"/>
      <c r="I9" s="120"/>
    </row>
    <row r="10" spans="1:9">
      <c r="A10" s="117"/>
      <c r="I10" s="120"/>
    </row>
    <row r="11" spans="1:9">
      <c r="A11" s="117"/>
      <c r="I11" s="120"/>
    </row>
    <row r="12" spans="1:9">
      <c r="A12" s="117"/>
      <c r="I12" s="120"/>
    </row>
    <row r="13" spans="1:9">
      <c r="A13" s="117"/>
      <c r="I13" s="120"/>
    </row>
    <row r="14" spans="1:9">
      <c r="A14" s="117"/>
      <c r="I14" s="120"/>
    </row>
    <row r="15" spans="1:9">
      <c r="A15" s="117"/>
      <c r="I15" s="120"/>
    </row>
    <row r="16" spans="1:9">
      <c r="A16" s="117"/>
      <c r="I16" s="120"/>
    </row>
    <row r="17" spans="1:9" ht="15" customHeight="1">
      <c r="A17" s="509" t="s">
        <v>129</v>
      </c>
      <c r="B17" s="510"/>
      <c r="C17" s="510"/>
      <c r="D17" s="510"/>
      <c r="E17" s="510"/>
      <c r="F17" s="510"/>
      <c r="G17" s="510"/>
      <c r="H17" s="510"/>
      <c r="I17" s="511"/>
    </row>
    <row r="18" spans="1:9" ht="15" customHeight="1">
      <c r="A18" s="509"/>
      <c r="B18" s="510"/>
      <c r="C18" s="510"/>
      <c r="D18" s="510"/>
      <c r="E18" s="510"/>
      <c r="F18" s="510"/>
      <c r="G18" s="510"/>
      <c r="H18" s="510"/>
      <c r="I18" s="511"/>
    </row>
    <row r="19" spans="1:9" ht="15" customHeight="1">
      <c r="A19" s="509"/>
      <c r="B19" s="510"/>
      <c r="C19" s="510"/>
      <c r="D19" s="510"/>
      <c r="E19" s="510"/>
      <c r="F19" s="510"/>
      <c r="G19" s="510"/>
      <c r="H19" s="510"/>
      <c r="I19" s="511"/>
    </row>
    <row r="20" spans="1:9" ht="15" customHeight="1">
      <c r="A20" s="509"/>
      <c r="B20" s="510"/>
      <c r="C20" s="510"/>
      <c r="D20" s="510"/>
      <c r="E20" s="510"/>
      <c r="F20" s="510"/>
      <c r="G20" s="510"/>
      <c r="H20" s="510"/>
      <c r="I20" s="511"/>
    </row>
    <row r="21" spans="1:9" ht="15" customHeight="1">
      <c r="A21" s="509"/>
      <c r="B21" s="510"/>
      <c r="C21" s="510"/>
      <c r="D21" s="510"/>
      <c r="E21" s="510"/>
      <c r="F21" s="510"/>
      <c r="G21" s="510"/>
      <c r="H21" s="510"/>
      <c r="I21" s="511"/>
    </row>
    <row r="22" spans="1:9" ht="15" customHeight="1">
      <c r="A22" s="509"/>
      <c r="B22" s="510"/>
      <c r="C22" s="510"/>
      <c r="D22" s="510"/>
      <c r="E22" s="510"/>
      <c r="F22" s="510"/>
      <c r="G22" s="510"/>
      <c r="H22" s="510"/>
      <c r="I22" s="511"/>
    </row>
    <row r="23" spans="1:9">
      <c r="A23" s="117"/>
      <c r="I23" s="120"/>
    </row>
    <row r="24" spans="1:9">
      <c r="A24" s="117"/>
      <c r="I24" s="120"/>
    </row>
    <row r="25" spans="1:9">
      <c r="A25" s="117"/>
      <c r="I25" s="120"/>
    </row>
    <row r="26" spans="1:9">
      <c r="A26" s="117"/>
      <c r="I26" s="120"/>
    </row>
    <row r="27" spans="1:9">
      <c r="A27" s="117"/>
      <c r="I27" s="120"/>
    </row>
    <row r="28" spans="1:9">
      <c r="A28" s="117"/>
      <c r="I28" s="120"/>
    </row>
    <row r="29" spans="1:9">
      <c r="A29" s="117"/>
      <c r="I29" s="120"/>
    </row>
    <row r="30" spans="1:9">
      <c r="A30" s="117"/>
      <c r="I30" s="120"/>
    </row>
    <row r="31" spans="1:9">
      <c r="A31" s="117"/>
      <c r="I31" s="120"/>
    </row>
    <row r="32" spans="1:9">
      <c r="A32" s="117"/>
      <c r="I32" s="120"/>
    </row>
    <row r="33" spans="1:9">
      <c r="A33" s="117"/>
      <c r="I33" s="120"/>
    </row>
    <row r="34" spans="1:9">
      <c r="A34" s="117"/>
      <c r="I34" s="120"/>
    </row>
    <row r="35" spans="1:9">
      <c r="A35" s="117"/>
      <c r="I35" s="120"/>
    </row>
    <row r="36" spans="1:9">
      <c r="A36" s="117"/>
      <c r="I36" s="120"/>
    </row>
    <row r="37" spans="1:9">
      <c r="A37" s="117"/>
      <c r="I37" s="120"/>
    </row>
    <row r="38" spans="1:9">
      <c r="A38" s="117"/>
      <c r="I38" s="120"/>
    </row>
    <row r="39" spans="1:9">
      <c r="A39" s="117"/>
      <c r="I39" s="120"/>
    </row>
    <row r="40" spans="1:9">
      <c r="A40" s="117"/>
      <c r="I40" s="120"/>
    </row>
    <row r="41" spans="1:9">
      <c r="A41" s="117"/>
      <c r="I41" s="120"/>
    </row>
    <row r="42" spans="1:9">
      <c r="A42" s="117"/>
      <c r="I42" s="120"/>
    </row>
    <row r="43" spans="1:9">
      <c r="A43" s="117"/>
      <c r="I43" s="120"/>
    </row>
    <row r="44" spans="1:9" ht="27.75" customHeight="1">
      <c r="A44" s="518" t="s">
        <v>422</v>
      </c>
      <c r="B44" s="519"/>
      <c r="C44" s="519"/>
      <c r="D44" s="519"/>
      <c r="E44" s="519"/>
      <c r="F44" s="519"/>
      <c r="G44" s="519"/>
      <c r="H44" s="519"/>
      <c r="I44" s="520"/>
    </row>
    <row r="45" spans="1:9" ht="27.75" customHeight="1">
      <c r="A45" s="518"/>
      <c r="B45" s="519"/>
      <c r="C45" s="519"/>
      <c r="D45" s="519"/>
      <c r="E45" s="519"/>
      <c r="F45" s="519"/>
      <c r="G45" s="519"/>
      <c r="H45" s="519"/>
      <c r="I45" s="520"/>
    </row>
    <row r="46" spans="1:9">
      <c r="A46" s="117"/>
      <c r="I46" s="120"/>
    </row>
    <row r="47" spans="1:9">
      <c r="A47" s="117"/>
      <c r="I47" s="120"/>
    </row>
    <row r="48" spans="1:9" ht="18.75">
      <c r="A48" s="512"/>
      <c r="B48" s="513"/>
      <c r="C48" s="513"/>
      <c r="D48" s="513"/>
      <c r="E48" s="513"/>
      <c r="F48" s="513"/>
      <c r="G48" s="513"/>
      <c r="H48" s="513"/>
      <c r="I48" s="514"/>
    </row>
    <row r="49" spans="1:9" ht="19.5" thickBot="1">
      <c r="A49" s="515">
        <v>2020</v>
      </c>
      <c r="B49" s="516"/>
      <c r="C49" s="516"/>
      <c r="D49" s="516"/>
      <c r="E49" s="516"/>
      <c r="F49" s="516"/>
      <c r="G49" s="516"/>
      <c r="H49" s="516"/>
      <c r="I49" s="517"/>
    </row>
  </sheetData>
  <mergeCells count="4">
    <mergeCell ref="A17:I22"/>
    <mergeCell ref="A48:I48"/>
    <mergeCell ref="A49:I49"/>
    <mergeCell ref="A44:I45"/>
  </mergeCells>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2:V706"/>
  <sheetViews>
    <sheetView tabSelected="1" zoomScale="85" zoomScaleNormal="85" workbookViewId="0">
      <pane xSplit="6" ySplit="2" topLeftCell="G23" activePane="bottomRight" state="frozen"/>
      <selection activeCell="F26" sqref="F26"/>
      <selection pane="topRight" activeCell="F26" sqref="F26"/>
      <selection pane="bottomLeft" activeCell="F26" sqref="F26"/>
      <selection pane="bottomRight" activeCell="F26" sqref="F26"/>
    </sheetView>
  </sheetViews>
  <sheetFormatPr defaultColWidth="8.7109375" defaultRowHeight="12.75"/>
  <cols>
    <col min="1" max="1" width="4.140625" style="48" customWidth="1"/>
    <col min="2" max="2" width="67.140625" style="47" customWidth="1"/>
    <col min="3" max="4" width="8.7109375" style="45"/>
    <col min="5" max="5" width="13.42578125" style="47" customWidth="1"/>
    <col min="6" max="6" width="8.42578125" style="47" bestFit="1" customWidth="1"/>
    <col min="7" max="7" width="16.85546875" style="47" customWidth="1"/>
    <col min="8" max="11" width="11.42578125" style="47" customWidth="1"/>
    <col min="12" max="21" width="11.42578125" style="48" customWidth="1"/>
    <col min="22" max="22" width="13.140625" style="78" customWidth="1"/>
    <col min="23" max="26" width="14" style="48" customWidth="1"/>
    <col min="27" max="27" width="8.28515625" style="48" customWidth="1"/>
    <col min="28" max="16384" width="8.7109375" style="48"/>
  </cols>
  <sheetData>
    <row r="2" spans="1:22" s="76" customFormat="1">
      <c r="B2" s="75"/>
      <c r="C2" s="74" t="s">
        <v>9</v>
      </c>
      <c r="D2" s="74" t="s">
        <v>0</v>
      </c>
      <c r="E2" s="75"/>
      <c r="F2" s="75"/>
      <c r="G2" s="110">
        <f>DataInput!G10</f>
        <v>2015</v>
      </c>
      <c r="H2" s="110">
        <f>DataInput!H10</f>
        <v>2016</v>
      </c>
      <c r="I2" s="110">
        <f>DataInput!I10</f>
        <v>2017</v>
      </c>
      <c r="J2" s="110">
        <f>DataInput!J10</f>
        <v>2018</v>
      </c>
      <c r="K2" s="110">
        <f>DataInput!K10</f>
        <v>2019</v>
      </c>
      <c r="L2" s="110">
        <f>DataInput!L10</f>
        <v>2020</v>
      </c>
      <c r="M2" s="110">
        <f>DataInput!M10</f>
        <v>2021</v>
      </c>
      <c r="N2" s="110">
        <f>DataInput!N10</f>
        <v>2022</v>
      </c>
      <c r="O2" s="110">
        <f>DataInput!O10</f>
        <v>2023</v>
      </c>
      <c r="P2" s="110">
        <f>DataInput!P10</f>
        <v>2024</v>
      </c>
      <c r="Q2" s="110">
        <f>DataInput!Q10</f>
        <v>2025</v>
      </c>
      <c r="R2" s="110">
        <f>DataInput!R10</f>
        <v>2026</v>
      </c>
      <c r="S2" s="110">
        <f>DataInput!S10</f>
        <v>2027</v>
      </c>
      <c r="T2" s="110">
        <f>DataInput!T10</f>
        <v>2028</v>
      </c>
      <c r="U2" s="110">
        <f>DataInput!U10</f>
        <v>2029</v>
      </c>
      <c r="V2" s="319"/>
    </row>
    <row r="3" spans="1:22" s="76" customFormat="1">
      <c r="B3" s="75"/>
      <c r="C3" s="74"/>
      <c r="D3" s="74"/>
      <c r="E3" s="75"/>
      <c r="F3" s="75"/>
      <c r="G3" s="75"/>
      <c r="H3" s="75"/>
      <c r="I3" s="75"/>
      <c r="J3" s="75"/>
      <c r="K3" s="75"/>
      <c r="L3" s="110"/>
      <c r="M3" s="110"/>
      <c r="N3" s="110"/>
      <c r="O3" s="110"/>
      <c r="P3" s="110"/>
      <c r="Q3" s="110"/>
      <c r="R3" s="110"/>
      <c r="S3" s="110"/>
      <c r="T3" s="110"/>
      <c r="U3" s="110"/>
      <c r="V3" s="319"/>
    </row>
    <row r="4" spans="1:22" s="136" customFormat="1" ht="15">
      <c r="A4" s="129"/>
      <c r="B4" s="128" t="str">
        <f>DataInput!B12</f>
        <v>1. Information on State's Gross Dometic Product (See Note 1 in Guidance for Completing Data Request for State DSA)</v>
      </c>
      <c r="C4" s="128"/>
      <c r="D4" s="125"/>
      <c r="E4" s="126"/>
      <c r="F4" s="127"/>
      <c r="G4" s="127"/>
      <c r="H4" s="127"/>
      <c r="I4" s="127"/>
      <c r="J4" s="127"/>
      <c r="K4" s="127"/>
      <c r="L4" s="127"/>
      <c r="M4" s="127"/>
      <c r="N4" s="127"/>
      <c r="O4" s="127"/>
      <c r="P4" s="127"/>
      <c r="Q4" s="127"/>
      <c r="R4" s="127"/>
      <c r="S4" s="127"/>
      <c r="T4" s="127"/>
      <c r="U4" s="127"/>
    </row>
    <row r="5" spans="1:22" s="136" customFormat="1" ht="15">
      <c r="A5" s="129"/>
      <c r="B5" s="129"/>
      <c r="C5" s="35"/>
      <c r="D5" s="35"/>
      <c r="E5" s="129"/>
      <c r="F5" s="33"/>
      <c r="G5" s="33"/>
      <c r="H5" s="33"/>
      <c r="I5" s="33"/>
      <c r="J5" s="33"/>
      <c r="K5" s="33"/>
      <c r="L5" s="33"/>
      <c r="M5" s="33"/>
      <c r="N5" s="33"/>
      <c r="O5" s="33"/>
      <c r="P5" s="33"/>
      <c r="Q5" s="33"/>
      <c r="R5" s="33"/>
      <c r="S5" s="33"/>
      <c r="T5" s="33"/>
      <c r="U5" s="33"/>
    </row>
    <row r="6" spans="1:22" s="136" customFormat="1" ht="15">
      <c r="A6" s="129"/>
      <c r="B6" s="20" t="str">
        <f>DataInput!B14</f>
        <v>State GDP (at current prices)</v>
      </c>
      <c r="C6" s="35" t="str">
        <f>DataInput!C14</f>
        <v>Naira</v>
      </c>
      <c r="D6" s="20" t="str">
        <f>DataInput!D14</f>
        <v>Million</v>
      </c>
      <c r="E6" s="35"/>
      <c r="F6" s="35"/>
      <c r="G6" s="496"/>
      <c r="H6" s="496"/>
      <c r="I6" s="496"/>
      <c r="J6" s="496"/>
      <c r="K6" s="496"/>
      <c r="L6" s="496"/>
      <c r="M6" s="496"/>
      <c r="N6" s="496"/>
      <c r="O6" s="496"/>
      <c r="P6" s="496"/>
      <c r="Q6" s="496"/>
      <c r="R6" s="496"/>
      <c r="S6" s="496"/>
      <c r="T6" s="496"/>
      <c r="U6" s="496"/>
      <c r="V6" s="164"/>
    </row>
    <row r="7" spans="1:22" s="136" customFormat="1" ht="15">
      <c r="A7" s="129"/>
      <c r="B7" s="20" t="str">
        <f>DataInput!B15</f>
        <v>Nation GDP (at current prices)</v>
      </c>
      <c r="C7" s="35" t="str">
        <f>DataInput!C15</f>
        <v>Naira</v>
      </c>
      <c r="D7" s="20" t="str">
        <f>DataInput!D15</f>
        <v>Million</v>
      </c>
      <c r="E7" s="35"/>
      <c r="F7" s="35"/>
      <c r="G7" s="496">
        <f>DataInput!G15</f>
        <v>93497948.264582023</v>
      </c>
      <c r="H7" s="496">
        <f>DataInput!H15</f>
        <v>101253015.60181139</v>
      </c>
      <c r="I7" s="496">
        <f>DataInput!I15</f>
        <v>114004749.64759709</v>
      </c>
      <c r="J7" s="496">
        <f>DataInput!J15</f>
        <v>127736827.8093085</v>
      </c>
      <c r="K7" s="496">
        <f>DataInput!K15</f>
        <v>144210492.06700775</v>
      </c>
      <c r="L7" s="496">
        <f>DataInput!L15</f>
        <v>139517515.93604401</v>
      </c>
      <c r="M7" s="496">
        <f>DataInput!M15</f>
        <v>142694417.13511199</v>
      </c>
      <c r="N7" s="496">
        <f>DataInput!N15</f>
        <v>146794565.467177</v>
      </c>
      <c r="O7" s="496">
        <f>DataInput!O15</f>
        <v>151464431.63871899</v>
      </c>
      <c r="P7" s="496">
        <f>DataInput!P15</f>
        <v>151464431.63871899</v>
      </c>
      <c r="Q7" s="496">
        <f>DataInput!Q15</f>
        <v>151464431.63871899</v>
      </c>
      <c r="R7" s="496">
        <f>DataInput!R15</f>
        <v>151464431.63871899</v>
      </c>
      <c r="S7" s="496">
        <f>DataInput!S15</f>
        <v>151464431.63871899</v>
      </c>
      <c r="T7" s="496">
        <f>DataInput!T15</f>
        <v>151464431.63871899</v>
      </c>
      <c r="U7" s="496">
        <f>DataInput!U15</f>
        <v>151464431.63871899</v>
      </c>
      <c r="V7" s="164"/>
    </row>
    <row r="8" spans="1:22" s="136" customFormat="1" ht="15">
      <c r="A8" s="129"/>
      <c r="B8" s="20" t="s">
        <v>63</v>
      </c>
      <c r="C8" s="35"/>
      <c r="D8" s="35"/>
      <c r="E8" s="35"/>
      <c r="F8" s="35"/>
      <c r="G8" s="497">
        <f>DataInput!G16</f>
        <v>196.48650000000001</v>
      </c>
      <c r="H8" s="497">
        <f>DataInput!H16</f>
        <v>253.18969999999999</v>
      </c>
      <c r="I8" s="497">
        <f>DataInput!I16</f>
        <v>305.78620000000001</v>
      </c>
      <c r="J8" s="497">
        <f>DataInput!J16</f>
        <v>306.5</v>
      </c>
      <c r="K8" s="497">
        <f>DataInput!K16</f>
        <v>326</v>
      </c>
      <c r="L8" s="497">
        <f>DataInput!L16</f>
        <v>379</v>
      </c>
      <c r="M8" s="497">
        <f>DataInput!M16</f>
        <v>379</v>
      </c>
      <c r="N8" s="497">
        <f>DataInput!N16</f>
        <v>379</v>
      </c>
      <c r="O8" s="497">
        <f>DataInput!O16</f>
        <v>379</v>
      </c>
      <c r="P8" s="497">
        <f>DataInput!P16</f>
        <v>379</v>
      </c>
      <c r="Q8" s="497">
        <f>DataInput!Q16</f>
        <v>379</v>
      </c>
      <c r="R8" s="497">
        <f>DataInput!R16</f>
        <v>379</v>
      </c>
      <c r="S8" s="497">
        <f>DataInput!S16</f>
        <v>379</v>
      </c>
      <c r="T8" s="497">
        <f>DataInput!T16</f>
        <v>379</v>
      </c>
      <c r="U8" s="497">
        <f>DataInput!U16</f>
        <v>379</v>
      </c>
      <c r="V8" s="164"/>
    </row>
    <row r="9" spans="1:22" s="136" customFormat="1" ht="15">
      <c r="A9" s="129"/>
      <c r="B9" s="20" t="s">
        <v>58</v>
      </c>
      <c r="C9" s="35"/>
      <c r="D9" s="35"/>
      <c r="E9" s="35"/>
      <c r="F9" s="35"/>
      <c r="G9" s="164">
        <f>DataInput!G17</f>
        <v>0</v>
      </c>
      <c r="H9" s="164">
        <f>DataInput!H17</f>
        <v>0</v>
      </c>
      <c r="I9" s="164">
        <f>DataInput!I17</f>
        <v>0</v>
      </c>
      <c r="J9" s="164">
        <f>DataInput!J17</f>
        <v>0</v>
      </c>
      <c r="K9" s="164">
        <f>DataInput!K17</f>
        <v>0</v>
      </c>
      <c r="L9" s="164">
        <f>DataInput!L17</f>
        <v>1</v>
      </c>
      <c r="M9" s="164">
        <f>DataInput!M17</f>
        <v>1</v>
      </c>
      <c r="N9" s="164">
        <f>DataInput!N17</f>
        <v>1</v>
      </c>
      <c r="O9" s="164">
        <f>DataInput!O17</f>
        <v>1</v>
      </c>
      <c r="P9" s="164">
        <f>DataInput!P17</f>
        <v>1</v>
      </c>
      <c r="Q9" s="164">
        <f>DataInput!Q17</f>
        <v>1</v>
      </c>
      <c r="R9" s="164">
        <f>DataInput!R17</f>
        <v>1</v>
      </c>
      <c r="S9" s="164">
        <f>DataInput!S17</f>
        <v>1</v>
      </c>
      <c r="T9" s="164">
        <f>DataInput!T17</f>
        <v>1</v>
      </c>
      <c r="U9" s="164">
        <f>DataInput!U17</f>
        <v>1</v>
      </c>
      <c r="V9" s="164"/>
    </row>
    <row r="10" spans="1:22" s="136" customFormat="1" ht="15">
      <c r="B10" s="20"/>
      <c r="C10" s="35"/>
      <c r="D10" s="35"/>
      <c r="E10" s="35"/>
      <c r="F10" s="35"/>
      <c r="G10" s="83"/>
      <c r="H10" s="83"/>
      <c r="I10" s="83"/>
      <c r="J10" s="83"/>
      <c r="K10" s="83"/>
      <c r="L10" s="40"/>
      <c r="M10" s="40"/>
      <c r="N10" s="40"/>
      <c r="O10" s="40"/>
      <c r="P10" s="40"/>
      <c r="Q10" s="40"/>
      <c r="R10" s="40"/>
      <c r="S10" s="40"/>
      <c r="T10" s="40"/>
      <c r="U10" s="40"/>
      <c r="V10" s="40"/>
    </row>
    <row r="11" spans="1:22" s="104" customFormat="1">
      <c r="B11" s="165" t="str">
        <f>DataInput!B117</f>
        <v>3. Information on Revenues, Expenditure, and Financing Needs and Sources (See Note 3 in Guidance for Completing Data Request for State DSA)</v>
      </c>
      <c r="C11" s="166"/>
      <c r="D11" s="166"/>
      <c r="E11" s="165"/>
      <c r="F11" s="165"/>
      <c r="G11" s="165"/>
      <c r="H11" s="165"/>
      <c r="I11" s="165"/>
      <c r="J11" s="165"/>
      <c r="K11" s="165"/>
      <c r="L11" s="167"/>
      <c r="M11" s="167"/>
      <c r="N11" s="167"/>
      <c r="O11" s="167"/>
      <c r="P11" s="167"/>
      <c r="Q11" s="167"/>
      <c r="R11" s="167"/>
      <c r="S11" s="167"/>
      <c r="T11" s="167"/>
      <c r="U11" s="167"/>
      <c r="V11" s="109"/>
    </row>
    <row r="12" spans="1:22" s="104" customFormat="1">
      <c r="B12" s="103"/>
      <c r="C12" s="50"/>
      <c r="D12" s="50"/>
      <c r="E12" s="103"/>
      <c r="F12" s="103"/>
      <c r="G12" s="103"/>
      <c r="H12" s="103"/>
      <c r="I12" s="103"/>
      <c r="J12" s="103"/>
      <c r="K12" s="103"/>
      <c r="L12" s="109"/>
      <c r="M12" s="109"/>
      <c r="N12" s="109"/>
      <c r="O12" s="109"/>
      <c r="P12" s="109"/>
      <c r="Q12" s="109"/>
      <c r="R12" s="109"/>
      <c r="S12" s="109"/>
      <c r="T12" s="109"/>
      <c r="U12" s="109"/>
      <c r="V12" s="109"/>
    </row>
    <row r="13" spans="1:22" s="76" customFormat="1">
      <c r="B13" s="22" t="str">
        <f>DataInput!B119</f>
        <v>Revenue</v>
      </c>
      <c r="C13" s="35" t="str">
        <f>DataInput!C119</f>
        <v>Naira</v>
      </c>
      <c r="D13" s="35" t="str">
        <f>DataInput!D119</f>
        <v>Million</v>
      </c>
      <c r="E13" s="75"/>
      <c r="F13" s="75"/>
      <c r="G13" s="321">
        <f>DataInput!G119</f>
        <v>80202.713683559996</v>
      </c>
      <c r="H13" s="321">
        <f>DataInput!H119</f>
        <v>72309.791318599993</v>
      </c>
      <c r="I13" s="321">
        <f>DataInput!I119</f>
        <v>70025.797283170003</v>
      </c>
      <c r="J13" s="321">
        <f>DataInput!J119</f>
        <v>100931.84955251</v>
      </c>
      <c r="K13" s="321">
        <f>DataInput!K119</f>
        <v>102447.65274292999</v>
      </c>
      <c r="L13" s="217">
        <f t="shared" ref="L13:U13" si="0">L14+L17+L18+L19+L20+L21</f>
        <v>83574.498067620763</v>
      </c>
      <c r="M13" s="217">
        <f t="shared" ca="1" si="0"/>
        <v>87962.180182861863</v>
      </c>
      <c r="N13" s="217">
        <f t="shared" ca="1" si="0"/>
        <v>96369.725736884197</v>
      </c>
      <c r="O13" s="217">
        <f t="shared" ca="1" si="0"/>
        <v>100208.89442056006</v>
      </c>
      <c r="P13" s="217">
        <f t="shared" ca="1" si="0"/>
        <v>106076.01059200817</v>
      </c>
      <c r="Q13" s="217">
        <f t="shared" ca="1" si="0"/>
        <v>83131.501603924393</v>
      </c>
      <c r="R13" s="217">
        <f t="shared" ca="1" si="0"/>
        <v>86384.044880815462</v>
      </c>
      <c r="S13" s="217">
        <f t="shared" ca="1" si="0"/>
        <v>92484.060415009706</v>
      </c>
      <c r="T13" s="217">
        <f t="shared" ca="1" si="0"/>
        <v>91667.072983642633</v>
      </c>
      <c r="U13" s="217">
        <f t="shared" ca="1" si="0"/>
        <v>93903.909161799776</v>
      </c>
      <c r="V13" s="216"/>
    </row>
    <row r="14" spans="1:22" s="76" customFormat="1">
      <c r="B14" s="142" t="str">
        <f>DataInput!B120</f>
        <v>1. Gross Statutory Allocation  ('gross' means with no deductions; do not include VAT Allocation here)</v>
      </c>
      <c r="C14" s="35" t="str">
        <f>DataInput!C120</f>
        <v>Naira</v>
      </c>
      <c r="D14" s="35" t="str">
        <f>DataInput!D120</f>
        <v>Million</v>
      </c>
      <c r="E14" s="75"/>
      <c r="F14" s="75"/>
      <c r="G14" s="164">
        <f>DataInput!G120</f>
        <v>32533.115820049999</v>
      </c>
      <c r="H14" s="164">
        <f>DataInput!H120</f>
        <v>43411.141877559996</v>
      </c>
      <c r="I14" s="164">
        <f>DataInput!I120</f>
        <v>36182.984692190003</v>
      </c>
      <c r="J14" s="164">
        <f>DataInput!J120</f>
        <v>42758.634265220004</v>
      </c>
      <c r="K14" s="164">
        <f>DataInput!K120</f>
        <v>41406.205692240001</v>
      </c>
      <c r="L14" s="164">
        <f>DataInput!L120</f>
        <v>43476.515976852002</v>
      </c>
      <c r="M14" s="164">
        <f>DataInput!M120</f>
        <v>45650.3417756946</v>
      </c>
      <c r="N14" s="164">
        <f>DataInput!N120</f>
        <v>47932.858864479334</v>
      </c>
      <c r="O14" s="164">
        <f>DataInput!O120</f>
        <v>50329.501807703295</v>
      </c>
      <c r="P14" s="164">
        <f>DataInput!P120</f>
        <v>52845.976898088469</v>
      </c>
      <c r="Q14" s="164">
        <f>DataInput!Q120</f>
        <v>55488.275742992882</v>
      </c>
      <c r="R14" s="164">
        <f>DataInput!R120</f>
        <v>58262.689530142539</v>
      </c>
      <c r="S14" s="164">
        <f>DataInput!S120</f>
        <v>61175.824006649658</v>
      </c>
      <c r="T14" s="164">
        <f>DataInput!T120</f>
        <v>64234.615206982147</v>
      </c>
      <c r="U14" s="164">
        <f>DataInput!U120</f>
        <v>67446.345967331246</v>
      </c>
      <c r="V14" s="216"/>
    </row>
    <row r="15" spans="1:22" s="76" customFormat="1">
      <c r="B15" s="154" t="str">
        <f>DataInput!B121</f>
        <v xml:space="preserve">of which Net Statutory Allocation  ('net' means of deductions) </v>
      </c>
      <c r="C15" s="35" t="str">
        <f>DataInput!C121</f>
        <v>Naira</v>
      </c>
      <c r="D15" s="35" t="str">
        <f>DataInput!D121</f>
        <v>Million</v>
      </c>
      <c r="E15" s="75"/>
      <c r="F15" s="75"/>
      <c r="G15" s="164">
        <f>DataInput!G121</f>
        <v>0</v>
      </c>
      <c r="H15" s="164">
        <f>DataInput!H121</f>
        <v>0</v>
      </c>
      <c r="I15" s="164">
        <f>DataInput!I121</f>
        <v>0</v>
      </c>
      <c r="J15" s="164">
        <f>DataInput!J121</f>
        <v>0</v>
      </c>
      <c r="K15" s="164">
        <f>DataInput!K121</f>
        <v>0</v>
      </c>
      <c r="L15" s="164">
        <f>DataInput!L121</f>
        <v>0</v>
      </c>
      <c r="M15" s="164">
        <f>DataInput!M121</f>
        <v>0</v>
      </c>
      <c r="N15" s="164">
        <f>DataInput!N121</f>
        <v>0</v>
      </c>
      <c r="O15" s="164">
        <f>DataInput!O121</f>
        <v>0</v>
      </c>
      <c r="P15" s="164">
        <f>DataInput!P121</f>
        <v>0</v>
      </c>
      <c r="Q15" s="164">
        <f>DataInput!Q121</f>
        <v>0</v>
      </c>
      <c r="R15" s="164">
        <f>DataInput!R121</f>
        <v>0</v>
      </c>
      <c r="S15" s="164">
        <f>DataInput!S121</f>
        <v>0</v>
      </c>
      <c r="T15" s="164">
        <f>DataInput!T121</f>
        <v>0</v>
      </c>
      <c r="U15" s="164">
        <f>DataInput!U121</f>
        <v>0</v>
      </c>
      <c r="V15" s="216"/>
    </row>
    <row r="16" spans="1:22" s="76" customFormat="1">
      <c r="B16" s="154" t="str">
        <f>DataInput!B122</f>
        <v>of which Deductions</v>
      </c>
      <c r="C16" s="35" t="str">
        <f>DataInput!C122</f>
        <v>Naira</v>
      </c>
      <c r="D16" s="35" t="str">
        <f>DataInput!D122</f>
        <v>Million</v>
      </c>
      <c r="E16" s="75"/>
      <c r="F16" s="75"/>
      <c r="G16" s="164">
        <f>DataInput!G122</f>
        <v>0</v>
      </c>
      <c r="H16" s="164">
        <f>DataInput!H122</f>
        <v>0</v>
      </c>
      <c r="I16" s="164">
        <f>DataInput!I122</f>
        <v>0</v>
      </c>
      <c r="J16" s="164">
        <f>DataInput!J122</f>
        <v>0</v>
      </c>
      <c r="K16" s="164">
        <f>DataInput!K122</f>
        <v>0</v>
      </c>
      <c r="L16" s="164">
        <f>DataInput!L122</f>
        <v>0</v>
      </c>
      <c r="M16" s="164">
        <f>DataInput!M122</f>
        <v>0</v>
      </c>
      <c r="N16" s="164">
        <f>DataInput!N122</f>
        <v>0</v>
      </c>
      <c r="O16" s="164">
        <f>DataInput!O122</f>
        <v>0</v>
      </c>
      <c r="P16" s="164">
        <f>DataInput!P122</f>
        <v>0</v>
      </c>
      <c r="Q16" s="164">
        <f>DataInput!Q122</f>
        <v>0</v>
      </c>
      <c r="R16" s="164">
        <f>DataInput!R122</f>
        <v>0</v>
      </c>
      <c r="S16" s="164">
        <f>DataInput!S122</f>
        <v>0</v>
      </c>
      <c r="T16" s="164">
        <f>DataInput!T122</f>
        <v>0</v>
      </c>
      <c r="U16" s="164">
        <f>DataInput!U122</f>
        <v>0</v>
      </c>
      <c r="V16" s="216"/>
    </row>
    <row r="17" spans="2:22" s="76" customFormat="1">
      <c r="B17" s="142" t="str">
        <f>DataInput!B123</f>
        <v>2. Derivation (if applicable to the State)</v>
      </c>
      <c r="C17" s="35" t="str">
        <f>DataInput!C123</f>
        <v>Naira</v>
      </c>
      <c r="D17" s="35" t="str">
        <f>DataInput!D123</f>
        <v>Million</v>
      </c>
      <c r="E17" s="75"/>
      <c r="F17" s="75"/>
      <c r="G17" s="164">
        <f>DataInput!G123</f>
        <v>0</v>
      </c>
      <c r="H17" s="164">
        <f>DataInput!H123</f>
        <v>0</v>
      </c>
      <c r="I17" s="164">
        <f>DataInput!I123</f>
        <v>0</v>
      </c>
      <c r="J17" s="164">
        <f>DataInput!J123</f>
        <v>0</v>
      </c>
      <c r="K17" s="164">
        <f>DataInput!K123</f>
        <v>0</v>
      </c>
      <c r="L17" s="164">
        <f>DataInput!L123</f>
        <v>0</v>
      </c>
      <c r="M17" s="164">
        <f>DataInput!M123</f>
        <v>0</v>
      </c>
      <c r="N17" s="164">
        <f>DataInput!N123</f>
        <v>0</v>
      </c>
      <c r="O17" s="164">
        <f>DataInput!O123</f>
        <v>0</v>
      </c>
      <c r="P17" s="164">
        <f>DataInput!P123</f>
        <v>0</v>
      </c>
      <c r="Q17" s="164">
        <f>DataInput!Q123</f>
        <v>0</v>
      </c>
      <c r="R17" s="164">
        <f>DataInput!R123</f>
        <v>0</v>
      </c>
      <c r="S17" s="164">
        <f>DataInput!S123</f>
        <v>0</v>
      </c>
      <c r="T17" s="164">
        <f>DataInput!T123</f>
        <v>0</v>
      </c>
      <c r="U17" s="164">
        <f>DataInput!U123</f>
        <v>0</v>
      </c>
      <c r="V17" s="216"/>
    </row>
    <row r="18" spans="2:22" s="76" customFormat="1">
      <c r="B18" s="142" t="str">
        <f>DataInput!B124</f>
        <v>3. Other FAAC transfers (exchange rate gain, augmentation, others)</v>
      </c>
      <c r="C18" s="35" t="str">
        <f>DataInput!C124</f>
        <v>Naira</v>
      </c>
      <c r="D18" s="35" t="str">
        <f>DataInput!D124</f>
        <v>Million</v>
      </c>
      <c r="E18" s="75"/>
      <c r="F18" s="75"/>
      <c r="G18" s="164">
        <f>DataInput!G124</f>
        <v>0</v>
      </c>
      <c r="H18" s="164">
        <f>DataInput!H124</f>
        <v>0</v>
      </c>
      <c r="I18" s="164">
        <f>DataInput!I124</f>
        <v>0</v>
      </c>
      <c r="J18" s="164">
        <f>DataInput!J124</f>
        <v>0</v>
      </c>
      <c r="K18" s="164">
        <f>DataInput!K124</f>
        <v>0</v>
      </c>
      <c r="L18" s="164">
        <f>DataInput!L124</f>
        <v>0</v>
      </c>
      <c r="M18" s="164">
        <f>DataInput!M124</f>
        <v>0</v>
      </c>
      <c r="N18" s="164">
        <f>DataInput!N124</f>
        <v>0</v>
      </c>
      <c r="O18" s="164">
        <f>DataInput!O124</f>
        <v>0</v>
      </c>
      <c r="P18" s="164">
        <f>DataInput!P124</f>
        <v>0</v>
      </c>
      <c r="Q18" s="164">
        <f>DataInput!Q124</f>
        <v>0</v>
      </c>
      <c r="R18" s="164">
        <f>DataInput!R124</f>
        <v>0</v>
      </c>
      <c r="S18" s="164">
        <f>DataInput!S124</f>
        <v>0</v>
      </c>
      <c r="T18" s="164">
        <f>DataInput!T124</f>
        <v>0</v>
      </c>
      <c r="U18" s="164">
        <f>DataInput!U124</f>
        <v>0</v>
      </c>
      <c r="V18" s="216"/>
    </row>
    <row r="19" spans="2:22" s="76" customFormat="1">
      <c r="B19" s="142" t="str">
        <f>DataInput!B125</f>
        <v>4. VAT Allocation</v>
      </c>
      <c r="C19" s="35" t="str">
        <f>DataInput!C125</f>
        <v>Naira</v>
      </c>
      <c r="D19" s="35" t="str">
        <f>DataInput!D125</f>
        <v>Million</v>
      </c>
      <c r="E19" s="75"/>
      <c r="F19" s="75"/>
      <c r="G19" s="164">
        <f>DataInput!G125</f>
        <v>7886.2365137799998</v>
      </c>
      <c r="H19" s="164">
        <f>DataInput!H125</f>
        <v>7698.8812524899995</v>
      </c>
      <c r="I19" s="164">
        <f>DataInput!I125</f>
        <v>9517.926601090001</v>
      </c>
      <c r="J19" s="164">
        <f>DataInput!J125</f>
        <v>10766.78555074</v>
      </c>
      <c r="K19" s="164">
        <f>DataInput!K125</f>
        <v>11565.18531755</v>
      </c>
      <c r="L19" s="164">
        <f>DataInput!L125</f>
        <v>12143.444583427501</v>
      </c>
      <c r="M19" s="164">
        <f>DataInput!M125</f>
        <v>12750.616812598875</v>
      </c>
      <c r="N19" s="164">
        <f>DataInput!N125</f>
        <v>13388.14765322882</v>
      </c>
      <c r="O19" s="164">
        <f>DataInput!O125</f>
        <v>14057.55503589026</v>
      </c>
      <c r="P19" s="164">
        <f>DataInput!P125</f>
        <v>14760.432787684775</v>
      </c>
      <c r="Q19" s="164">
        <f>DataInput!Q125</f>
        <v>15498.454427069011</v>
      </c>
      <c r="R19" s="164">
        <f>DataInput!R125</f>
        <v>16273.377148422465</v>
      </c>
      <c r="S19" s="164">
        <f>DataInput!S125</f>
        <v>17087.046005843586</v>
      </c>
      <c r="T19" s="164">
        <f>DataInput!T125</f>
        <v>17941.398306135765</v>
      </c>
      <c r="U19" s="164">
        <f>DataInput!U125</f>
        <v>18838.468221442556</v>
      </c>
      <c r="V19" s="216"/>
    </row>
    <row r="20" spans="2:22" s="76" customFormat="1">
      <c r="B20" s="142" t="str">
        <f>DataInput!B126</f>
        <v>5. IGR</v>
      </c>
      <c r="C20" s="35" t="str">
        <f>DataInput!C126</f>
        <v>Naira</v>
      </c>
      <c r="D20" s="35" t="str">
        <f>DataInput!D126</f>
        <v>Million</v>
      </c>
      <c r="E20" s="75"/>
      <c r="F20" s="75"/>
      <c r="G20" s="164">
        <f>DataInput!G126</f>
        <v>9093.8036747000006</v>
      </c>
      <c r="H20" s="164">
        <f>DataInput!H126</f>
        <v>9140.44405482</v>
      </c>
      <c r="I20" s="164">
        <f>DataInput!I126</f>
        <v>18104.562225630001</v>
      </c>
      <c r="J20" s="164">
        <f>DataInput!J126</f>
        <v>17552.10593709</v>
      </c>
      <c r="K20" s="164">
        <f>DataInput!K126</f>
        <v>24093.842507000001</v>
      </c>
      <c r="L20" s="164">
        <f>DataInput!L126</f>
        <v>25298.534632350002</v>
      </c>
      <c r="M20" s="164">
        <f>DataInput!M126</f>
        <v>26563.461363967501</v>
      </c>
      <c r="N20" s="164">
        <f>DataInput!N126</f>
        <v>27891.63443216588</v>
      </c>
      <c r="O20" s="164">
        <f>DataInput!O126</f>
        <v>29286.21615377417</v>
      </c>
      <c r="P20" s="164">
        <f>DataInput!P126</f>
        <v>30750.526961462881</v>
      </c>
      <c r="Q20" s="164">
        <f>DataInput!Q126</f>
        <v>32288.053309536022</v>
      </c>
      <c r="R20" s="164">
        <f>DataInput!R126</f>
        <v>33902.455975012832</v>
      </c>
      <c r="S20" s="164">
        <f>DataInput!S126</f>
        <v>35597.578773763467</v>
      </c>
      <c r="T20" s="164">
        <f>DataInput!T126</f>
        <v>37377.457712451644</v>
      </c>
      <c r="U20" s="164">
        <f>DataInput!U126</f>
        <v>39246.330598074223</v>
      </c>
      <c r="V20" s="216"/>
    </row>
    <row r="21" spans="2:22" s="76" customFormat="1">
      <c r="B21" s="150" t="str">
        <f>DataInput!B127</f>
        <v>6. Capital Receipts</v>
      </c>
      <c r="C21" s="62" t="str">
        <f>DataInput!C127</f>
        <v>Naira</v>
      </c>
      <c r="D21" s="62" t="str">
        <f>DataInput!D127</f>
        <v>Million</v>
      </c>
      <c r="E21" s="75"/>
      <c r="F21" s="75"/>
      <c r="G21" s="164">
        <f>DataInput!G127</f>
        <v>0</v>
      </c>
      <c r="H21" s="164">
        <f>DataInput!H127</f>
        <v>0</v>
      </c>
      <c r="I21" s="164">
        <f>DataInput!I127</f>
        <v>0</v>
      </c>
      <c r="J21" s="164">
        <f>DataInput!J127</f>
        <v>0</v>
      </c>
      <c r="K21" s="164">
        <f>DataInput!K127</f>
        <v>0</v>
      </c>
      <c r="L21" s="218">
        <f t="shared" ref="L21:U21" si="1">L22+L23+L24+L25</f>
        <v>2656.0028749912562</v>
      </c>
      <c r="M21" s="218">
        <f t="shared" ca="1" si="1"/>
        <v>2997.7602306008848</v>
      </c>
      <c r="N21" s="218">
        <f t="shared" ca="1" si="1"/>
        <v>7157.0847870101534</v>
      </c>
      <c r="O21" s="218">
        <f t="shared" ca="1" si="1"/>
        <v>6535.6214231923332</v>
      </c>
      <c r="P21" s="218">
        <f t="shared" ca="1" si="1"/>
        <v>7719.0739447720443</v>
      </c>
      <c r="Q21" s="218">
        <f t="shared" ca="1" si="1"/>
        <v>-20143.281875673521</v>
      </c>
      <c r="R21" s="218">
        <f t="shared" ca="1" si="1"/>
        <v>-22054.477772762395</v>
      </c>
      <c r="S21" s="218">
        <f t="shared" ca="1" si="1"/>
        <v>-21376.38837124702</v>
      </c>
      <c r="T21" s="218">
        <f t="shared" ca="1" si="1"/>
        <v>-27886.398241926923</v>
      </c>
      <c r="U21" s="218">
        <f t="shared" ca="1" si="1"/>
        <v>-31627.235625048241</v>
      </c>
      <c r="V21" s="216"/>
    </row>
    <row r="22" spans="2:22" s="76" customFormat="1">
      <c r="B22" s="154" t="str">
        <f>DataInput!B128</f>
        <v>Grants</v>
      </c>
      <c r="C22" s="35" t="str">
        <f>DataInput!C128</f>
        <v>Naira</v>
      </c>
      <c r="D22" s="35" t="str">
        <f>DataInput!D128</f>
        <v>Million</v>
      </c>
      <c r="E22" s="75"/>
      <c r="F22" s="75"/>
      <c r="G22" s="164">
        <f>DataInput!G128</f>
        <v>539.4510626</v>
      </c>
      <c r="H22" s="164">
        <f>DataInput!H128</f>
        <v>675.55696641999998</v>
      </c>
      <c r="I22" s="164">
        <f>DataInput!I128</f>
        <v>3961.25615926</v>
      </c>
      <c r="J22" s="164">
        <f>DataInput!J128</f>
        <v>3868.8431855500003</v>
      </c>
      <c r="K22" s="164">
        <f>DataInput!K128</f>
        <v>2618.98562425</v>
      </c>
      <c r="L22" s="164">
        <f>DataInput!L128</f>
        <v>2749.9349054625</v>
      </c>
      <c r="M22" s="164">
        <f>DataInput!M128</f>
        <v>2887.4316507356252</v>
      </c>
      <c r="N22" s="164">
        <f>DataInput!N128</f>
        <v>3031.8032332724065</v>
      </c>
      <c r="O22" s="164">
        <f>DataInput!O128</f>
        <v>3183.3933949360267</v>
      </c>
      <c r="P22" s="164">
        <f>DataInput!P128</f>
        <v>3342.5630646828281</v>
      </c>
      <c r="Q22" s="164">
        <f>DataInput!Q128</f>
        <v>3509.6912179169694</v>
      </c>
      <c r="R22" s="164">
        <f>DataInput!R128</f>
        <v>3685.1757788128184</v>
      </c>
      <c r="S22" s="164">
        <f>DataInput!S128</f>
        <v>3869.4345677534589</v>
      </c>
      <c r="T22" s="164">
        <f>DataInput!T128</f>
        <v>4062.9062961411319</v>
      </c>
      <c r="U22" s="164">
        <f>DataInput!U128</f>
        <v>4266.0516109481887</v>
      </c>
      <c r="V22" s="216"/>
    </row>
    <row r="23" spans="2:22" s="76" customFormat="1">
      <c r="B23" s="154" t="str">
        <f>DataInput!B129</f>
        <v>Sales of Government Assets and Privatization Proceeds</v>
      </c>
      <c r="C23" s="62" t="str">
        <f>DataInput!C129</f>
        <v>Naira</v>
      </c>
      <c r="D23" s="62" t="str">
        <f>DataInput!D129</f>
        <v>Million</v>
      </c>
      <c r="E23" s="75"/>
      <c r="F23" s="75"/>
      <c r="G23" s="164">
        <f>DataInput!G129</f>
        <v>0</v>
      </c>
      <c r="H23" s="164">
        <f>DataInput!H129</f>
        <v>0</v>
      </c>
      <c r="I23" s="164">
        <f>DataInput!I129</f>
        <v>0</v>
      </c>
      <c r="J23" s="164">
        <f>DataInput!J129</f>
        <v>0</v>
      </c>
      <c r="K23" s="164">
        <f>DataInput!K129</f>
        <v>0</v>
      </c>
      <c r="L23" s="164">
        <f>DataInput!L129</f>
        <v>0</v>
      </c>
      <c r="M23" s="164">
        <f>DataInput!M129</f>
        <v>0</v>
      </c>
      <c r="N23" s="164">
        <f>DataInput!N129</f>
        <v>0</v>
      </c>
      <c r="O23" s="164">
        <f>DataInput!O129</f>
        <v>0</v>
      </c>
      <c r="P23" s="164">
        <f>DataInput!P129</f>
        <v>0</v>
      </c>
      <c r="Q23" s="164">
        <f>DataInput!Q129</f>
        <v>0</v>
      </c>
      <c r="R23" s="164">
        <f>DataInput!R129</f>
        <v>0</v>
      </c>
      <c r="S23" s="164">
        <f>DataInput!S129</f>
        <v>0</v>
      </c>
      <c r="T23" s="164">
        <f>DataInput!T129</f>
        <v>0</v>
      </c>
      <c r="U23" s="164">
        <f>DataInput!U129</f>
        <v>0</v>
      </c>
      <c r="V23" s="216"/>
    </row>
    <row r="24" spans="2:22" s="76" customFormat="1">
      <c r="B24" s="154" t="str">
        <f>DataInput!B130</f>
        <v>Other Non-Debt Creating Capital Receipts</v>
      </c>
      <c r="C24" s="35" t="str">
        <f>DataInput!C130</f>
        <v>Naira</v>
      </c>
      <c r="D24" s="35" t="str">
        <f>DataInput!D130</f>
        <v>Million</v>
      </c>
      <c r="E24" s="75"/>
      <c r="F24" s="75"/>
      <c r="G24" s="164">
        <f>DataInput!G130</f>
        <v>30150.106612430001</v>
      </c>
      <c r="H24" s="164">
        <f>DataInput!H130</f>
        <v>11383.767167310001</v>
      </c>
      <c r="I24" s="164">
        <f>DataInput!I130</f>
        <v>2259.0676050000002</v>
      </c>
      <c r="J24" s="164">
        <f>DataInput!J130</f>
        <v>25985.48061391</v>
      </c>
      <c r="K24" s="164">
        <f>DataInput!K130</f>
        <v>22763.433601889999</v>
      </c>
      <c r="L24" s="164">
        <f>DataInput!L130</f>
        <v>23901.605281984499</v>
      </c>
      <c r="M24" s="164">
        <f>DataInput!M130</f>
        <v>25096.685546083725</v>
      </c>
      <c r="N24" s="164">
        <f>DataInput!N130</f>
        <v>26351.519823387913</v>
      </c>
      <c r="O24" s="164">
        <f>DataInput!O130</f>
        <v>27669.095814557306</v>
      </c>
      <c r="P24" s="164">
        <f>DataInput!P130</f>
        <v>29052.550605285174</v>
      </c>
      <c r="Q24" s="164">
        <f>DataInput!Q130</f>
        <v>30505.178135549428</v>
      </c>
      <c r="R24" s="164">
        <f>DataInput!R130</f>
        <v>32030.437042326907</v>
      </c>
      <c r="S24" s="164">
        <f>DataInput!S130</f>
        <v>33631.958894443247</v>
      </c>
      <c r="T24" s="164">
        <f>DataInput!T130</f>
        <v>35313.556839165409</v>
      </c>
      <c r="U24" s="164">
        <f>DataInput!U130</f>
        <v>37079.234681123686</v>
      </c>
      <c r="V24" s="216"/>
    </row>
    <row r="25" spans="2:22" s="76" customFormat="1">
      <c r="B25" s="154" t="str">
        <f>DataInput!B131</f>
        <v>Proceeds from Debt-Creating Borrowings (bond issuance, loan disbursements, etc.)</v>
      </c>
      <c r="C25" s="62" t="str">
        <f>DataInput!C131</f>
        <v>Naira</v>
      </c>
      <c r="D25" s="62" t="str">
        <f>DataInput!D131</f>
        <v>Million</v>
      </c>
      <c r="E25" s="75"/>
      <c r="F25" s="75"/>
      <c r="G25" s="164">
        <f>DataInput!G131</f>
        <v>0</v>
      </c>
      <c r="H25" s="164">
        <f>DataInput!H131</f>
        <v>0</v>
      </c>
      <c r="I25" s="164">
        <f>DataInput!I131</f>
        <v>0</v>
      </c>
      <c r="J25" s="164">
        <f>DataInput!J131</f>
        <v>0</v>
      </c>
      <c r="K25" s="164">
        <f>DataInput!K131</f>
        <v>0</v>
      </c>
      <c r="L25" s="218">
        <f t="shared" ref="L25:U25" si="2">L101</f>
        <v>-23995.537312455741</v>
      </c>
      <c r="M25" s="218">
        <f t="shared" ca="1" si="2"/>
        <v>-24986.356966218467</v>
      </c>
      <c r="N25" s="218">
        <f t="shared" ca="1" si="2"/>
        <v>-22226.238269650166</v>
      </c>
      <c r="O25" s="218">
        <f t="shared" ca="1" si="2"/>
        <v>-24316.867786300998</v>
      </c>
      <c r="P25" s="218">
        <f t="shared" ca="1" si="2"/>
        <v>-24676.039725195958</v>
      </c>
      <c r="Q25" s="218">
        <f t="shared" ca="1" si="2"/>
        <v>-54158.151229139919</v>
      </c>
      <c r="R25" s="218">
        <f t="shared" ca="1" si="2"/>
        <v>-57770.090593902118</v>
      </c>
      <c r="S25" s="218">
        <f t="shared" ca="1" si="2"/>
        <v>-58877.781833443725</v>
      </c>
      <c r="T25" s="218">
        <f t="shared" ca="1" si="2"/>
        <v>-67262.861377233465</v>
      </c>
      <c r="U25" s="218">
        <f t="shared" ca="1" si="2"/>
        <v>-72972.521917120117</v>
      </c>
      <c r="V25" s="216"/>
    </row>
    <row r="26" spans="2:22" s="76" customFormat="1">
      <c r="B26" s="152" t="str">
        <f>DataInput!B132</f>
        <v>of which Borrowings from Domestic bonds</v>
      </c>
      <c r="C26" s="62" t="str">
        <f>DataInput!C132</f>
        <v>Naira</v>
      </c>
      <c r="D26" s="62" t="str">
        <f>DataInput!D132</f>
        <v>Million</v>
      </c>
      <c r="E26" s="75"/>
      <c r="F26" s="75"/>
      <c r="G26" s="164">
        <f>DataInput!G132</f>
        <v>0</v>
      </c>
      <c r="H26" s="164">
        <f>DataInput!H132</f>
        <v>0</v>
      </c>
      <c r="I26" s="164">
        <f>DataInput!I132</f>
        <v>0</v>
      </c>
      <c r="J26" s="164">
        <f>DataInput!J132</f>
        <v>0</v>
      </c>
      <c r="K26" s="164">
        <f>DataInput!K132</f>
        <v>0</v>
      </c>
      <c r="L26" s="219"/>
      <c r="M26" s="219"/>
      <c r="N26" s="219"/>
      <c r="O26" s="219"/>
      <c r="P26" s="220"/>
      <c r="Q26" s="220"/>
      <c r="R26" s="220"/>
      <c r="S26" s="220"/>
      <c r="T26" s="220"/>
      <c r="U26" s="220"/>
      <c r="V26" s="216"/>
    </row>
    <row r="27" spans="2:22" s="76" customFormat="1">
      <c r="B27" s="152" t="str">
        <f>DataInput!B133</f>
        <v xml:space="preserve">of which Borrowings from Commercial bank loans </v>
      </c>
      <c r="C27" s="62" t="str">
        <f>DataInput!C133</f>
        <v>Naira</v>
      </c>
      <c r="D27" s="62" t="str">
        <f>DataInput!D133</f>
        <v>Million</v>
      </c>
      <c r="E27" s="75"/>
      <c r="F27" s="75"/>
      <c r="G27" s="164">
        <f>DataInput!G133</f>
        <v>0</v>
      </c>
      <c r="H27" s="164">
        <f>DataInput!H133</f>
        <v>0</v>
      </c>
      <c r="I27" s="164">
        <f>DataInput!I133</f>
        <v>0</v>
      </c>
      <c r="J27" s="164">
        <f>DataInput!J133</f>
        <v>0</v>
      </c>
      <c r="K27" s="164">
        <f>DataInput!K133</f>
        <v>0</v>
      </c>
      <c r="L27" s="219"/>
      <c r="M27" s="219"/>
      <c r="N27" s="219"/>
      <c r="O27" s="219"/>
      <c r="P27" s="220"/>
      <c r="Q27" s="220"/>
      <c r="R27" s="220"/>
      <c r="S27" s="220"/>
      <c r="T27" s="220"/>
      <c r="U27" s="220"/>
      <c r="V27" s="216"/>
    </row>
    <row r="28" spans="2:22" s="76" customFormat="1">
      <c r="B28" s="152" t="str">
        <f>DataInput!B134</f>
        <v>of which Borrowings from External loans</v>
      </c>
      <c r="C28" s="62" t="str">
        <f>DataInput!C134</f>
        <v>Naira</v>
      </c>
      <c r="D28" s="62" t="str">
        <f>DataInput!D134</f>
        <v>Million</v>
      </c>
      <c r="E28" s="75"/>
      <c r="F28" s="75"/>
      <c r="G28" s="164">
        <f>DataInput!G134</f>
        <v>0</v>
      </c>
      <c r="H28" s="164">
        <f>DataInput!H134</f>
        <v>0</v>
      </c>
      <c r="I28" s="164">
        <f>DataInput!I134</f>
        <v>0</v>
      </c>
      <c r="J28" s="164">
        <f>DataInput!J134</f>
        <v>0</v>
      </c>
      <c r="K28" s="164">
        <f>DataInput!K134</f>
        <v>0</v>
      </c>
      <c r="L28" s="219"/>
      <c r="M28" s="219"/>
      <c r="N28" s="219"/>
      <c r="O28" s="219"/>
      <c r="P28" s="220"/>
      <c r="Q28" s="220"/>
      <c r="R28" s="220"/>
      <c r="S28" s="220"/>
      <c r="T28" s="220"/>
      <c r="U28" s="220"/>
      <c r="V28" s="216"/>
    </row>
    <row r="29" spans="2:22" s="76" customFormat="1">
      <c r="B29" s="130"/>
      <c r="C29" s="35"/>
      <c r="D29" s="35"/>
      <c r="E29" s="75"/>
      <c r="F29" s="75"/>
      <c r="G29" s="60"/>
      <c r="H29" s="60"/>
      <c r="I29" s="60"/>
      <c r="J29" s="60"/>
      <c r="K29" s="60"/>
      <c r="L29" s="40"/>
      <c r="M29" s="40"/>
      <c r="N29" s="40"/>
      <c r="O29" s="40"/>
      <c r="P29" s="40"/>
      <c r="Q29" s="40"/>
      <c r="R29" s="40"/>
      <c r="S29" s="40"/>
      <c r="T29" s="40"/>
      <c r="U29" s="40"/>
      <c r="V29" s="216"/>
    </row>
    <row r="30" spans="2:22" s="76" customFormat="1">
      <c r="B30" s="22" t="str">
        <f>DataInput!B136</f>
        <v>Expenditure</v>
      </c>
      <c r="C30" s="35" t="str">
        <f>DataInput!C136</f>
        <v>Naira</v>
      </c>
      <c r="D30" s="35" t="str">
        <f>DataInput!D136</f>
        <v>Million</v>
      </c>
      <c r="E30" s="75"/>
      <c r="F30" s="75"/>
      <c r="G30" s="321">
        <f>DataInput!G136</f>
        <v>55862.913015310005</v>
      </c>
      <c r="H30" s="321">
        <f>DataInput!H136</f>
        <v>71640.805169309999</v>
      </c>
      <c r="I30" s="321">
        <f>DataInput!I136</f>
        <v>67151.009465919997</v>
      </c>
      <c r="J30" s="321">
        <f>DataInput!J136</f>
        <v>100158.96899600999</v>
      </c>
      <c r="K30" s="321">
        <f>DataInput!K136</f>
        <v>74252.954540609993</v>
      </c>
      <c r="L30" s="163">
        <f t="shared" ref="L30:U30" si="3">L31+L32+L33+L36+L37+L38</f>
        <v>83574.500070880764</v>
      </c>
      <c r="M30" s="163">
        <f t="shared" ca="1" si="3"/>
        <v>87962.182186121849</v>
      </c>
      <c r="N30" s="163">
        <f t="shared" ca="1" si="3"/>
        <v>96369.727740144197</v>
      </c>
      <c r="O30" s="163">
        <f t="shared" ca="1" si="3"/>
        <v>100208.89442056006</v>
      </c>
      <c r="P30" s="163">
        <f t="shared" ca="1" si="3"/>
        <v>106076.01059200817</v>
      </c>
      <c r="Q30" s="163">
        <f t="shared" ca="1" si="3"/>
        <v>83131.501603924407</v>
      </c>
      <c r="R30" s="163">
        <f t="shared" ca="1" si="3"/>
        <v>86384.044880815462</v>
      </c>
      <c r="S30" s="163">
        <f t="shared" ca="1" si="3"/>
        <v>92484.060415009706</v>
      </c>
      <c r="T30" s="163">
        <f t="shared" ca="1" si="3"/>
        <v>91667.072983642618</v>
      </c>
      <c r="U30" s="163">
        <f t="shared" ca="1" si="3"/>
        <v>93903.909161799762</v>
      </c>
      <c r="V30" s="216"/>
    </row>
    <row r="31" spans="2:22" s="76" customFormat="1">
      <c r="B31" s="142" t="str">
        <f>DataInput!B137</f>
        <v>1. Personnel costs (Salaries, Pensions, Civil Servant Social Benefits, other)</v>
      </c>
      <c r="C31" s="35" t="str">
        <f>DataInput!C137</f>
        <v>Naira</v>
      </c>
      <c r="D31" s="35" t="str">
        <f>DataInput!D137</f>
        <v>Million</v>
      </c>
      <c r="E31" s="75"/>
      <c r="F31" s="75"/>
      <c r="G31" s="164">
        <f>DataInput!G137</f>
        <v>20188.554982310001</v>
      </c>
      <c r="H31" s="164">
        <f>DataInput!H137</f>
        <v>22066.916758889998</v>
      </c>
      <c r="I31" s="164">
        <f>DataInput!I137</f>
        <v>21498.672226439998</v>
      </c>
      <c r="J31" s="164">
        <f>DataInput!J137</f>
        <v>24866.916758889998</v>
      </c>
      <c r="K31" s="164">
        <f>DataInput!K137</f>
        <v>19469.910426210001</v>
      </c>
      <c r="L31" s="164">
        <f>DataInput!L137</f>
        <v>20443.405947520503</v>
      </c>
      <c r="M31" s="164">
        <f>DataInput!M137</f>
        <v>21465.576244896525</v>
      </c>
      <c r="N31" s="164">
        <f>DataInput!N137</f>
        <v>22538.855057141354</v>
      </c>
      <c r="O31" s="164">
        <f>DataInput!O137</f>
        <v>23665.797809998421</v>
      </c>
      <c r="P31" s="164">
        <f>DataInput!P137</f>
        <v>24849.087700498345</v>
      </c>
      <c r="Q31" s="164">
        <f>DataInput!Q137</f>
        <v>26091.542085523259</v>
      </c>
      <c r="R31" s="164">
        <f>DataInput!R137</f>
        <v>27396.119189799425</v>
      </c>
      <c r="S31" s="164">
        <f>DataInput!S137</f>
        <v>28765.925149289393</v>
      </c>
      <c r="T31" s="164">
        <f>DataInput!T137</f>
        <v>30204.221406753866</v>
      </c>
      <c r="U31" s="164">
        <f>DataInput!U137</f>
        <v>31714.432477091559</v>
      </c>
      <c r="V31" s="216"/>
    </row>
    <row r="32" spans="2:22" s="76" customFormat="1">
      <c r="B32" s="142" t="str">
        <f>DataInput!B138</f>
        <v>2. Overhead costs</v>
      </c>
      <c r="C32" s="35" t="str">
        <f>DataInput!C138</f>
        <v>Naira</v>
      </c>
      <c r="D32" s="35" t="str">
        <f>DataInput!D138</f>
        <v>Million</v>
      </c>
      <c r="E32" s="75"/>
      <c r="F32" s="75"/>
      <c r="G32" s="164">
        <f>DataInput!G138</f>
        <v>7876.8764730100002</v>
      </c>
      <c r="H32" s="164">
        <f>DataInput!H138</f>
        <v>8434.0781778199998</v>
      </c>
      <c r="I32" s="164">
        <f>DataInput!I138</f>
        <v>8142.9531023400004</v>
      </c>
      <c r="J32" s="164">
        <f>DataInput!J138</f>
        <v>13813.75702682</v>
      </c>
      <c r="K32" s="164">
        <f>DataInput!K138</f>
        <v>25770.995543459998</v>
      </c>
      <c r="L32" s="164">
        <f>DataInput!L138</f>
        <v>27059.545320632998</v>
      </c>
      <c r="M32" s="164">
        <f>DataInput!M138</f>
        <v>28412.522586664647</v>
      </c>
      <c r="N32" s="164">
        <f>DataInput!N138</f>
        <v>29833.148715997882</v>
      </c>
      <c r="O32" s="164">
        <f>DataInput!O138</f>
        <v>31324.806151797773</v>
      </c>
      <c r="P32" s="164">
        <f>DataInput!P138</f>
        <v>32891.046459387668</v>
      </c>
      <c r="Q32" s="164">
        <f>DataInput!Q138</f>
        <v>34535.598782357047</v>
      </c>
      <c r="R32" s="164">
        <f>DataInput!R138</f>
        <v>36262.378721474903</v>
      </c>
      <c r="S32" s="164">
        <f>DataInput!S138</f>
        <v>38075.497657548643</v>
      </c>
      <c r="T32" s="164">
        <f>DataInput!T138</f>
        <v>39979.272540426078</v>
      </c>
      <c r="U32" s="164">
        <f>DataInput!U138</f>
        <v>41978.23616744738</v>
      </c>
      <c r="V32" s="216"/>
    </row>
    <row r="33" spans="2:22" s="76" customFormat="1">
      <c r="B33" s="142" t="str">
        <f>DataInput!B139</f>
        <v>3. Interest Payments (Public Debt Charges, including interests deducted from FAAC Allocation)</v>
      </c>
      <c r="C33" s="35" t="str">
        <f>DataInput!C139</f>
        <v>Naira</v>
      </c>
      <c r="D33" s="35" t="str">
        <f>DataInput!D139</f>
        <v>Million</v>
      </c>
      <c r="E33" s="75"/>
      <c r="F33" s="75"/>
      <c r="G33" s="164">
        <f>DataInput!G139</f>
        <v>0</v>
      </c>
      <c r="H33" s="164">
        <f>DataInput!H139</f>
        <v>0</v>
      </c>
      <c r="I33" s="164">
        <f>DataInput!I139</f>
        <v>0</v>
      </c>
      <c r="J33" s="164">
        <f>DataInput!J139</f>
        <v>0</v>
      </c>
      <c r="K33" s="164">
        <f>DataInput!K139</f>
        <v>0</v>
      </c>
      <c r="L33" s="163">
        <f>L95</f>
        <v>2749.9541354294997</v>
      </c>
      <c r="M33" s="163">
        <f t="shared" ref="M33" si="4">M95</f>
        <v>2115.071236596516</v>
      </c>
      <c r="N33" s="163">
        <f t="shared" ref="N33:U33" ca="1" si="5">N95</f>
        <v>1364.6132456490868</v>
      </c>
      <c r="O33" s="163">
        <f t="shared" ca="1" si="5"/>
        <v>804.23024979870479</v>
      </c>
      <c r="P33" s="163">
        <f t="shared" ca="1" si="5"/>
        <v>51.819261167232071</v>
      </c>
      <c r="Q33" s="163">
        <f t="shared" ca="1" si="5"/>
        <v>-747.65593254432724</v>
      </c>
      <c r="R33" s="163">
        <f t="shared" ca="1" si="5"/>
        <v>-3097.3216958782896</v>
      </c>
      <c r="S33" s="163">
        <f t="shared" ca="1" si="5"/>
        <v>-5605.1049869394355</v>
      </c>
      <c r="T33" s="163">
        <f t="shared" ca="1" si="5"/>
        <v>-8364.702469167154</v>
      </c>
      <c r="U33" s="163">
        <f t="shared" ca="1" si="5"/>
        <v>-11562.901825912566</v>
      </c>
      <c r="V33" s="216"/>
    </row>
    <row r="34" spans="2:22" s="76" customFormat="1">
      <c r="B34" s="154" t="str">
        <f>DataInput!B140</f>
        <v>of which Interest Payments (Public Debt Charges, excluding interests deducted from FAAC Allocation)</v>
      </c>
      <c r="C34" s="35" t="str">
        <f>DataInput!C140</f>
        <v>Naira</v>
      </c>
      <c r="D34" s="35" t="str">
        <f>DataInput!D140</f>
        <v>Million</v>
      </c>
      <c r="E34" s="75"/>
      <c r="F34" s="75"/>
      <c r="G34" s="164">
        <f>DataInput!G140</f>
        <v>0</v>
      </c>
      <c r="H34" s="164">
        <f>DataInput!H140</f>
        <v>0</v>
      </c>
      <c r="I34" s="164">
        <f>DataInput!I140</f>
        <v>0</v>
      </c>
      <c r="J34" s="164">
        <f>DataInput!J140</f>
        <v>0</v>
      </c>
      <c r="K34" s="164">
        <f>DataInput!K140</f>
        <v>0</v>
      </c>
      <c r="L34" s="219"/>
      <c r="M34" s="219"/>
      <c r="N34" s="219"/>
      <c r="O34" s="219"/>
      <c r="P34" s="220"/>
      <c r="Q34" s="220"/>
      <c r="R34" s="220"/>
      <c r="S34" s="220"/>
      <c r="T34" s="220"/>
      <c r="U34" s="220"/>
      <c r="V34" s="216"/>
    </row>
    <row r="35" spans="2:22" s="76" customFormat="1">
      <c r="B35" s="154" t="str">
        <f>DataInput!B141</f>
        <v>of which Interest deducted from FAAC Allocation</v>
      </c>
      <c r="C35" s="35" t="str">
        <f>DataInput!C141</f>
        <v>Naira</v>
      </c>
      <c r="D35" s="35" t="str">
        <f>DataInput!D141</f>
        <v>Million</v>
      </c>
      <c r="E35" s="75"/>
      <c r="F35" s="75"/>
      <c r="G35" s="164">
        <f>DataInput!G141</f>
        <v>0</v>
      </c>
      <c r="H35" s="164">
        <f>DataInput!H141</f>
        <v>0</v>
      </c>
      <c r="I35" s="164">
        <f>DataInput!I141</f>
        <v>0</v>
      </c>
      <c r="J35" s="164">
        <f>DataInput!J141</f>
        <v>0</v>
      </c>
      <c r="K35" s="164">
        <f>DataInput!K141</f>
        <v>0</v>
      </c>
      <c r="L35" s="219"/>
      <c r="M35" s="219"/>
      <c r="N35" s="219"/>
      <c r="O35" s="219"/>
      <c r="P35" s="220"/>
      <c r="Q35" s="220"/>
      <c r="R35" s="220"/>
      <c r="S35" s="220"/>
      <c r="T35" s="220"/>
      <c r="U35" s="220"/>
      <c r="V35" s="216"/>
    </row>
    <row r="36" spans="2:22" s="76" customFormat="1">
      <c r="B36" s="142" t="str">
        <f>DataInput!B142</f>
        <v>4. Other Recurrent Expenditure (Excluding Personnel Costs, Overhead Costs and Interest Payments)</v>
      </c>
      <c r="C36" s="35" t="str">
        <f>DataInput!C142</f>
        <v>Naira</v>
      </c>
      <c r="D36" s="35" t="str">
        <f>DataInput!D142</f>
        <v>Million</v>
      </c>
      <c r="E36" s="75"/>
      <c r="F36" s="75"/>
      <c r="G36" s="164">
        <f>DataInput!G142</f>
        <v>0</v>
      </c>
      <c r="H36" s="164">
        <f>DataInput!H142</f>
        <v>0</v>
      </c>
      <c r="I36" s="164">
        <f>DataInput!I142</f>
        <v>0</v>
      </c>
      <c r="J36" s="164">
        <f>DataInput!J142</f>
        <v>0</v>
      </c>
      <c r="K36" s="164">
        <f>DataInput!K142</f>
        <v>0</v>
      </c>
      <c r="L36" s="164">
        <f>DataInput!L142</f>
        <v>0</v>
      </c>
      <c r="M36" s="164">
        <f>DataInput!M142</f>
        <v>0</v>
      </c>
      <c r="N36" s="164">
        <f>DataInput!N142</f>
        <v>0</v>
      </c>
      <c r="O36" s="164">
        <f>DataInput!O142</f>
        <v>0</v>
      </c>
      <c r="P36" s="164">
        <f>DataInput!P142</f>
        <v>0</v>
      </c>
      <c r="Q36" s="164">
        <f>DataInput!Q142</f>
        <v>0</v>
      </c>
      <c r="R36" s="164">
        <f>DataInput!R142</f>
        <v>0</v>
      </c>
      <c r="S36" s="164">
        <f>DataInput!S142</f>
        <v>0</v>
      </c>
      <c r="T36" s="164">
        <f>DataInput!T142</f>
        <v>0</v>
      </c>
      <c r="U36" s="164">
        <f>DataInput!U142</f>
        <v>0</v>
      </c>
      <c r="V36" s="216"/>
    </row>
    <row r="37" spans="2:22" s="76" customFormat="1">
      <c r="B37" s="142" t="str">
        <f>DataInput!B143</f>
        <v>5. Capital Expenditure</v>
      </c>
      <c r="C37" s="35" t="str">
        <f>DataInput!C143</f>
        <v>Naira</v>
      </c>
      <c r="D37" s="35" t="str">
        <f>DataInput!D143</f>
        <v>Million</v>
      </c>
      <c r="E37" s="75"/>
      <c r="F37" s="75"/>
      <c r="G37" s="164">
        <f>DataInput!G143</f>
        <v>27797.481559990003</v>
      </c>
      <c r="H37" s="164">
        <f>DataInput!H143</f>
        <v>41139.810232600001</v>
      </c>
      <c r="I37" s="164">
        <f>DataInput!I143</f>
        <v>37509.384137139998</v>
      </c>
      <c r="J37" s="164">
        <f>DataInput!J143</f>
        <v>61478.295210300006</v>
      </c>
      <c r="K37" s="164">
        <f>DataInput!K143</f>
        <v>29012.048570939998</v>
      </c>
      <c r="L37" s="164">
        <f>DataInput!L143</f>
        <v>30462.650999486999</v>
      </c>
      <c r="M37" s="164">
        <f>DataInput!M143</f>
        <v>31985.78354946135</v>
      </c>
      <c r="N37" s="164">
        <f>DataInput!N143</f>
        <v>33585.072726934421</v>
      </c>
      <c r="O37" s="164">
        <f>DataInput!O143</f>
        <v>35264.326363281136</v>
      </c>
      <c r="P37" s="164">
        <f>DataInput!P143</f>
        <v>37027.5426814452</v>
      </c>
      <c r="Q37" s="164">
        <f>DataInput!Q143</f>
        <v>38878.919815517453</v>
      </c>
      <c r="R37" s="164">
        <f>DataInput!R143</f>
        <v>40822.865806293332</v>
      </c>
      <c r="S37" s="164">
        <f>DataInput!S143</f>
        <v>42864.009096607995</v>
      </c>
      <c r="T37" s="164">
        <f>DataInput!T143</f>
        <v>45007.209551438398</v>
      </c>
      <c r="U37" s="164">
        <f>DataInput!U143</f>
        <v>47257.570029010312</v>
      </c>
      <c r="V37" s="216"/>
    </row>
    <row r="38" spans="2:22" s="76" customFormat="1">
      <c r="B38" s="142" t="str">
        <f>DataInput!B144</f>
        <v>6. Amortization (principal) payments</v>
      </c>
      <c r="C38" s="62" t="str">
        <f>DataInput!C144</f>
        <v>Naira</v>
      </c>
      <c r="D38" s="62" t="str">
        <f>DataInput!D144</f>
        <v>Million</v>
      </c>
      <c r="E38" s="75"/>
      <c r="F38" s="75"/>
      <c r="G38" s="164">
        <f>DataInput!G144</f>
        <v>0</v>
      </c>
      <c r="H38" s="164">
        <f>DataInput!H144</f>
        <v>0</v>
      </c>
      <c r="I38" s="164">
        <f>DataInput!I144</f>
        <v>0</v>
      </c>
      <c r="J38" s="164">
        <f>DataInput!J144</f>
        <v>0</v>
      </c>
      <c r="K38" s="164">
        <f>DataInput!K144</f>
        <v>0</v>
      </c>
      <c r="L38" s="218">
        <f t="shared" ref="L38:U38" si="6">L92</f>
        <v>2858.9436678107704</v>
      </c>
      <c r="M38" s="218">
        <f t="shared" ca="1" si="6"/>
        <v>3983.2285685028091</v>
      </c>
      <c r="N38" s="218">
        <f t="shared" ca="1" si="6"/>
        <v>9048.037994421451</v>
      </c>
      <c r="O38" s="218">
        <f t="shared" ca="1" si="6"/>
        <v>9149.7338456840225</v>
      </c>
      <c r="P38" s="218">
        <f t="shared" ca="1" si="6"/>
        <v>11256.514489509724</v>
      </c>
      <c r="Q38" s="218">
        <f t="shared" ca="1" si="6"/>
        <v>-15626.903146929028</v>
      </c>
      <c r="R38" s="218">
        <f t="shared" ca="1" si="6"/>
        <v>-14999.997140873929</v>
      </c>
      <c r="S38" s="218">
        <f t="shared" ca="1" si="6"/>
        <v>-11616.266501496902</v>
      </c>
      <c r="T38" s="218">
        <f t="shared" ca="1" si="6"/>
        <v>-15158.928045808567</v>
      </c>
      <c r="U38" s="218">
        <f t="shared" ca="1" si="6"/>
        <v>-15483.427685836908</v>
      </c>
      <c r="V38" s="216"/>
    </row>
    <row r="39" spans="2:22" s="76" customFormat="1">
      <c r="B39" s="151" t="str">
        <f>DataInput!B145</f>
        <v>of which Amortization of Domestic bonds</v>
      </c>
      <c r="C39" s="62" t="str">
        <f>DataInput!C145</f>
        <v>Naira</v>
      </c>
      <c r="D39" s="62" t="str">
        <f>DataInput!D145</f>
        <v>Million</v>
      </c>
      <c r="E39" s="75"/>
      <c r="F39" s="75"/>
      <c r="G39" s="164">
        <f>DataInput!G145</f>
        <v>0</v>
      </c>
      <c r="H39" s="164">
        <f>DataInput!H145</f>
        <v>0</v>
      </c>
      <c r="I39" s="164">
        <f>DataInput!I145</f>
        <v>0</v>
      </c>
      <c r="J39" s="164">
        <f>DataInput!J145</f>
        <v>0</v>
      </c>
      <c r="K39" s="164">
        <f>DataInput!K145</f>
        <v>0</v>
      </c>
      <c r="L39" s="219"/>
      <c r="M39" s="219"/>
      <c r="N39" s="219"/>
      <c r="O39" s="219"/>
      <c r="P39" s="220"/>
      <c r="Q39" s="220"/>
      <c r="R39" s="220"/>
      <c r="S39" s="220"/>
      <c r="T39" s="220"/>
      <c r="U39" s="220"/>
      <c r="V39" s="216"/>
    </row>
    <row r="40" spans="2:22" s="76" customFormat="1">
      <c r="B40" s="151" t="str">
        <f>DataInput!B146</f>
        <v xml:space="preserve">of which Amortization of Commercial bank loans </v>
      </c>
      <c r="C40" s="62" t="str">
        <f>DataInput!C146</f>
        <v>Naira</v>
      </c>
      <c r="D40" s="62" t="str">
        <f>DataInput!D146</f>
        <v>Million</v>
      </c>
      <c r="E40" s="75"/>
      <c r="F40" s="75"/>
      <c r="G40" s="164">
        <f>DataInput!G146</f>
        <v>0</v>
      </c>
      <c r="H40" s="164">
        <f>DataInput!H146</f>
        <v>0</v>
      </c>
      <c r="I40" s="164">
        <f>DataInput!I146</f>
        <v>0</v>
      </c>
      <c r="J40" s="164">
        <f>DataInput!J146</f>
        <v>0</v>
      </c>
      <c r="K40" s="164">
        <f>DataInput!K146</f>
        <v>0</v>
      </c>
      <c r="L40" s="219"/>
      <c r="M40" s="219"/>
      <c r="N40" s="219"/>
      <c r="O40" s="219"/>
      <c r="P40" s="220"/>
      <c r="Q40" s="220"/>
      <c r="R40" s="220"/>
      <c r="S40" s="220"/>
      <c r="T40" s="220"/>
      <c r="U40" s="220"/>
      <c r="V40" s="216"/>
    </row>
    <row r="41" spans="2:22" s="76" customFormat="1">
      <c r="B41" s="151" t="str">
        <f>DataInput!B147</f>
        <v>of which Amortization of External loans</v>
      </c>
      <c r="C41" s="62" t="str">
        <f>DataInput!C147</f>
        <v>Naira</v>
      </c>
      <c r="D41" s="62" t="str">
        <f>DataInput!D147</f>
        <v>Million</v>
      </c>
      <c r="E41" s="75"/>
      <c r="F41" s="75"/>
      <c r="G41" s="164">
        <f>DataInput!G147</f>
        <v>0</v>
      </c>
      <c r="H41" s="164">
        <f>DataInput!H147</f>
        <v>0</v>
      </c>
      <c r="I41" s="164">
        <f>DataInput!I147</f>
        <v>0</v>
      </c>
      <c r="J41" s="164">
        <f>DataInput!J147</f>
        <v>0</v>
      </c>
      <c r="K41" s="164">
        <f>DataInput!K147</f>
        <v>0</v>
      </c>
      <c r="L41" s="219"/>
      <c r="M41" s="219"/>
      <c r="N41" s="219"/>
      <c r="O41" s="219"/>
      <c r="P41" s="220"/>
      <c r="Q41" s="220"/>
      <c r="R41" s="220"/>
      <c r="S41" s="220"/>
      <c r="T41" s="220"/>
      <c r="U41" s="220"/>
      <c r="V41" s="216"/>
    </row>
    <row r="42" spans="2:22" s="76" customFormat="1">
      <c r="B42" s="108"/>
      <c r="C42" s="35"/>
      <c r="D42" s="35"/>
      <c r="E42" s="75"/>
      <c r="F42" s="75"/>
      <c r="G42" s="37"/>
      <c r="H42" s="37"/>
      <c r="I42" s="37"/>
      <c r="J42" s="37"/>
      <c r="K42" s="37"/>
      <c r="L42" s="40"/>
      <c r="M42" s="40"/>
      <c r="N42" s="40"/>
      <c r="O42" s="40"/>
      <c r="P42" s="40"/>
      <c r="Q42" s="40"/>
      <c r="R42" s="40"/>
      <c r="S42" s="40"/>
      <c r="T42" s="40"/>
      <c r="U42" s="40"/>
      <c r="V42" s="216"/>
    </row>
    <row r="43" spans="2:22" s="76" customFormat="1">
      <c r="B43" s="22" t="str">
        <f>DataInput!B149</f>
        <v>Budget Balance (' + ' means surplus,  ' - ' means deficit)</v>
      </c>
      <c r="C43" s="35" t="str">
        <f>DataInput!C149</f>
        <v>Naira</v>
      </c>
      <c r="D43" s="35" t="str">
        <f>DataInput!D149</f>
        <v>Million</v>
      </c>
      <c r="E43" s="75"/>
      <c r="F43" s="75"/>
      <c r="G43" s="321">
        <f>DataInput!G149</f>
        <v>24339.800668249991</v>
      </c>
      <c r="H43" s="321">
        <f>DataInput!H149</f>
        <v>668.9861492899945</v>
      </c>
      <c r="I43" s="321">
        <f>DataInput!I149</f>
        <v>2874.7878172500059</v>
      </c>
      <c r="J43" s="321">
        <f>DataInput!J149</f>
        <v>772.88055650000751</v>
      </c>
      <c r="K43" s="321">
        <f>DataInput!K149</f>
        <v>28194.698202319996</v>
      </c>
      <c r="L43" s="163">
        <f t="shared" ref="L43:U43" si="7">L13-L30</f>
        <v>-2.0032600004924461E-3</v>
      </c>
      <c r="M43" s="163">
        <f t="shared" ca="1" si="7"/>
        <v>-2.0032599859405309E-3</v>
      </c>
      <c r="N43" s="163">
        <f t="shared" ca="1" si="7"/>
        <v>-2.0032600004924461E-3</v>
      </c>
      <c r="O43" s="163">
        <f t="shared" ca="1" si="7"/>
        <v>0</v>
      </c>
      <c r="P43" s="163">
        <f t="shared" ca="1" si="7"/>
        <v>0</v>
      </c>
      <c r="Q43" s="163">
        <f t="shared" ca="1" si="7"/>
        <v>0</v>
      </c>
      <c r="R43" s="163">
        <f t="shared" ca="1" si="7"/>
        <v>0</v>
      </c>
      <c r="S43" s="163">
        <f t="shared" ca="1" si="7"/>
        <v>0</v>
      </c>
      <c r="T43" s="163">
        <f t="shared" ca="1" si="7"/>
        <v>0</v>
      </c>
      <c r="U43" s="163">
        <f t="shared" ca="1" si="7"/>
        <v>0</v>
      </c>
      <c r="V43" s="216"/>
    </row>
    <row r="44" spans="2:22" s="76" customFormat="1">
      <c r="B44" s="22" t="str">
        <f>DataInput!B150</f>
        <v>Opening Cash and Bank Balance</v>
      </c>
      <c r="C44" s="62" t="str">
        <f>DataInput!C150</f>
        <v>Naira</v>
      </c>
      <c r="D44" s="62" t="str">
        <f>DataInput!D150</f>
        <v>Million</v>
      </c>
      <c r="E44" s="75"/>
      <c r="F44" s="75"/>
      <c r="G44" s="321">
        <f>DataInput!G150</f>
        <v>6346.2197905399998</v>
      </c>
      <c r="H44" s="321">
        <f>DataInput!H150</f>
        <v>9570.8818049500005</v>
      </c>
      <c r="I44" s="321">
        <f>DataInput!I150</f>
        <v>5131.0926872</v>
      </c>
      <c r="J44" s="321">
        <f>DataInput!J150</f>
        <v>13909.255467870002</v>
      </c>
      <c r="K44" s="321">
        <f>DataInput!K150</f>
        <v>6798.42227</v>
      </c>
      <c r="L44" s="164">
        <f>DataInput!L150</f>
        <v>5429.31200326</v>
      </c>
      <c r="M44" s="164">
        <f>DataInput!M150</f>
        <v>5429.31</v>
      </c>
      <c r="N44" s="164">
        <f>DataInput!N150</f>
        <v>5429.3079967399999</v>
      </c>
      <c r="O44" s="164">
        <f>DataInput!O150</f>
        <v>5429.3059934800003</v>
      </c>
      <c r="P44" s="164">
        <f>DataInput!P150</f>
        <v>5429.3059934800003</v>
      </c>
      <c r="Q44" s="164">
        <f>DataInput!Q150</f>
        <v>5429.3059934800003</v>
      </c>
      <c r="R44" s="164">
        <f>DataInput!R150</f>
        <v>5429.3059934800003</v>
      </c>
      <c r="S44" s="164">
        <f>DataInput!S150</f>
        <v>5429.3059934800003</v>
      </c>
      <c r="T44" s="164">
        <f>DataInput!T150</f>
        <v>5429.3059934800003</v>
      </c>
      <c r="U44" s="164">
        <f>DataInput!U150</f>
        <v>5429.3059934800003</v>
      </c>
      <c r="V44" s="216"/>
    </row>
    <row r="45" spans="2:22" s="76" customFormat="1">
      <c r="B45" s="22" t="str">
        <f>DataInput!B151</f>
        <v>Closing Cash and Bank Balance</v>
      </c>
      <c r="C45" s="62" t="str">
        <f>DataInput!C151</f>
        <v>Naira</v>
      </c>
      <c r="D45" s="62" t="str">
        <f>DataInput!D151</f>
        <v>Million</v>
      </c>
      <c r="E45" s="75"/>
      <c r="F45" s="75"/>
      <c r="G45" s="321">
        <f>DataInput!G151</f>
        <v>9570.8818049500005</v>
      </c>
      <c r="H45" s="321">
        <f>DataInput!H151</f>
        <v>5131.0926872</v>
      </c>
      <c r="I45" s="321">
        <f>DataInput!I151</f>
        <v>13909.255467870002</v>
      </c>
      <c r="J45" s="321">
        <f>DataInput!J151</f>
        <v>6798.42227</v>
      </c>
      <c r="K45" s="321">
        <f>DataInput!K151</f>
        <v>5429.31200326</v>
      </c>
      <c r="L45" s="164">
        <f>DataInput!L151</f>
        <v>5429.31</v>
      </c>
      <c r="M45" s="164">
        <f>DataInput!M151</f>
        <v>5429.3079967399999</v>
      </c>
      <c r="N45" s="164">
        <f>DataInput!N151</f>
        <v>5429.3059934800003</v>
      </c>
      <c r="O45" s="164">
        <f>DataInput!O151</f>
        <v>5429.3059934800003</v>
      </c>
      <c r="P45" s="164">
        <f>DataInput!P151</f>
        <v>5429.3059934800003</v>
      </c>
      <c r="Q45" s="164">
        <f>DataInput!Q151</f>
        <v>5429.3059934800003</v>
      </c>
      <c r="R45" s="164">
        <f>DataInput!R151</f>
        <v>5429.3059934800003</v>
      </c>
      <c r="S45" s="164">
        <f>DataInput!S151</f>
        <v>5429.3059934800003</v>
      </c>
      <c r="T45" s="164">
        <f>DataInput!T151</f>
        <v>5429.3059934800003</v>
      </c>
      <c r="U45" s="164">
        <f>DataInput!U151</f>
        <v>5429.3059934800003</v>
      </c>
      <c r="V45" s="216"/>
    </row>
    <row r="46" spans="2:22" s="76" customFormat="1">
      <c r="B46" s="75"/>
      <c r="C46" s="35"/>
      <c r="D46" s="35"/>
      <c r="E46" s="75"/>
      <c r="F46" s="75"/>
      <c r="G46" s="75"/>
      <c r="H46" s="75"/>
      <c r="I46" s="75"/>
      <c r="J46" s="75"/>
      <c r="K46" s="33"/>
      <c r="L46" s="33"/>
      <c r="M46" s="33"/>
      <c r="N46" s="33"/>
      <c r="O46" s="33"/>
      <c r="P46" s="33"/>
      <c r="Q46" s="33"/>
      <c r="R46" s="33"/>
      <c r="S46" s="33"/>
      <c r="T46" s="33"/>
      <c r="U46" s="33"/>
      <c r="V46" s="319"/>
    </row>
    <row r="47" spans="2:22" s="104" customFormat="1">
      <c r="B47" s="297" t="s">
        <v>248</v>
      </c>
      <c r="C47" s="166"/>
      <c r="D47" s="166"/>
      <c r="E47" s="165"/>
      <c r="F47" s="165"/>
      <c r="G47" s="165"/>
      <c r="H47" s="165"/>
      <c r="I47" s="165"/>
      <c r="J47" s="165"/>
      <c r="K47" s="165"/>
      <c r="L47" s="167"/>
      <c r="M47" s="167"/>
      <c r="N47" s="167"/>
      <c r="O47" s="167"/>
      <c r="P47" s="167"/>
      <c r="Q47" s="167"/>
      <c r="R47" s="167"/>
      <c r="S47" s="167"/>
      <c r="T47" s="167"/>
      <c r="U47" s="167"/>
      <c r="V47" s="109"/>
    </row>
    <row r="48" spans="2:22" s="76" customFormat="1">
      <c r="B48" s="75"/>
      <c r="C48" s="74"/>
      <c r="D48" s="74"/>
      <c r="E48" s="75"/>
      <c r="F48" s="75"/>
      <c r="G48" s="75"/>
      <c r="H48" s="75"/>
      <c r="I48" s="75"/>
      <c r="J48" s="75"/>
      <c r="K48" s="75"/>
      <c r="L48" s="110"/>
      <c r="M48" s="110"/>
      <c r="N48" s="110"/>
      <c r="O48" s="110"/>
      <c r="P48" s="110"/>
      <c r="Q48" s="110"/>
      <c r="R48" s="110"/>
      <c r="S48" s="110"/>
      <c r="T48" s="110"/>
      <c r="U48" s="110"/>
      <c r="V48" s="319"/>
    </row>
    <row r="49" spans="1:22" ht="15">
      <c r="A49" s="293"/>
      <c r="B49" s="212" t="s">
        <v>231</v>
      </c>
      <c r="C49" s="35" t="str">
        <f>'Data Request'!$C$6</f>
        <v>Naira</v>
      </c>
      <c r="D49" s="35" t="str">
        <f>'Data Request'!$C$7</f>
        <v>Million</v>
      </c>
      <c r="E49" s="251"/>
      <c r="F49" s="255"/>
      <c r="G49" s="210"/>
      <c r="H49" s="210"/>
      <c r="I49" s="210"/>
      <c r="J49" s="210"/>
      <c r="K49" s="211"/>
      <c r="L49" s="262">
        <f t="shared" ref="L49" si="8">-L50+L51+L54</f>
        <v>-93.932030471240978</v>
      </c>
      <c r="M49" s="262">
        <f t="shared" ref="M49:U49" ca="1" si="9">-M50+M51+M54</f>
        <v>110.32857986525596</v>
      </c>
      <c r="N49" s="262">
        <f t="shared" ca="1" si="9"/>
        <v>4125.2815537377455</v>
      </c>
      <c r="O49" s="262">
        <f t="shared" ca="1" si="9"/>
        <v>3352.2280282563079</v>
      </c>
      <c r="P49" s="262">
        <f t="shared" ca="1" si="9"/>
        <v>4376.5108800892158</v>
      </c>
      <c r="Q49" s="262">
        <f t="shared" ca="1" si="9"/>
        <v>-23652.973093590492</v>
      </c>
      <c r="R49" s="262">
        <f t="shared" ca="1" si="9"/>
        <v>-25739.653551575215</v>
      </c>
      <c r="S49" s="262">
        <f t="shared" ca="1" si="9"/>
        <v>-25245.822939000478</v>
      </c>
      <c r="T49" s="262">
        <f t="shared" ca="1" si="9"/>
        <v>-31949.304538068052</v>
      </c>
      <c r="U49" s="262">
        <f t="shared" ca="1" si="9"/>
        <v>-35893.287235996424</v>
      </c>
    </row>
    <row r="50" spans="1:22" ht="15">
      <c r="A50" s="293"/>
      <c r="B50" s="225" t="s">
        <v>235</v>
      </c>
      <c r="C50" s="35" t="str">
        <f>'Data Request'!$C$6</f>
        <v>Naira</v>
      </c>
      <c r="D50" s="35" t="str">
        <f>'Data Request'!$C$7</f>
        <v>Million</v>
      </c>
      <c r="E50" s="264" t="s">
        <v>217</v>
      </c>
      <c r="F50" s="222"/>
      <c r="G50" s="222"/>
      <c r="H50" s="222"/>
      <c r="I50" s="222"/>
      <c r="J50" s="222"/>
      <c r="K50" s="228"/>
      <c r="L50" s="294">
        <f t="shared" ref="L50:U50" si="10">(L14+L17+L18+L19+L20+L22)-(L31+L32+L36+L37)</f>
        <v>5702.8278304515115</v>
      </c>
      <c r="M50" s="294">
        <f t="shared" si="10"/>
        <v>5987.9692219740682</v>
      </c>
      <c r="N50" s="294">
        <f t="shared" si="10"/>
        <v>6287.3676830727927</v>
      </c>
      <c r="O50" s="294">
        <f t="shared" si="10"/>
        <v>6601.7360672264185</v>
      </c>
      <c r="P50" s="294">
        <f t="shared" si="10"/>
        <v>6931.8228705877409</v>
      </c>
      <c r="Q50" s="294">
        <f t="shared" si="10"/>
        <v>7278.4140141171374</v>
      </c>
      <c r="R50" s="294">
        <f t="shared" si="10"/>
        <v>7642.334714822995</v>
      </c>
      <c r="S50" s="294">
        <f t="shared" si="10"/>
        <v>8024.4514505641419</v>
      </c>
      <c r="T50" s="294">
        <f t="shared" si="10"/>
        <v>8425.6740230923315</v>
      </c>
      <c r="U50" s="294">
        <f t="shared" si="10"/>
        <v>8846.9577242469531</v>
      </c>
    </row>
    <row r="51" spans="1:22" ht="15">
      <c r="A51" s="278"/>
      <c r="B51" s="225" t="s">
        <v>236</v>
      </c>
      <c r="C51" s="35" t="str">
        <f>'Data Request'!$C$6</f>
        <v>Naira</v>
      </c>
      <c r="D51" s="35" t="str">
        <f>'Data Request'!$C$7</f>
        <v>Million</v>
      </c>
      <c r="E51" s="279"/>
      <c r="F51" s="222"/>
      <c r="G51" s="222"/>
      <c r="H51" s="222"/>
      <c r="I51" s="222"/>
      <c r="J51" s="222"/>
      <c r="K51" s="228"/>
      <c r="L51" s="228">
        <f t="shared" ref="L51" si="11">L52+L53</f>
        <v>5608.8978032402702</v>
      </c>
      <c r="M51" s="228">
        <f t="shared" ref="M51:U51" ca="1" si="12">M52+M53</f>
        <v>6098.2998050993247</v>
      </c>
      <c r="N51" s="228">
        <f t="shared" ca="1" si="12"/>
        <v>10412.651240070538</v>
      </c>
      <c r="O51" s="228">
        <f t="shared" ca="1" si="12"/>
        <v>9953.9640954827264</v>
      </c>
      <c r="P51" s="228">
        <f t="shared" ca="1" si="12"/>
        <v>11308.333750676957</v>
      </c>
      <c r="Q51" s="228">
        <f t="shared" ca="1" si="12"/>
        <v>-16374.559079473354</v>
      </c>
      <c r="R51" s="228">
        <f t="shared" ca="1" si="12"/>
        <v>-18097.31883675222</v>
      </c>
      <c r="S51" s="228">
        <f t="shared" ca="1" si="12"/>
        <v>-17221.371488436336</v>
      </c>
      <c r="T51" s="228">
        <f t="shared" ca="1" si="12"/>
        <v>-23523.630514975721</v>
      </c>
      <c r="U51" s="228">
        <f t="shared" ca="1" si="12"/>
        <v>-27046.329511749474</v>
      </c>
    </row>
    <row r="52" spans="1:22" ht="15">
      <c r="A52" s="278"/>
      <c r="B52" s="291" t="s">
        <v>246</v>
      </c>
      <c r="C52" s="35" t="str">
        <f>'Data Request'!$C$6</f>
        <v>Naira</v>
      </c>
      <c r="D52" s="35" t="str">
        <f>'Data Request'!$C$7</f>
        <v>Million</v>
      </c>
      <c r="E52" s="279"/>
      <c r="F52" s="255"/>
      <c r="G52" s="255"/>
      <c r="H52" s="255"/>
      <c r="I52" s="255"/>
      <c r="J52" s="255"/>
      <c r="K52" s="221"/>
      <c r="L52" s="231">
        <f t="shared" ref="L52" si="13">L38</f>
        <v>2858.9436678107704</v>
      </c>
      <c r="M52" s="231">
        <f t="shared" ref="M52:U52" ca="1" si="14">M38</f>
        <v>3983.2285685028091</v>
      </c>
      <c r="N52" s="231">
        <f t="shared" ca="1" si="14"/>
        <v>9048.037994421451</v>
      </c>
      <c r="O52" s="231">
        <f t="shared" ca="1" si="14"/>
        <v>9149.7338456840225</v>
      </c>
      <c r="P52" s="231">
        <f t="shared" ca="1" si="14"/>
        <v>11256.514489509724</v>
      </c>
      <c r="Q52" s="231">
        <f t="shared" ca="1" si="14"/>
        <v>-15626.903146929028</v>
      </c>
      <c r="R52" s="231">
        <f t="shared" ca="1" si="14"/>
        <v>-14999.997140873929</v>
      </c>
      <c r="S52" s="231">
        <f t="shared" ca="1" si="14"/>
        <v>-11616.266501496902</v>
      </c>
      <c r="T52" s="231">
        <f t="shared" ca="1" si="14"/>
        <v>-15158.928045808567</v>
      </c>
      <c r="U52" s="231">
        <f t="shared" ca="1" si="14"/>
        <v>-15483.427685836908</v>
      </c>
    </row>
    <row r="53" spans="1:22" ht="15">
      <c r="A53" s="278"/>
      <c r="B53" s="291" t="s">
        <v>182</v>
      </c>
      <c r="C53" s="35" t="str">
        <f>'Data Request'!$C$6</f>
        <v>Naira</v>
      </c>
      <c r="D53" s="35" t="str">
        <f>'Data Request'!$C$7</f>
        <v>Million</v>
      </c>
      <c r="E53" s="279"/>
      <c r="F53" s="265"/>
      <c r="G53" s="265"/>
      <c r="H53" s="265"/>
      <c r="I53" s="265"/>
      <c r="J53" s="265"/>
      <c r="K53" s="266"/>
      <c r="L53" s="231">
        <f t="shared" ref="L53:M53" si="15">L33</f>
        <v>2749.9541354294997</v>
      </c>
      <c r="M53" s="231">
        <f t="shared" si="15"/>
        <v>2115.071236596516</v>
      </c>
      <c r="N53" s="231">
        <f t="shared" ref="N53:U53" ca="1" si="16">N33</f>
        <v>1364.6132456490868</v>
      </c>
      <c r="O53" s="231">
        <f t="shared" ca="1" si="16"/>
        <v>804.23024979870479</v>
      </c>
      <c r="P53" s="231">
        <f t="shared" ca="1" si="16"/>
        <v>51.819261167232071</v>
      </c>
      <c r="Q53" s="231">
        <f t="shared" ca="1" si="16"/>
        <v>-747.65593254432724</v>
      </c>
      <c r="R53" s="231">
        <f t="shared" ca="1" si="16"/>
        <v>-3097.3216958782896</v>
      </c>
      <c r="S53" s="231">
        <f t="shared" ca="1" si="16"/>
        <v>-5605.1049869394355</v>
      </c>
      <c r="T53" s="231">
        <f t="shared" ca="1" si="16"/>
        <v>-8364.702469167154</v>
      </c>
      <c r="U53" s="231">
        <f t="shared" ca="1" si="16"/>
        <v>-11562.901825912566</v>
      </c>
    </row>
    <row r="54" spans="1:22" ht="15">
      <c r="A54" s="278"/>
      <c r="B54" s="225" t="s">
        <v>241</v>
      </c>
      <c r="C54" s="35" t="str">
        <f>'Data Request'!$C$6</f>
        <v>Naira</v>
      </c>
      <c r="D54" s="35" t="str">
        <f>'Data Request'!$C$7</f>
        <v>Million</v>
      </c>
      <c r="E54" s="279"/>
      <c r="F54" s="265"/>
      <c r="G54" s="265"/>
      <c r="H54" s="265"/>
      <c r="I54" s="265"/>
      <c r="J54" s="265"/>
      <c r="K54" s="266"/>
      <c r="L54" s="294">
        <f t="shared" ref="L54:U54" si="17">L45-L44</f>
        <v>-2.0032599995829514E-3</v>
      </c>
      <c r="M54" s="294">
        <f t="shared" si="17"/>
        <v>-2.0032600004924461E-3</v>
      </c>
      <c r="N54" s="294">
        <f t="shared" si="17"/>
        <v>-2.0032599995829514E-3</v>
      </c>
      <c r="O54" s="294">
        <f t="shared" si="17"/>
        <v>0</v>
      </c>
      <c r="P54" s="294">
        <f t="shared" si="17"/>
        <v>0</v>
      </c>
      <c r="Q54" s="294">
        <f t="shared" si="17"/>
        <v>0</v>
      </c>
      <c r="R54" s="294">
        <f t="shared" si="17"/>
        <v>0</v>
      </c>
      <c r="S54" s="294">
        <f t="shared" si="17"/>
        <v>0</v>
      </c>
      <c r="T54" s="294">
        <f t="shared" si="17"/>
        <v>0</v>
      </c>
      <c r="U54" s="294">
        <f t="shared" si="17"/>
        <v>0</v>
      </c>
    </row>
    <row r="55" spans="1:22" ht="15">
      <c r="A55" s="293"/>
      <c r="B55" s="212" t="s">
        <v>242</v>
      </c>
      <c r="C55" s="35" t="str">
        <f>'Data Request'!$C$6</f>
        <v>Naira</v>
      </c>
      <c r="D55" s="35" t="str">
        <f>'Data Request'!$C$7</f>
        <v>Million</v>
      </c>
      <c r="E55" s="251"/>
      <c r="F55" s="255"/>
      <c r="G55" s="210"/>
      <c r="H55" s="210"/>
      <c r="I55" s="210"/>
      <c r="J55" s="210"/>
      <c r="K55" s="211"/>
      <c r="L55" s="262">
        <f t="shared" ref="L55:U55" si="18">L56+L57</f>
        <v>-93.932030471241887</v>
      </c>
      <c r="M55" s="262">
        <f t="shared" ca="1" si="18"/>
        <v>110.32857986525778</v>
      </c>
      <c r="N55" s="262">
        <f t="shared" ca="1" si="18"/>
        <v>4125.2815537377464</v>
      </c>
      <c r="O55" s="262">
        <f t="shared" ca="1" si="18"/>
        <v>3352.2280282563079</v>
      </c>
      <c r="P55" s="262">
        <f t="shared" ca="1" si="18"/>
        <v>4376.5108800892158</v>
      </c>
      <c r="Q55" s="262">
        <f t="shared" ca="1" si="18"/>
        <v>-23652.973093590492</v>
      </c>
      <c r="R55" s="262">
        <f t="shared" ca="1" si="18"/>
        <v>-25739.653551575211</v>
      </c>
      <c r="S55" s="262">
        <f t="shared" ca="1" si="18"/>
        <v>-25245.822939000478</v>
      </c>
      <c r="T55" s="262">
        <f t="shared" ca="1" si="18"/>
        <v>-31949.304538068056</v>
      </c>
      <c r="U55" s="262">
        <f t="shared" ca="1" si="18"/>
        <v>-35893.287235996431</v>
      </c>
    </row>
    <row r="56" spans="1:22" ht="15">
      <c r="A56" s="278"/>
      <c r="B56" s="225" t="s">
        <v>243</v>
      </c>
      <c r="C56" s="35" t="str">
        <f>'Data Request'!$C$6</f>
        <v>Naira</v>
      </c>
      <c r="D56" s="35" t="str">
        <f>'Data Request'!$C$7</f>
        <v>Million</v>
      </c>
      <c r="E56" s="279"/>
      <c r="F56" s="255"/>
      <c r="G56" s="255"/>
      <c r="H56" s="255"/>
      <c r="I56" s="255"/>
      <c r="J56" s="255"/>
      <c r="K56" s="221"/>
      <c r="L56" s="294">
        <f t="shared" ref="L56:U56" si="19">L23+L24</f>
        <v>23901.605281984499</v>
      </c>
      <c r="M56" s="294">
        <f t="shared" si="19"/>
        <v>25096.685546083725</v>
      </c>
      <c r="N56" s="294">
        <f t="shared" si="19"/>
        <v>26351.519823387913</v>
      </c>
      <c r="O56" s="294">
        <f t="shared" si="19"/>
        <v>27669.095814557306</v>
      </c>
      <c r="P56" s="294">
        <f t="shared" si="19"/>
        <v>29052.550605285174</v>
      </c>
      <c r="Q56" s="294">
        <f t="shared" si="19"/>
        <v>30505.178135549428</v>
      </c>
      <c r="R56" s="294">
        <f t="shared" si="19"/>
        <v>32030.437042326907</v>
      </c>
      <c r="S56" s="294">
        <f t="shared" si="19"/>
        <v>33631.958894443247</v>
      </c>
      <c r="T56" s="294">
        <f t="shared" si="19"/>
        <v>35313.556839165409</v>
      </c>
      <c r="U56" s="294">
        <f t="shared" si="19"/>
        <v>37079.234681123686</v>
      </c>
    </row>
    <row r="57" spans="1:22" ht="15">
      <c r="A57" s="278"/>
      <c r="B57" s="225" t="s">
        <v>244</v>
      </c>
      <c r="C57" s="35" t="str">
        <f>'Data Request'!$C$6</f>
        <v>Naira</v>
      </c>
      <c r="D57" s="35" t="str">
        <f>'Data Request'!$C$7</f>
        <v>Million</v>
      </c>
      <c r="E57" s="264" t="s">
        <v>233</v>
      </c>
      <c r="F57" s="255"/>
      <c r="G57" s="255"/>
      <c r="H57" s="255"/>
      <c r="I57" s="255"/>
      <c r="J57" s="255"/>
      <c r="K57" s="221"/>
      <c r="L57" s="232">
        <f t="shared" ref="L57" si="20">(-L50+L51+L54)-(L56)</f>
        <v>-23995.537312455741</v>
      </c>
      <c r="M57" s="232">
        <f t="shared" ref="M57:U57" ca="1" si="21">(-M50+M51+M54)-(M56)</f>
        <v>-24986.356966218467</v>
      </c>
      <c r="N57" s="232">
        <f t="shared" ca="1" si="21"/>
        <v>-22226.238269650166</v>
      </c>
      <c r="O57" s="232">
        <f t="shared" ca="1" si="21"/>
        <v>-24316.867786300998</v>
      </c>
      <c r="P57" s="232">
        <f t="shared" ca="1" si="21"/>
        <v>-24676.039725195958</v>
      </c>
      <c r="Q57" s="232">
        <f t="shared" ca="1" si="21"/>
        <v>-54158.151229139919</v>
      </c>
      <c r="R57" s="232">
        <f t="shared" ca="1" si="21"/>
        <v>-57770.090593902118</v>
      </c>
      <c r="S57" s="232">
        <f t="shared" ca="1" si="21"/>
        <v>-58877.781833443725</v>
      </c>
      <c r="T57" s="232">
        <f t="shared" ca="1" si="21"/>
        <v>-67262.861377233465</v>
      </c>
      <c r="U57" s="232">
        <f t="shared" ca="1" si="21"/>
        <v>-72972.521917120117</v>
      </c>
    </row>
    <row r="58" spans="1:22" ht="15">
      <c r="A58" s="278"/>
      <c r="B58" s="269" t="s">
        <v>245</v>
      </c>
      <c r="C58" s="251"/>
      <c r="D58" s="259"/>
      <c r="E58" s="263"/>
      <c r="F58" s="267"/>
      <c r="G58" s="267"/>
      <c r="H58" s="267"/>
      <c r="I58" s="267"/>
      <c r="J58" s="267"/>
      <c r="K58" s="268"/>
      <c r="L58" s="270" t="str">
        <f t="shared" ref="L58:U58" si="22">IF(L49=L55,"OK","Check")</f>
        <v>Check</v>
      </c>
      <c r="M58" s="270" t="str">
        <f t="shared" ca="1" si="22"/>
        <v>Check</v>
      </c>
      <c r="N58" s="270" t="str">
        <f t="shared" ca="1" si="22"/>
        <v>OK</v>
      </c>
      <c r="O58" s="270" t="str">
        <f t="shared" ca="1" si="22"/>
        <v>OK</v>
      </c>
      <c r="P58" s="270" t="str">
        <f t="shared" ca="1" si="22"/>
        <v>OK</v>
      </c>
      <c r="Q58" s="270" t="str">
        <f t="shared" ca="1" si="22"/>
        <v>OK</v>
      </c>
      <c r="R58" s="270" t="str">
        <f t="shared" ca="1" si="22"/>
        <v>OK</v>
      </c>
      <c r="S58" s="270" t="str">
        <f t="shared" ca="1" si="22"/>
        <v>OK</v>
      </c>
      <c r="T58" s="270" t="str">
        <f t="shared" ca="1" si="22"/>
        <v>OK</v>
      </c>
      <c r="U58" s="270" t="str">
        <f t="shared" ca="1" si="22"/>
        <v>OK</v>
      </c>
    </row>
    <row r="59" spans="1:22" ht="15">
      <c r="A59" s="185"/>
      <c r="B59" s="269"/>
      <c r="C59" s="271"/>
      <c r="D59" s="271"/>
      <c r="E59" s="271"/>
      <c r="F59" s="272"/>
      <c r="G59" s="272"/>
      <c r="H59" s="272"/>
      <c r="I59" s="272"/>
      <c r="J59" s="272"/>
      <c r="K59" s="270"/>
      <c r="L59" s="270"/>
      <c r="M59" s="270"/>
      <c r="N59" s="270"/>
      <c r="O59" s="270"/>
      <c r="P59" s="270"/>
      <c r="Q59" s="270"/>
      <c r="R59" s="270"/>
      <c r="S59" s="221"/>
      <c r="T59" s="221"/>
      <c r="U59" s="221"/>
    </row>
    <row r="60" spans="1:22">
      <c r="A60" s="19"/>
      <c r="B60" s="128" t="str">
        <f>'Data Request'!B153</f>
        <v>4. Information on Planned Borrowings Creating New Debt (new bonds, new loans, etc.) (See Note 4 in Guidance for Completing Data Request for State DSA)</v>
      </c>
      <c r="C60" s="128"/>
      <c r="D60" s="125"/>
      <c r="E60" s="126"/>
      <c r="F60" s="127"/>
      <c r="G60" s="127"/>
      <c r="H60" s="127"/>
      <c r="I60" s="127"/>
      <c r="J60" s="127"/>
      <c r="K60" s="127"/>
      <c r="L60" s="127"/>
      <c r="M60" s="127"/>
      <c r="N60" s="127"/>
      <c r="O60" s="127"/>
      <c r="P60" s="127"/>
      <c r="Q60" s="127"/>
      <c r="R60" s="127"/>
      <c r="S60" s="127"/>
      <c r="T60" s="127"/>
      <c r="U60" s="127"/>
      <c r="V60" s="30"/>
    </row>
    <row r="61" spans="1:22" s="76" customFormat="1">
      <c r="B61" s="75"/>
      <c r="C61" s="74"/>
      <c r="D61" s="74"/>
      <c r="E61" s="75"/>
      <c r="F61" s="75"/>
      <c r="G61" s="75"/>
      <c r="H61" s="75"/>
      <c r="I61" s="75"/>
      <c r="J61" s="75"/>
      <c r="K61" s="75"/>
      <c r="L61" s="110"/>
      <c r="M61" s="110"/>
      <c r="N61" s="110"/>
      <c r="O61" s="110"/>
      <c r="P61" s="110"/>
      <c r="Q61" s="110"/>
      <c r="R61" s="110"/>
      <c r="S61" s="110"/>
      <c r="T61" s="110"/>
      <c r="U61" s="110"/>
      <c r="V61" s="319"/>
    </row>
    <row r="62" spans="1:22" s="63" customFormat="1">
      <c r="B62" s="158" t="str">
        <f>DataInput!B155</f>
        <v>Insert planned Borrowings (new bonds, new loans, etc.) as nominal amounts in million naira or million US dollars. Total Planned Borrowings (row 167) must equal the Gross Borrowing Requirement (row 168, calculated by the Template in the Baseline Scenario)</v>
      </c>
      <c r="C62" s="62"/>
      <c r="D62" s="62"/>
      <c r="E62" s="133"/>
      <c r="F62" s="134"/>
      <c r="G62" s="134"/>
      <c r="H62" s="134"/>
      <c r="I62" s="134"/>
      <c r="J62" s="134"/>
      <c r="K62" s="134"/>
      <c r="L62" s="134"/>
      <c r="M62" s="134"/>
      <c r="N62" s="134"/>
      <c r="O62" s="134"/>
      <c r="P62" s="134"/>
    </row>
    <row r="63" spans="1:22" s="63" customFormat="1" ht="52.9" customHeight="1">
      <c r="B63" s="32" t="str">
        <f>DataInput!B156</f>
        <v>New Domestic Financing in Million Naira</v>
      </c>
      <c r="C63" s="35"/>
      <c r="E63" s="148" t="s">
        <v>255</v>
      </c>
      <c r="F63" s="148" t="s">
        <v>254</v>
      </c>
      <c r="G63" s="148" t="str">
        <f>DataInput!C171</f>
        <v>Interest Rate (%)</v>
      </c>
      <c r="H63" s="148" t="str">
        <f>DataInput!D171</f>
        <v>Maturity (# of years)</v>
      </c>
      <c r="I63" s="148" t="str">
        <f>DataInput!E171</f>
        <v>Grace (# of years)</v>
      </c>
      <c r="L63" s="123"/>
      <c r="M63" s="123"/>
      <c r="N63" s="123"/>
      <c r="O63" s="123"/>
      <c r="P63" s="123"/>
      <c r="Q63" s="123"/>
      <c r="R63" s="123"/>
      <c r="S63" s="123"/>
      <c r="T63" s="123"/>
      <c r="U63" s="123"/>
    </row>
    <row r="64" spans="1:22" s="63" customFormat="1">
      <c r="A64" s="50"/>
      <c r="B64" s="142" t="str">
        <f>DataInput!B157</f>
        <v>Commercial Bank Loans (maturity 1 to 5 years, including Agric Loans, Infrastructure Loans, and MSMEDF)</v>
      </c>
      <c r="C64" s="39" t="str">
        <f>DataInput!C157</f>
        <v>Naira</v>
      </c>
      <c r="E64" s="300" t="s">
        <v>199</v>
      </c>
      <c r="F64" s="301" t="s">
        <v>65</v>
      </c>
      <c r="G64" s="298">
        <f>DataInput!C172</f>
        <v>0.1</v>
      </c>
      <c r="H64" s="299">
        <f>DataInput!D172</f>
        <v>5</v>
      </c>
      <c r="I64" s="299">
        <f>DataInput!E172</f>
        <v>4</v>
      </c>
      <c r="L64" s="296">
        <f>DataInput!L157</f>
        <v>0</v>
      </c>
      <c r="M64" s="296">
        <f>DataInput!M157</f>
        <v>0</v>
      </c>
      <c r="N64" s="296">
        <f>DataInput!N157</f>
        <v>0</v>
      </c>
      <c r="O64" s="296">
        <f>DataInput!O157</f>
        <v>0</v>
      </c>
      <c r="P64" s="296">
        <f>DataInput!P157</f>
        <v>0</v>
      </c>
      <c r="Q64" s="296">
        <f>DataInput!Q157</f>
        <v>0</v>
      </c>
      <c r="R64" s="296">
        <f>DataInput!R157</f>
        <v>0</v>
      </c>
      <c r="S64" s="296">
        <f>DataInput!S157</f>
        <v>0</v>
      </c>
      <c r="T64" s="296">
        <f>DataInput!T157</f>
        <v>0</v>
      </c>
      <c r="U64" s="296">
        <f>DataInput!U157</f>
        <v>0</v>
      </c>
    </row>
    <row r="65" spans="1:22" s="63" customFormat="1">
      <c r="A65" s="50"/>
      <c r="B65" s="142" t="str">
        <f>DataInput!B158</f>
        <v>Commercial Bank Loans (maturity 6 years or longer, including Agric Loans, Infrastructure Loans, and MSMEDF)</v>
      </c>
      <c r="C65" s="39" t="str">
        <f>DataInput!C158</f>
        <v>Naira</v>
      </c>
      <c r="E65" s="300" t="s">
        <v>198</v>
      </c>
      <c r="F65" s="301" t="s">
        <v>65</v>
      </c>
      <c r="G65" s="298">
        <f>DataInput!C173</f>
        <v>0.1</v>
      </c>
      <c r="H65" s="299">
        <f>DataInput!D173</f>
        <v>5</v>
      </c>
      <c r="I65" s="299">
        <f>DataInput!E173</f>
        <v>4</v>
      </c>
      <c r="L65" s="296">
        <f>DataInput!L158</f>
        <v>0</v>
      </c>
      <c r="M65" s="296">
        <f>DataInput!M158</f>
        <v>0</v>
      </c>
      <c r="N65" s="296">
        <f>DataInput!N158</f>
        <v>0</v>
      </c>
      <c r="O65" s="296">
        <f>DataInput!O158</f>
        <v>0</v>
      </c>
      <c r="P65" s="296">
        <f>DataInput!P158</f>
        <v>0</v>
      </c>
      <c r="Q65" s="296">
        <f>DataInput!Q158</f>
        <v>0</v>
      </c>
      <c r="R65" s="296">
        <f>DataInput!R158</f>
        <v>0</v>
      </c>
      <c r="S65" s="296">
        <f>DataInput!S158</f>
        <v>0</v>
      </c>
      <c r="T65" s="296">
        <f>DataInput!T158</f>
        <v>0</v>
      </c>
      <c r="U65" s="296">
        <f>DataInput!U158</f>
        <v>0</v>
      </c>
    </row>
    <row r="66" spans="1:22" s="63" customFormat="1">
      <c r="A66" s="50"/>
      <c r="B66" s="142" t="str">
        <f>DataInput!B159</f>
        <v>State Bonds (maturity 1 to 5 years)</v>
      </c>
      <c r="C66" s="39" t="str">
        <f>DataInput!C159</f>
        <v>Naira</v>
      </c>
      <c r="E66" s="300" t="s">
        <v>197</v>
      </c>
      <c r="F66" s="301" t="s">
        <v>65</v>
      </c>
      <c r="G66" s="298">
        <f>DataInput!C174</f>
        <v>0.1</v>
      </c>
      <c r="H66" s="299">
        <f>DataInput!D174</f>
        <v>5</v>
      </c>
      <c r="I66" s="299">
        <f>DataInput!E174</f>
        <v>4</v>
      </c>
      <c r="L66" s="296">
        <f>DataInput!L159</f>
        <v>0</v>
      </c>
      <c r="M66" s="296">
        <f>DataInput!M159</f>
        <v>0</v>
      </c>
      <c r="N66" s="296">
        <f>DataInput!N159</f>
        <v>0</v>
      </c>
      <c r="O66" s="296">
        <f>DataInput!O159</f>
        <v>0</v>
      </c>
      <c r="P66" s="296">
        <f>DataInput!P159</f>
        <v>0</v>
      </c>
      <c r="Q66" s="296">
        <f>DataInput!Q159</f>
        <v>0</v>
      </c>
      <c r="R66" s="296">
        <f>DataInput!R159</f>
        <v>0</v>
      </c>
      <c r="S66" s="296">
        <f>DataInput!S159</f>
        <v>0</v>
      </c>
      <c r="T66" s="296">
        <f>DataInput!T159</f>
        <v>0</v>
      </c>
      <c r="U66" s="296">
        <f>DataInput!U159</f>
        <v>0</v>
      </c>
    </row>
    <row r="67" spans="1:22" s="63" customFormat="1">
      <c r="A67" s="50"/>
      <c r="B67" s="142" t="str">
        <f>DataInput!B160</f>
        <v>State Bonds (maturity 6 years or longer)</v>
      </c>
      <c r="C67" s="39" t="str">
        <f>DataInput!C160</f>
        <v>Naira</v>
      </c>
      <c r="E67" s="300" t="s">
        <v>196</v>
      </c>
      <c r="F67" s="301" t="s">
        <v>65</v>
      </c>
      <c r="G67" s="298">
        <f>DataInput!C175</f>
        <v>0.1</v>
      </c>
      <c r="H67" s="299">
        <f>DataInput!D175</f>
        <v>5</v>
      </c>
      <c r="I67" s="299">
        <f>DataInput!E175</f>
        <v>4</v>
      </c>
      <c r="L67" s="296">
        <f>DataInput!L160</f>
        <v>35000</v>
      </c>
      <c r="M67" s="296">
        <f>DataInput!M160</f>
        <v>33250</v>
      </c>
      <c r="N67" s="296">
        <f>DataInput!N160</f>
        <v>31587.5</v>
      </c>
      <c r="O67" s="296">
        <f>DataInput!O160</f>
        <v>30008.124999999996</v>
      </c>
      <c r="P67" s="296">
        <f>DataInput!P160</f>
        <v>28507.71875</v>
      </c>
      <c r="Q67" s="296">
        <f>DataInput!Q160</f>
        <v>27082.332812500001</v>
      </c>
      <c r="R67" s="296">
        <f>DataInput!R160</f>
        <v>25728.216171874996</v>
      </c>
      <c r="S67" s="296">
        <f>DataInput!S160</f>
        <v>24441.805363281248</v>
      </c>
      <c r="T67" s="296">
        <f>DataInput!T160</f>
        <v>23219.715095117186</v>
      </c>
      <c r="U67" s="296">
        <f>DataInput!U160</f>
        <v>22058.729340361326</v>
      </c>
    </row>
    <row r="68" spans="1:22" s="63" customFormat="1">
      <c r="A68" s="50"/>
      <c r="B68" s="142" t="str">
        <f>DataInput!B161</f>
        <v>Other Domestic Financing</v>
      </c>
      <c r="C68" s="39" t="str">
        <f>DataInput!C161</f>
        <v>Naira</v>
      </c>
      <c r="E68" s="300" t="s">
        <v>195</v>
      </c>
      <c r="F68" s="301" t="s">
        <v>65</v>
      </c>
      <c r="G68" s="298">
        <f>DataInput!C176</f>
        <v>0.1</v>
      </c>
      <c r="H68" s="299">
        <f>DataInput!D176</f>
        <v>5</v>
      </c>
      <c r="I68" s="299">
        <f>DataInput!E176</f>
        <v>4</v>
      </c>
      <c r="L68" s="296">
        <f>DataInput!L161</f>
        <v>20000</v>
      </c>
      <c r="M68" s="296">
        <f>DataInput!M161</f>
        <v>19000</v>
      </c>
      <c r="N68" s="296">
        <f>DataInput!N161</f>
        <v>18050</v>
      </c>
      <c r="O68" s="296">
        <f>DataInput!O161</f>
        <v>17147.499999999996</v>
      </c>
      <c r="P68" s="296">
        <f>DataInput!P161</f>
        <v>16290.125</v>
      </c>
      <c r="Q68" s="296">
        <f>DataInput!Q161</f>
        <v>15475.61875</v>
      </c>
      <c r="R68" s="296">
        <f>DataInput!R161</f>
        <v>14701.837812499998</v>
      </c>
      <c r="S68" s="296">
        <f>DataInput!S161</f>
        <v>13966.745921874999</v>
      </c>
      <c r="T68" s="296">
        <f>DataInput!T161</f>
        <v>13268.408625781249</v>
      </c>
      <c r="U68" s="296">
        <f>DataInput!U161</f>
        <v>12604.988194492185</v>
      </c>
    </row>
    <row r="69" spans="1:22" s="63" customFormat="1" ht="52.9" customHeight="1">
      <c r="A69" s="62"/>
      <c r="B69" s="32" t="str">
        <f>DataInput!B162</f>
        <v>New External Financing in Million US Dollars</v>
      </c>
      <c r="C69" s="39"/>
      <c r="E69" s="148" t="s">
        <v>255</v>
      </c>
      <c r="F69" s="148" t="s">
        <v>254</v>
      </c>
      <c r="G69" s="148" t="str">
        <f>DataInput!C177</f>
        <v>Interest Rate (%)</v>
      </c>
      <c r="H69" s="148" t="str">
        <f>DataInput!D177</f>
        <v>Maturity (# of years)</v>
      </c>
      <c r="I69" s="148" t="str">
        <f>DataInput!E177</f>
        <v>Grace (# of years)</v>
      </c>
      <c r="J69" s="78"/>
      <c r="K69" s="78"/>
      <c r="L69" s="123"/>
      <c r="M69" s="123"/>
      <c r="N69" s="123"/>
      <c r="O69" s="123"/>
      <c r="P69" s="123"/>
      <c r="Q69" s="123"/>
      <c r="R69" s="123"/>
      <c r="S69" s="123"/>
      <c r="T69" s="123"/>
      <c r="U69" s="123"/>
    </row>
    <row r="70" spans="1:22" s="63" customFormat="1">
      <c r="A70" s="50"/>
      <c r="B70" s="142" t="str">
        <f>DataInput!B163</f>
        <v>External Financing - Concessional Loans (e.g., World Bank, African Development Bank)</v>
      </c>
      <c r="C70" s="39" t="str">
        <f>DataInput!C163</f>
        <v>US Dollars</v>
      </c>
      <c r="E70" s="300" t="s">
        <v>194</v>
      </c>
      <c r="F70" s="301" t="s">
        <v>64</v>
      </c>
      <c r="G70" s="298">
        <f>DataInput!C178</f>
        <v>0.1</v>
      </c>
      <c r="H70" s="299">
        <f>DataInput!D178</f>
        <v>10</v>
      </c>
      <c r="I70" s="299">
        <f>DataInput!E178</f>
        <v>0</v>
      </c>
      <c r="L70" s="296">
        <f>DataInput!L163</f>
        <v>0</v>
      </c>
      <c r="M70" s="296">
        <f>DataInput!M163</f>
        <v>0</v>
      </c>
      <c r="N70" s="296">
        <f>DataInput!N163</f>
        <v>0</v>
      </c>
      <c r="O70" s="296">
        <f>DataInput!O163</f>
        <v>0</v>
      </c>
      <c r="P70" s="296">
        <f>DataInput!P163</f>
        <v>0</v>
      </c>
      <c r="Q70" s="296">
        <f>DataInput!Q163</f>
        <v>0</v>
      </c>
      <c r="R70" s="296">
        <f>DataInput!R163</f>
        <v>0</v>
      </c>
      <c r="S70" s="296">
        <f>DataInput!S163</f>
        <v>0</v>
      </c>
      <c r="T70" s="296">
        <f>DataInput!T163</f>
        <v>0</v>
      </c>
      <c r="U70" s="296">
        <f>DataInput!U163</f>
        <v>0</v>
      </c>
    </row>
    <row r="71" spans="1:22" s="63" customFormat="1">
      <c r="A71" s="50"/>
      <c r="B71" s="142" t="str">
        <f>DataInput!B164</f>
        <v>External Financing - Bilateral Loans</v>
      </c>
      <c r="C71" s="39" t="str">
        <f>DataInput!C164</f>
        <v>US Dollars</v>
      </c>
      <c r="E71" s="300" t="s">
        <v>193</v>
      </c>
      <c r="F71" s="301" t="s">
        <v>64</v>
      </c>
      <c r="G71" s="298">
        <f>DataInput!C179</f>
        <v>0.1</v>
      </c>
      <c r="H71" s="299">
        <f>DataInput!D179</f>
        <v>10</v>
      </c>
      <c r="I71" s="299">
        <f>DataInput!E179</f>
        <v>0</v>
      </c>
      <c r="L71" s="296">
        <f>DataInput!L164</f>
        <v>0</v>
      </c>
      <c r="M71" s="296">
        <f>DataInput!M164</f>
        <v>0</v>
      </c>
      <c r="N71" s="296">
        <f>DataInput!N164</f>
        <v>0</v>
      </c>
      <c r="O71" s="296">
        <f>DataInput!O164</f>
        <v>0</v>
      </c>
      <c r="P71" s="296">
        <f>DataInput!P164</f>
        <v>0</v>
      </c>
      <c r="Q71" s="296">
        <f>DataInput!Q164</f>
        <v>0</v>
      </c>
      <c r="R71" s="296">
        <f>DataInput!R164</f>
        <v>0</v>
      </c>
      <c r="S71" s="296">
        <f>DataInput!S164</f>
        <v>0</v>
      </c>
      <c r="T71" s="296">
        <f>DataInput!T164</f>
        <v>0</v>
      </c>
      <c r="U71" s="296">
        <f>DataInput!U164</f>
        <v>0</v>
      </c>
    </row>
    <row r="72" spans="1:22" s="63" customFormat="1">
      <c r="A72" s="50"/>
      <c r="B72" s="142" t="str">
        <f>DataInput!B165</f>
        <v>Other External Financing</v>
      </c>
      <c r="C72" s="39" t="str">
        <f>DataInput!C165</f>
        <v>US Dollars</v>
      </c>
      <c r="E72" s="300" t="s">
        <v>192</v>
      </c>
      <c r="F72" s="301" t="s">
        <v>64</v>
      </c>
      <c r="G72" s="298">
        <f>DataInput!C180</f>
        <v>0.1</v>
      </c>
      <c r="H72" s="299">
        <f>DataInput!D180</f>
        <v>10</v>
      </c>
      <c r="I72" s="299">
        <f>DataInput!E180</f>
        <v>0</v>
      </c>
      <c r="L72" s="296">
        <f>DataInput!L165</f>
        <v>0</v>
      </c>
      <c r="M72" s="296">
        <f>DataInput!M165</f>
        <v>0</v>
      </c>
      <c r="N72" s="296">
        <f>DataInput!N165</f>
        <v>0</v>
      </c>
      <c r="O72" s="296">
        <f>DataInput!O165</f>
        <v>0</v>
      </c>
      <c r="P72" s="296">
        <f>DataInput!P165</f>
        <v>0</v>
      </c>
      <c r="Q72" s="296">
        <f>DataInput!Q165</f>
        <v>0</v>
      </c>
      <c r="R72" s="296">
        <f>DataInput!R165</f>
        <v>0</v>
      </c>
      <c r="S72" s="296">
        <f>DataInput!S165</f>
        <v>0</v>
      </c>
      <c r="T72" s="296">
        <f>DataInput!T165</f>
        <v>0</v>
      </c>
      <c r="U72" s="296">
        <f>DataInput!U165</f>
        <v>0</v>
      </c>
    </row>
    <row r="73" spans="1:22" s="63" customFormat="1">
      <c r="A73" s="45"/>
      <c r="B73" s="20"/>
      <c r="C73" s="50"/>
      <c r="D73" s="45"/>
      <c r="E73" s="47"/>
      <c r="F73" s="80"/>
      <c r="G73" s="48"/>
      <c r="H73" s="48"/>
      <c r="I73" s="48"/>
      <c r="J73" s="48"/>
      <c r="K73" s="48"/>
      <c r="L73" s="48"/>
      <c r="M73" s="48"/>
      <c r="N73" s="48"/>
      <c r="O73" s="48"/>
      <c r="P73" s="46"/>
      <c r="Q73" s="46"/>
      <c r="R73" s="46"/>
      <c r="S73" s="46"/>
      <c r="T73" s="46"/>
      <c r="U73" s="46"/>
    </row>
    <row r="74" spans="1:22">
      <c r="B74" s="297" t="s">
        <v>249</v>
      </c>
      <c r="C74" s="166"/>
      <c r="D74" s="166"/>
      <c r="E74" s="165"/>
      <c r="F74" s="165"/>
      <c r="G74" s="165"/>
      <c r="H74" s="165"/>
      <c r="I74" s="165"/>
      <c r="J74" s="165"/>
      <c r="K74" s="165"/>
      <c r="L74" s="167"/>
      <c r="M74" s="167"/>
      <c r="N74" s="167"/>
      <c r="O74" s="167"/>
      <c r="P74" s="167"/>
      <c r="Q74" s="167"/>
      <c r="R74" s="167"/>
      <c r="S74" s="167"/>
      <c r="T74" s="167"/>
      <c r="U74" s="167"/>
      <c r="V74" s="109"/>
    </row>
    <row r="75" spans="1:22">
      <c r="B75" s="107"/>
      <c r="C75" s="46"/>
      <c r="D75" s="46"/>
      <c r="E75" s="107"/>
      <c r="F75" s="107"/>
      <c r="G75" s="107"/>
      <c r="H75" s="107"/>
      <c r="I75" s="107"/>
      <c r="J75" s="107"/>
      <c r="K75" s="107"/>
      <c r="L75" s="80"/>
      <c r="M75" s="80"/>
      <c r="N75" s="80"/>
      <c r="O75" s="80"/>
      <c r="P75" s="80"/>
      <c r="Q75" s="80"/>
      <c r="R75" s="80"/>
      <c r="S75" s="80"/>
      <c r="T75" s="80"/>
      <c r="U75" s="80"/>
    </row>
    <row r="76" spans="1:22" ht="15">
      <c r="B76" s="170" t="s">
        <v>230</v>
      </c>
      <c r="C76" s="241">
        <f>DataInput!L10</f>
        <v>2020</v>
      </c>
      <c r="D76" s="251"/>
      <c r="E76" s="251"/>
      <c r="F76" s="252"/>
      <c r="G76" s="252"/>
      <c r="H76" s="252"/>
      <c r="I76" s="252"/>
      <c r="J76" s="252"/>
      <c r="K76" s="252"/>
      <c r="L76" s="252"/>
      <c r="M76" s="252"/>
      <c r="N76" s="252"/>
      <c r="O76" s="252"/>
      <c r="P76" s="252"/>
      <c r="Q76" s="252"/>
      <c r="R76" s="252"/>
      <c r="S76" s="252"/>
      <c r="T76" s="252"/>
      <c r="U76" s="252"/>
    </row>
    <row r="77" spans="1:22" ht="30">
      <c r="A77" s="215"/>
      <c r="B77" s="253" t="s">
        <v>229</v>
      </c>
      <c r="C77" s="254" t="s">
        <v>9</v>
      </c>
      <c r="D77" s="254" t="s">
        <v>228</v>
      </c>
      <c r="E77" s="254"/>
      <c r="F77" s="254"/>
      <c r="G77" s="254" t="str">
        <f t="shared" ref="G77" si="23">IF(G78&lt;$C$76,"Historical data","Forecast")</f>
        <v>Historical data</v>
      </c>
      <c r="H77" s="254" t="str">
        <f t="shared" ref="H77" si="24">IF(H78&lt;$C$76,"Historical data","Forecast")</f>
        <v>Historical data</v>
      </c>
      <c r="I77" s="254" t="str">
        <f t="shared" ref="I77" si="25">IF(I78&lt;$C$76,"Historical data","Forecast")</f>
        <v>Historical data</v>
      </c>
      <c r="J77" s="254" t="str">
        <f t="shared" ref="J77" si="26">IF(J78&lt;$C$76,"Historical data","Forecast")</f>
        <v>Historical data</v>
      </c>
      <c r="K77" s="254" t="str">
        <f t="shared" ref="K77:U77" si="27">IF(K78&lt;$C$76,"Historical data","Forecast")</f>
        <v>Historical data</v>
      </c>
      <c r="L77" s="254" t="str">
        <f t="shared" si="27"/>
        <v>Forecast</v>
      </c>
      <c r="M77" s="254" t="str">
        <f t="shared" si="27"/>
        <v>Forecast</v>
      </c>
      <c r="N77" s="254" t="str">
        <f t="shared" si="27"/>
        <v>Forecast</v>
      </c>
      <c r="O77" s="254" t="str">
        <f t="shared" si="27"/>
        <v>Forecast</v>
      </c>
      <c r="P77" s="254" t="str">
        <f t="shared" si="27"/>
        <v>Forecast</v>
      </c>
      <c r="Q77" s="254" t="str">
        <f t="shared" si="27"/>
        <v>Forecast</v>
      </c>
      <c r="R77" s="254" t="str">
        <f t="shared" si="27"/>
        <v>Forecast</v>
      </c>
      <c r="S77" s="254" t="str">
        <f t="shared" si="27"/>
        <v>Forecast</v>
      </c>
      <c r="T77" s="254" t="str">
        <f t="shared" si="27"/>
        <v>Forecast</v>
      </c>
      <c r="U77" s="254" t="str">
        <f t="shared" si="27"/>
        <v>Forecast</v>
      </c>
    </row>
    <row r="78" spans="1:22" ht="15">
      <c r="A78" s="170"/>
      <c r="B78" s="252"/>
      <c r="C78" s="251"/>
      <c r="D78" s="251"/>
      <c r="E78" s="251"/>
      <c r="F78" s="254"/>
      <c r="G78" s="254">
        <f t="shared" ref="G78:J78" si="28">H78-1</f>
        <v>2015</v>
      </c>
      <c r="H78" s="254">
        <f t="shared" si="28"/>
        <v>2016</v>
      </c>
      <c r="I78" s="254">
        <f t="shared" si="28"/>
        <v>2017</v>
      </c>
      <c r="J78" s="254">
        <f t="shared" si="28"/>
        <v>2018</v>
      </c>
      <c r="K78" s="254">
        <f>L78-1</f>
        <v>2019</v>
      </c>
      <c r="L78" s="254">
        <f>C76</f>
        <v>2020</v>
      </c>
      <c r="M78" s="254">
        <f t="shared" ref="M78:U78" si="29">L78+1</f>
        <v>2021</v>
      </c>
      <c r="N78" s="254">
        <f t="shared" si="29"/>
        <v>2022</v>
      </c>
      <c r="O78" s="254">
        <f t="shared" si="29"/>
        <v>2023</v>
      </c>
      <c r="P78" s="254">
        <f t="shared" si="29"/>
        <v>2024</v>
      </c>
      <c r="Q78" s="254">
        <f t="shared" si="29"/>
        <v>2025</v>
      </c>
      <c r="R78" s="254">
        <f t="shared" si="29"/>
        <v>2026</v>
      </c>
      <c r="S78" s="254">
        <f t="shared" si="29"/>
        <v>2027</v>
      </c>
      <c r="T78" s="254">
        <f t="shared" si="29"/>
        <v>2028</v>
      </c>
      <c r="U78" s="254">
        <f t="shared" si="29"/>
        <v>2029</v>
      </c>
    </row>
    <row r="79" spans="1:22" ht="15">
      <c r="A79" s="170"/>
      <c r="B79" s="168"/>
      <c r="C79" s="169"/>
      <c r="D79" s="169"/>
      <c r="E79" s="169"/>
      <c r="F79" s="214"/>
      <c r="G79" s="214"/>
      <c r="H79" s="214"/>
      <c r="I79" s="214"/>
      <c r="J79" s="214"/>
      <c r="K79" s="214"/>
      <c r="L79" s="214"/>
      <c r="M79" s="214"/>
      <c r="N79" s="214"/>
      <c r="O79" s="214"/>
      <c r="P79" s="214"/>
      <c r="Q79" s="214"/>
      <c r="R79" s="214"/>
      <c r="S79" s="168"/>
      <c r="T79" s="168"/>
      <c r="U79" s="168"/>
    </row>
    <row r="80" spans="1:22" ht="15">
      <c r="A80" s="213"/>
      <c r="B80" s="213" t="s">
        <v>227</v>
      </c>
      <c r="C80" s="169"/>
      <c r="D80" s="169"/>
      <c r="E80" s="169"/>
      <c r="F80" s="214"/>
      <c r="G80" s="214"/>
      <c r="H80" s="214"/>
      <c r="I80" s="214"/>
      <c r="J80" s="214"/>
      <c r="K80" s="214"/>
      <c r="L80" s="214"/>
      <c r="M80" s="214"/>
      <c r="N80" s="214"/>
      <c r="O80" s="214"/>
      <c r="P80" s="214"/>
      <c r="Q80" s="214"/>
      <c r="R80" s="214"/>
      <c r="S80" s="168"/>
      <c r="T80" s="168"/>
      <c r="U80" s="168"/>
    </row>
    <row r="81" spans="1:21" ht="15">
      <c r="A81" s="213"/>
      <c r="B81" s="168" t="s">
        <v>226</v>
      </c>
      <c r="C81" s="169" t="str">
        <f>"LCU per unit of "&amp;B81</f>
        <v>LCU per unit of LCU</v>
      </c>
      <c r="D81" s="169"/>
      <c r="E81" s="251"/>
      <c r="F81" s="255"/>
      <c r="G81" s="221">
        <v>1</v>
      </c>
      <c r="H81" s="221">
        <v>1</v>
      </c>
      <c r="I81" s="221">
        <v>1</v>
      </c>
      <c r="J81" s="221">
        <v>1</v>
      </c>
      <c r="K81" s="221">
        <v>1</v>
      </c>
      <c r="L81" s="221">
        <v>1</v>
      </c>
      <c r="M81" s="221">
        <v>1</v>
      </c>
      <c r="N81" s="221">
        <v>1</v>
      </c>
      <c r="O81" s="221">
        <v>1</v>
      </c>
      <c r="P81" s="221">
        <v>1</v>
      </c>
      <c r="Q81" s="221">
        <v>1</v>
      </c>
      <c r="R81" s="221">
        <v>1</v>
      </c>
      <c r="S81" s="221">
        <v>1</v>
      </c>
      <c r="T81" s="221">
        <v>1</v>
      </c>
      <c r="U81" s="221">
        <v>1</v>
      </c>
    </row>
    <row r="82" spans="1:21" ht="15">
      <c r="A82" s="213"/>
      <c r="B82" s="252" t="s">
        <v>225</v>
      </c>
      <c r="C82" s="169" t="str">
        <f>"LCU per unit of "&amp;B82</f>
        <v>LCU per unit of USD</v>
      </c>
      <c r="D82" s="170"/>
      <c r="E82" s="251"/>
      <c r="F82" s="221"/>
      <c r="G82" s="242">
        <f t="shared" ref="G82:U82" si="30">G8</f>
        <v>196.48650000000001</v>
      </c>
      <c r="H82" s="242">
        <f t="shared" si="30"/>
        <v>253.18969999999999</v>
      </c>
      <c r="I82" s="242">
        <f t="shared" si="30"/>
        <v>305.78620000000001</v>
      </c>
      <c r="J82" s="242">
        <f t="shared" si="30"/>
        <v>306.5</v>
      </c>
      <c r="K82" s="242">
        <f t="shared" si="30"/>
        <v>326</v>
      </c>
      <c r="L82" s="242">
        <f t="shared" si="30"/>
        <v>379</v>
      </c>
      <c r="M82" s="242">
        <f t="shared" si="30"/>
        <v>379</v>
      </c>
      <c r="N82" s="242">
        <f t="shared" si="30"/>
        <v>379</v>
      </c>
      <c r="O82" s="242">
        <f t="shared" si="30"/>
        <v>379</v>
      </c>
      <c r="P82" s="242">
        <f t="shared" si="30"/>
        <v>379</v>
      </c>
      <c r="Q82" s="242">
        <f t="shared" si="30"/>
        <v>379</v>
      </c>
      <c r="R82" s="242">
        <f t="shared" si="30"/>
        <v>379</v>
      </c>
      <c r="S82" s="242">
        <f t="shared" si="30"/>
        <v>379</v>
      </c>
      <c r="T82" s="242">
        <f t="shared" si="30"/>
        <v>379</v>
      </c>
      <c r="U82" s="242">
        <f t="shared" si="30"/>
        <v>379</v>
      </c>
    </row>
    <row r="83" spans="1:21" ht="15">
      <c r="A83" s="213"/>
      <c r="B83" s="252" t="s">
        <v>224</v>
      </c>
      <c r="C83" s="169" t="str">
        <f>"LCU per unit of "&amp;B83</f>
        <v>LCU per unit of EUR</v>
      </c>
      <c r="D83" s="170"/>
      <c r="E83" s="251"/>
      <c r="F83" s="221"/>
      <c r="G83" s="257">
        <v>0</v>
      </c>
      <c r="H83" s="257">
        <v>0</v>
      </c>
      <c r="I83" s="257">
        <v>0</v>
      </c>
      <c r="J83" s="257">
        <v>0</v>
      </c>
      <c r="K83" s="257">
        <v>0</v>
      </c>
      <c r="L83" s="257">
        <v>0</v>
      </c>
      <c r="M83" s="257">
        <v>0</v>
      </c>
      <c r="N83" s="257">
        <v>0</v>
      </c>
      <c r="O83" s="257">
        <v>0</v>
      </c>
      <c r="P83" s="257">
        <v>0</v>
      </c>
      <c r="Q83" s="257">
        <v>0</v>
      </c>
      <c r="R83" s="257">
        <v>0</v>
      </c>
      <c r="S83" s="257">
        <v>0</v>
      </c>
      <c r="T83" s="257">
        <v>0</v>
      </c>
      <c r="U83" s="257">
        <v>0</v>
      </c>
    </row>
    <row r="84" spans="1:21" ht="15">
      <c r="A84" s="213"/>
      <c r="B84" s="252" t="s">
        <v>223</v>
      </c>
      <c r="C84" s="169" t="str">
        <f>"LCU per unit of "&amp;B84</f>
        <v>LCU per unit of GBP</v>
      </c>
      <c r="D84" s="169"/>
      <c r="E84" s="251"/>
      <c r="F84" s="221"/>
      <c r="G84" s="257">
        <v>0</v>
      </c>
      <c r="H84" s="257">
        <v>0</v>
      </c>
      <c r="I84" s="257">
        <v>0</v>
      </c>
      <c r="J84" s="257">
        <v>0</v>
      </c>
      <c r="K84" s="257">
        <v>0</v>
      </c>
      <c r="L84" s="257">
        <v>0</v>
      </c>
      <c r="M84" s="257">
        <v>0</v>
      </c>
      <c r="N84" s="257">
        <v>0</v>
      </c>
      <c r="O84" s="257">
        <v>0</v>
      </c>
      <c r="P84" s="257">
        <v>0</v>
      </c>
      <c r="Q84" s="257">
        <v>0</v>
      </c>
      <c r="R84" s="257">
        <v>0</v>
      </c>
      <c r="S84" s="257">
        <v>0</v>
      </c>
      <c r="T84" s="257">
        <v>0</v>
      </c>
      <c r="U84" s="257">
        <v>0</v>
      </c>
    </row>
    <row r="85" spans="1:21" ht="15">
      <c r="A85" s="213"/>
      <c r="B85" s="252" t="s">
        <v>222</v>
      </c>
      <c r="C85" s="169" t="str">
        <f>"LCU per unit of "&amp;B85</f>
        <v>LCU per unit of CHY</v>
      </c>
      <c r="D85" s="169"/>
      <c r="E85" s="251"/>
      <c r="F85" s="221"/>
      <c r="G85" s="257">
        <v>0</v>
      </c>
      <c r="H85" s="257">
        <v>0</v>
      </c>
      <c r="I85" s="257">
        <v>0</v>
      </c>
      <c r="J85" s="257">
        <v>0</v>
      </c>
      <c r="K85" s="257">
        <v>0</v>
      </c>
      <c r="L85" s="257">
        <v>0</v>
      </c>
      <c r="M85" s="257">
        <v>0</v>
      </c>
      <c r="N85" s="257">
        <v>0</v>
      </c>
      <c r="O85" s="257">
        <v>0</v>
      </c>
      <c r="P85" s="257">
        <v>0</v>
      </c>
      <c r="Q85" s="257">
        <v>0</v>
      </c>
      <c r="R85" s="257">
        <v>0</v>
      </c>
      <c r="S85" s="257">
        <v>0</v>
      </c>
      <c r="T85" s="257">
        <v>0</v>
      </c>
      <c r="U85" s="257">
        <v>0</v>
      </c>
    </row>
    <row r="86" spans="1:21" ht="15">
      <c r="A86" s="170"/>
      <c r="B86" s="168"/>
      <c r="C86" s="251"/>
      <c r="D86" s="251"/>
      <c r="E86" s="251"/>
      <c r="F86" s="221"/>
      <c r="G86" s="211"/>
      <c r="H86" s="211"/>
      <c r="I86" s="211"/>
      <c r="J86" s="211"/>
      <c r="K86" s="211"/>
      <c r="L86" s="211"/>
      <c r="M86" s="211"/>
      <c r="N86" s="211"/>
      <c r="O86" s="211"/>
      <c r="P86" s="211"/>
      <c r="Q86" s="211"/>
      <c r="R86" s="211"/>
      <c r="S86" s="211"/>
      <c r="T86" s="211"/>
      <c r="U86" s="211"/>
    </row>
    <row r="87" spans="1:21" ht="15">
      <c r="A87" s="170"/>
      <c r="B87" s="168"/>
      <c r="C87" s="251"/>
      <c r="D87" s="251"/>
      <c r="E87" s="251"/>
      <c r="F87" s="255"/>
      <c r="G87" s="210"/>
      <c r="H87" s="210"/>
      <c r="I87" s="210"/>
      <c r="J87" s="210"/>
      <c r="K87" s="211"/>
      <c r="L87" s="211"/>
      <c r="M87" s="211"/>
      <c r="N87" s="211"/>
      <c r="O87" s="211"/>
      <c r="P87" s="211"/>
      <c r="Q87" s="211"/>
      <c r="R87" s="211"/>
      <c r="S87" s="211"/>
      <c r="T87" s="211"/>
      <c r="U87" s="211"/>
    </row>
    <row r="88" spans="1:21" ht="15">
      <c r="A88" s="209"/>
      <c r="B88" s="209" t="s">
        <v>234</v>
      </c>
      <c r="C88" s="251"/>
      <c r="D88" s="251"/>
      <c r="E88" s="251"/>
      <c r="F88" s="255"/>
      <c r="G88" s="210"/>
      <c r="H88" s="210"/>
      <c r="I88" s="210"/>
      <c r="J88" s="210"/>
      <c r="K88" s="211"/>
      <c r="L88" s="211"/>
      <c r="M88" s="211"/>
      <c r="N88" s="211"/>
      <c r="O88" s="211"/>
      <c r="P88" s="211"/>
      <c r="Q88" s="211"/>
      <c r="R88" s="211"/>
      <c r="S88" s="211"/>
      <c r="T88" s="211"/>
      <c r="U88" s="211"/>
    </row>
    <row r="89" spans="1:21" ht="15">
      <c r="A89" s="209"/>
      <c r="B89" s="212" t="s">
        <v>231</v>
      </c>
      <c r="C89" s="35" t="str">
        <f>'Data Request'!$C$6</f>
        <v>Naira</v>
      </c>
      <c r="D89" s="35" t="str">
        <f>'Data Request'!$C$7</f>
        <v>Million</v>
      </c>
      <c r="E89" s="251"/>
      <c r="F89" s="255"/>
      <c r="G89" s="210"/>
      <c r="H89" s="210"/>
      <c r="I89" s="210"/>
      <c r="J89" s="210"/>
      <c r="K89" s="211"/>
      <c r="L89" s="262">
        <f t="shared" ref="L89:U89" si="31">-L90+L91+L98</f>
        <v>-93.932030471240978</v>
      </c>
      <c r="M89" s="262">
        <f t="shared" ca="1" si="31"/>
        <v>110.32857986525596</v>
      </c>
      <c r="N89" s="262">
        <f t="shared" ca="1" si="31"/>
        <v>4125.2815537377455</v>
      </c>
      <c r="O89" s="262">
        <f t="shared" ca="1" si="31"/>
        <v>3352.2280282563079</v>
      </c>
      <c r="P89" s="262">
        <f t="shared" ca="1" si="31"/>
        <v>4376.5108800892158</v>
      </c>
      <c r="Q89" s="262">
        <f t="shared" ca="1" si="31"/>
        <v>-23652.973093590492</v>
      </c>
      <c r="R89" s="262">
        <f t="shared" ca="1" si="31"/>
        <v>-25739.653551575215</v>
      </c>
      <c r="S89" s="262">
        <f t="shared" ca="1" si="31"/>
        <v>-25245.822939000478</v>
      </c>
      <c r="T89" s="262">
        <f t="shared" ca="1" si="31"/>
        <v>-31949.304538068052</v>
      </c>
      <c r="U89" s="262">
        <f t="shared" ca="1" si="31"/>
        <v>-35893.287235996424</v>
      </c>
    </row>
    <row r="90" spans="1:21" ht="15">
      <c r="A90" s="209"/>
      <c r="B90" s="225" t="s">
        <v>235</v>
      </c>
      <c r="C90" s="35" t="str">
        <f>'Data Request'!$C$6</f>
        <v>Naira</v>
      </c>
      <c r="D90" s="35" t="str">
        <f>'Data Request'!$C$7</f>
        <v>Million</v>
      </c>
      <c r="E90" s="264" t="s">
        <v>217</v>
      </c>
      <c r="F90" s="222"/>
      <c r="G90" s="222"/>
      <c r="H90" s="222"/>
      <c r="I90" s="222"/>
      <c r="J90" s="222"/>
      <c r="K90" s="228"/>
      <c r="L90" s="242">
        <f t="shared" ref="L90:U90" si="32">L50</f>
        <v>5702.8278304515115</v>
      </c>
      <c r="M90" s="242">
        <f t="shared" si="32"/>
        <v>5987.9692219740682</v>
      </c>
      <c r="N90" s="242">
        <f t="shared" si="32"/>
        <v>6287.3676830727927</v>
      </c>
      <c r="O90" s="242">
        <f t="shared" si="32"/>
        <v>6601.7360672264185</v>
      </c>
      <c r="P90" s="242">
        <f t="shared" si="32"/>
        <v>6931.8228705877409</v>
      </c>
      <c r="Q90" s="242">
        <f t="shared" si="32"/>
        <v>7278.4140141171374</v>
      </c>
      <c r="R90" s="242">
        <f t="shared" si="32"/>
        <v>7642.334714822995</v>
      </c>
      <c r="S90" s="242">
        <f t="shared" si="32"/>
        <v>8024.4514505641419</v>
      </c>
      <c r="T90" s="242">
        <f t="shared" si="32"/>
        <v>8425.6740230923315</v>
      </c>
      <c r="U90" s="242">
        <f t="shared" si="32"/>
        <v>8846.9577242469531</v>
      </c>
    </row>
    <row r="91" spans="1:21" ht="15">
      <c r="A91" s="208"/>
      <c r="B91" s="225" t="s">
        <v>236</v>
      </c>
      <c r="C91" s="35" t="str">
        <f>'Data Request'!$C$6</f>
        <v>Naira</v>
      </c>
      <c r="D91" s="35" t="str">
        <f>'Data Request'!$C$7</f>
        <v>Million</v>
      </c>
      <c r="E91" s="279"/>
      <c r="F91" s="222"/>
      <c r="G91" s="222"/>
      <c r="H91" s="222"/>
      <c r="I91" s="222"/>
      <c r="J91" s="222"/>
      <c r="K91" s="228"/>
      <c r="L91" s="228">
        <f t="shared" ref="L91" si="33">L92+L95</f>
        <v>5608.8978032402702</v>
      </c>
      <c r="M91" s="228">
        <f t="shared" ref="M91:U91" ca="1" si="34">M92+M95</f>
        <v>6098.2998050993247</v>
      </c>
      <c r="N91" s="228">
        <f t="shared" ca="1" si="34"/>
        <v>10412.651240070538</v>
      </c>
      <c r="O91" s="228">
        <f t="shared" ca="1" si="34"/>
        <v>9953.9640954827264</v>
      </c>
      <c r="P91" s="228">
        <f t="shared" ca="1" si="34"/>
        <v>11308.333750676957</v>
      </c>
      <c r="Q91" s="228">
        <f t="shared" ca="1" si="34"/>
        <v>-16374.559079473354</v>
      </c>
      <c r="R91" s="228">
        <f t="shared" ca="1" si="34"/>
        <v>-18097.31883675222</v>
      </c>
      <c r="S91" s="228">
        <f t="shared" ca="1" si="34"/>
        <v>-17221.371488436336</v>
      </c>
      <c r="T91" s="228">
        <f t="shared" ca="1" si="34"/>
        <v>-23523.630514975721</v>
      </c>
      <c r="U91" s="228">
        <f t="shared" ca="1" si="34"/>
        <v>-27046.329511749474</v>
      </c>
    </row>
    <row r="92" spans="1:21" ht="15">
      <c r="A92" s="208"/>
      <c r="B92" s="291" t="s">
        <v>246</v>
      </c>
      <c r="C92" s="35" t="str">
        <f>'Data Request'!$C$6</f>
        <v>Naira</v>
      </c>
      <c r="D92" s="35" t="str">
        <f>'Data Request'!$C$7</f>
        <v>Million</v>
      </c>
      <c r="E92" s="279"/>
      <c r="F92" s="255"/>
      <c r="G92" s="255"/>
      <c r="H92" s="255"/>
      <c r="I92" s="255"/>
      <c r="J92" s="255"/>
      <c r="K92" s="221"/>
      <c r="L92" s="231">
        <f t="shared" ref="L92" si="35">L93+L94</f>
        <v>2858.9436678107704</v>
      </c>
      <c r="M92" s="231">
        <f t="shared" ref="M92:U92" ca="1" si="36">M93+M94</f>
        <v>3983.2285685028091</v>
      </c>
      <c r="N92" s="231">
        <f t="shared" ca="1" si="36"/>
        <v>9048.037994421451</v>
      </c>
      <c r="O92" s="231">
        <f t="shared" ca="1" si="36"/>
        <v>9149.7338456840225</v>
      </c>
      <c r="P92" s="231">
        <f t="shared" ca="1" si="36"/>
        <v>11256.514489509724</v>
      </c>
      <c r="Q92" s="231">
        <f t="shared" ca="1" si="36"/>
        <v>-15626.903146929028</v>
      </c>
      <c r="R92" s="231">
        <f t="shared" ca="1" si="36"/>
        <v>-14999.997140873929</v>
      </c>
      <c r="S92" s="231">
        <f t="shared" ca="1" si="36"/>
        <v>-11616.266501496902</v>
      </c>
      <c r="T92" s="231">
        <f t="shared" ca="1" si="36"/>
        <v>-15158.928045808567</v>
      </c>
      <c r="U92" s="231">
        <f t="shared" ca="1" si="36"/>
        <v>-15483.427685836908</v>
      </c>
    </row>
    <row r="93" spans="1:21" ht="15">
      <c r="A93" s="208"/>
      <c r="B93" s="292" t="s">
        <v>237</v>
      </c>
      <c r="C93" s="35" t="str">
        <f>'Data Request'!$C$6</f>
        <v>Naira</v>
      </c>
      <c r="D93" s="35" t="str">
        <f>'Data Request'!$C$7</f>
        <v>Million</v>
      </c>
      <c r="E93" s="264"/>
      <c r="F93" s="222"/>
      <c r="G93" s="222"/>
      <c r="H93" s="222"/>
      <c r="I93" s="222"/>
      <c r="J93" s="222"/>
      <c r="K93" s="228"/>
      <c r="L93" s="231">
        <f t="shared" ref="L93:U93" si="37">L139</f>
        <v>2858.9436678107704</v>
      </c>
      <c r="M93" s="231">
        <f t="shared" si="37"/>
        <v>3983.2285685028091</v>
      </c>
      <c r="N93" s="231">
        <f t="shared" si="37"/>
        <v>9048.037994421451</v>
      </c>
      <c r="O93" s="231">
        <f t="shared" si="37"/>
        <v>9149.7338456840225</v>
      </c>
      <c r="P93" s="231">
        <f t="shared" si="37"/>
        <v>11256.514489509724</v>
      </c>
      <c r="Q93" s="231">
        <f t="shared" si="37"/>
        <v>8368.6341655267097</v>
      </c>
      <c r="R93" s="231">
        <f t="shared" si="37"/>
        <v>9986.3598253445452</v>
      </c>
      <c r="S93" s="231">
        <f t="shared" si="37"/>
        <v>10609.971768153271</v>
      </c>
      <c r="T93" s="231">
        <f t="shared" si="37"/>
        <v>9157.9397404924348</v>
      </c>
      <c r="U93" s="231">
        <f t="shared" si="37"/>
        <v>9192.6120393590572</v>
      </c>
    </row>
    <row r="94" spans="1:21" ht="15">
      <c r="A94" s="208"/>
      <c r="B94" s="292" t="s">
        <v>238</v>
      </c>
      <c r="C94" s="35" t="str">
        <f>'Data Request'!$C$6</f>
        <v>Naira</v>
      </c>
      <c r="D94" s="35" t="str">
        <f>'Data Request'!$C$7</f>
        <v>Million</v>
      </c>
      <c r="E94" s="260"/>
      <c r="F94" s="222"/>
      <c r="G94" s="222"/>
      <c r="H94" s="222"/>
      <c r="I94" s="222"/>
      <c r="J94" s="222"/>
      <c r="K94" s="228"/>
      <c r="L94" s="231">
        <f t="shared" ref="L94" si="38">L258</f>
        <v>0</v>
      </c>
      <c r="M94" s="231">
        <f t="shared" ref="M94:U94" ca="1" si="39">M258</f>
        <v>0</v>
      </c>
      <c r="N94" s="231">
        <f t="shared" ca="1" si="39"/>
        <v>0</v>
      </c>
      <c r="O94" s="231">
        <f t="shared" ca="1" si="39"/>
        <v>0</v>
      </c>
      <c r="P94" s="231">
        <f t="shared" ca="1" si="39"/>
        <v>0</v>
      </c>
      <c r="Q94" s="231">
        <f t="shared" ca="1" si="39"/>
        <v>-23995.537312455737</v>
      </c>
      <c r="R94" s="231">
        <f t="shared" ca="1" si="39"/>
        <v>-24986.356966218475</v>
      </c>
      <c r="S94" s="231">
        <f t="shared" ca="1" si="39"/>
        <v>-22226.238269650174</v>
      </c>
      <c r="T94" s="231">
        <f t="shared" ca="1" si="39"/>
        <v>-24316.867786301002</v>
      </c>
      <c r="U94" s="231">
        <f t="shared" ca="1" si="39"/>
        <v>-24676.039725195966</v>
      </c>
    </row>
    <row r="95" spans="1:21" ht="15">
      <c r="A95" s="208"/>
      <c r="B95" s="291" t="s">
        <v>182</v>
      </c>
      <c r="C95" s="35" t="str">
        <f>'Data Request'!$C$6</f>
        <v>Naira</v>
      </c>
      <c r="D95" s="35" t="str">
        <f>'Data Request'!$C$7</f>
        <v>Million</v>
      </c>
      <c r="E95" s="279"/>
      <c r="F95" s="265"/>
      <c r="G95" s="265"/>
      <c r="H95" s="265"/>
      <c r="I95" s="265"/>
      <c r="J95" s="265"/>
      <c r="K95" s="266"/>
      <c r="L95" s="231">
        <f t="shared" ref="L95:M95" si="40">L96+L97</f>
        <v>2749.9541354294997</v>
      </c>
      <c r="M95" s="231">
        <f t="shared" si="40"/>
        <v>2115.071236596516</v>
      </c>
      <c r="N95" s="231">
        <f t="shared" ref="N95:U95" ca="1" si="41">N96+N97</f>
        <v>1364.6132456490868</v>
      </c>
      <c r="O95" s="231">
        <f t="shared" ca="1" si="41"/>
        <v>804.23024979870479</v>
      </c>
      <c r="P95" s="231">
        <f t="shared" ca="1" si="41"/>
        <v>51.819261167232071</v>
      </c>
      <c r="Q95" s="231">
        <f t="shared" ca="1" si="41"/>
        <v>-747.65593254432724</v>
      </c>
      <c r="R95" s="231">
        <f t="shared" ca="1" si="41"/>
        <v>-3097.3216958782896</v>
      </c>
      <c r="S95" s="231">
        <f t="shared" ca="1" si="41"/>
        <v>-5605.1049869394355</v>
      </c>
      <c r="T95" s="231">
        <f t="shared" ca="1" si="41"/>
        <v>-8364.702469167154</v>
      </c>
      <c r="U95" s="231">
        <f t="shared" ca="1" si="41"/>
        <v>-11562.901825912566</v>
      </c>
    </row>
    <row r="96" spans="1:21" ht="15">
      <c r="A96" s="208"/>
      <c r="B96" s="292" t="s">
        <v>239</v>
      </c>
      <c r="C96" s="35" t="str">
        <f>'Data Request'!$C$6</f>
        <v>Naira</v>
      </c>
      <c r="D96" s="35" t="str">
        <f>'Data Request'!$C$7</f>
        <v>Million</v>
      </c>
      <c r="E96" s="264"/>
      <c r="F96" s="223"/>
      <c r="G96" s="223"/>
      <c r="H96" s="223"/>
      <c r="I96" s="223"/>
      <c r="J96" s="223"/>
      <c r="K96" s="230"/>
      <c r="L96" s="231">
        <f t="shared" ref="L96:U96" si="42">L147</f>
        <v>2749.9541354294997</v>
      </c>
      <c r="M96" s="231">
        <f t="shared" si="42"/>
        <v>2934.7142215929748</v>
      </c>
      <c r="N96" s="231">
        <f t="shared" si="42"/>
        <v>3138.1647879430238</v>
      </c>
      <c r="O96" s="231">
        <f t="shared" si="42"/>
        <v>3363.1308536646548</v>
      </c>
      <c r="P96" s="231">
        <f t="shared" si="42"/>
        <v>3612.9567879372635</v>
      </c>
      <c r="Q96" s="231">
        <f t="shared" si="42"/>
        <v>3891.6078972413775</v>
      </c>
      <c r="R96" s="231">
        <f t="shared" si="42"/>
        <v>4203.7922159921482</v>
      </c>
      <c r="S96" s="231">
        <f t="shared" si="42"/>
        <v>4555.106535458197</v>
      </c>
      <c r="T96" s="231">
        <f t="shared" si="42"/>
        <v>4952.2115126308372</v>
      </c>
      <c r="U96" s="231">
        <f t="shared" si="42"/>
        <v>5403.0416687420548</v>
      </c>
    </row>
    <row r="97" spans="1:21" ht="15">
      <c r="A97" s="208"/>
      <c r="B97" s="292" t="s">
        <v>240</v>
      </c>
      <c r="C97" s="35" t="str">
        <f>'Data Request'!$C$6</f>
        <v>Naira</v>
      </c>
      <c r="D97" s="35" t="str">
        <f>'Data Request'!$C$7</f>
        <v>Million</v>
      </c>
      <c r="E97" s="264"/>
      <c r="F97" s="222"/>
      <c r="G97" s="222"/>
      <c r="H97" s="222"/>
      <c r="I97" s="222"/>
      <c r="J97" s="222"/>
      <c r="K97" s="228"/>
      <c r="L97" s="231">
        <f t="shared" ref="L97:M97" si="43">L266</f>
        <v>0</v>
      </c>
      <c r="M97" s="231">
        <f t="shared" si="43"/>
        <v>-819.64298499645884</v>
      </c>
      <c r="N97" s="231">
        <f t="shared" ref="N97:U97" ca="1" si="44">N266</f>
        <v>-1773.551542293937</v>
      </c>
      <c r="O97" s="231">
        <f t="shared" ca="1" si="44"/>
        <v>-2558.90060386595</v>
      </c>
      <c r="P97" s="231">
        <f t="shared" ca="1" si="44"/>
        <v>-3561.1375267700314</v>
      </c>
      <c r="Q97" s="231">
        <f t="shared" ca="1" si="44"/>
        <v>-4639.2638297857047</v>
      </c>
      <c r="R97" s="231">
        <f t="shared" ca="1" si="44"/>
        <v>-7301.1139118704377</v>
      </c>
      <c r="S97" s="231">
        <f t="shared" ca="1" si="44"/>
        <v>-10160.211522397633</v>
      </c>
      <c r="T97" s="231">
        <f t="shared" ca="1" si="44"/>
        <v>-13316.913981797992</v>
      </c>
      <c r="U97" s="231">
        <f t="shared" ca="1" si="44"/>
        <v>-16965.943494654621</v>
      </c>
    </row>
    <row r="98" spans="1:21" ht="15">
      <c r="A98" s="208"/>
      <c r="B98" s="225" t="s">
        <v>241</v>
      </c>
      <c r="C98" s="35" t="str">
        <f>'Data Request'!$C$6</f>
        <v>Naira</v>
      </c>
      <c r="D98" s="35" t="str">
        <f>'Data Request'!$C$7</f>
        <v>Million</v>
      </c>
      <c r="E98" s="279"/>
      <c r="F98" s="265"/>
      <c r="G98" s="265"/>
      <c r="H98" s="265"/>
      <c r="I98" s="265"/>
      <c r="J98" s="265"/>
      <c r="K98" s="266"/>
      <c r="L98" s="242">
        <f t="shared" ref="L98:U98" si="45">L54</f>
        <v>-2.0032599995829514E-3</v>
      </c>
      <c r="M98" s="242">
        <f t="shared" si="45"/>
        <v>-2.0032600004924461E-3</v>
      </c>
      <c r="N98" s="242">
        <f t="shared" si="45"/>
        <v>-2.0032599995829514E-3</v>
      </c>
      <c r="O98" s="242">
        <f t="shared" si="45"/>
        <v>0</v>
      </c>
      <c r="P98" s="242">
        <f t="shared" si="45"/>
        <v>0</v>
      </c>
      <c r="Q98" s="242">
        <f t="shared" si="45"/>
        <v>0</v>
      </c>
      <c r="R98" s="242">
        <f t="shared" si="45"/>
        <v>0</v>
      </c>
      <c r="S98" s="242">
        <f t="shared" si="45"/>
        <v>0</v>
      </c>
      <c r="T98" s="242">
        <f t="shared" si="45"/>
        <v>0</v>
      </c>
      <c r="U98" s="242">
        <f t="shared" si="45"/>
        <v>0</v>
      </c>
    </row>
    <row r="99" spans="1:21" ht="15">
      <c r="A99" s="209"/>
      <c r="B99" s="212" t="s">
        <v>242</v>
      </c>
      <c r="C99" s="35" t="str">
        <f>'Data Request'!$C$6</f>
        <v>Naira</v>
      </c>
      <c r="D99" s="35" t="str">
        <f>'Data Request'!$C$7</f>
        <v>Million</v>
      </c>
      <c r="E99" s="251"/>
      <c r="F99" s="255"/>
      <c r="G99" s="210"/>
      <c r="H99" s="210"/>
      <c r="I99" s="210"/>
      <c r="J99" s="210"/>
      <c r="K99" s="211"/>
      <c r="L99" s="262">
        <f t="shared" ref="L99:U99" si="46">L100+L101</f>
        <v>-93.932030471241887</v>
      </c>
      <c r="M99" s="262">
        <f t="shared" ca="1" si="46"/>
        <v>110.32857986525778</v>
      </c>
      <c r="N99" s="262">
        <f t="shared" ca="1" si="46"/>
        <v>4125.2815537377464</v>
      </c>
      <c r="O99" s="262">
        <f t="shared" ca="1" si="46"/>
        <v>3352.2280282563079</v>
      </c>
      <c r="P99" s="262">
        <f t="shared" ca="1" si="46"/>
        <v>4376.5108800892158</v>
      </c>
      <c r="Q99" s="262">
        <f t="shared" ca="1" si="46"/>
        <v>-23652.973093590492</v>
      </c>
      <c r="R99" s="262">
        <f t="shared" ca="1" si="46"/>
        <v>-25739.653551575211</v>
      </c>
      <c r="S99" s="262">
        <f t="shared" ca="1" si="46"/>
        <v>-25245.822939000478</v>
      </c>
      <c r="T99" s="262">
        <f t="shared" ca="1" si="46"/>
        <v>-31949.304538068056</v>
      </c>
      <c r="U99" s="262">
        <f t="shared" ca="1" si="46"/>
        <v>-35893.287235996431</v>
      </c>
    </row>
    <row r="100" spans="1:21" ht="15">
      <c r="A100" s="208"/>
      <c r="B100" s="225" t="s">
        <v>243</v>
      </c>
      <c r="C100" s="35" t="str">
        <f>'Data Request'!$C$6</f>
        <v>Naira</v>
      </c>
      <c r="D100" s="35" t="str">
        <f>'Data Request'!$C$7</f>
        <v>Million</v>
      </c>
      <c r="E100" s="279"/>
      <c r="F100" s="255"/>
      <c r="G100" s="255"/>
      <c r="H100" s="255"/>
      <c r="I100" s="255"/>
      <c r="J100" s="255"/>
      <c r="K100" s="221"/>
      <c r="L100" s="242">
        <f t="shared" ref="L100:U100" si="47">L56</f>
        <v>23901.605281984499</v>
      </c>
      <c r="M100" s="242">
        <f t="shared" si="47"/>
        <v>25096.685546083725</v>
      </c>
      <c r="N100" s="242">
        <f t="shared" si="47"/>
        <v>26351.519823387913</v>
      </c>
      <c r="O100" s="242">
        <f t="shared" si="47"/>
        <v>27669.095814557306</v>
      </c>
      <c r="P100" s="242">
        <f t="shared" si="47"/>
        <v>29052.550605285174</v>
      </c>
      <c r="Q100" s="242">
        <f t="shared" si="47"/>
        <v>30505.178135549428</v>
      </c>
      <c r="R100" s="242">
        <f t="shared" si="47"/>
        <v>32030.437042326907</v>
      </c>
      <c r="S100" s="242">
        <f t="shared" si="47"/>
        <v>33631.958894443247</v>
      </c>
      <c r="T100" s="242">
        <f t="shared" si="47"/>
        <v>35313.556839165409</v>
      </c>
      <c r="U100" s="242">
        <f t="shared" si="47"/>
        <v>37079.234681123686</v>
      </c>
    </row>
    <row r="101" spans="1:21" ht="15">
      <c r="A101" s="208"/>
      <c r="B101" s="225" t="s">
        <v>244</v>
      </c>
      <c r="C101" s="35" t="str">
        <f>'Data Request'!$C$6</f>
        <v>Naira</v>
      </c>
      <c r="D101" s="35" t="str">
        <f>'Data Request'!$C$7</f>
        <v>Million</v>
      </c>
      <c r="E101" s="264" t="s">
        <v>233</v>
      </c>
      <c r="F101" s="255"/>
      <c r="G101" s="255"/>
      <c r="H101" s="255"/>
      <c r="I101" s="255"/>
      <c r="J101" s="255"/>
      <c r="K101" s="221"/>
      <c r="L101" s="232">
        <f t="shared" ref="L101" si="48">(-L90+L91+L98)-(L100)</f>
        <v>-23995.537312455741</v>
      </c>
      <c r="M101" s="232">
        <f t="shared" ref="M101:U101" ca="1" si="49">(-M90+M91+M98)-(M100)</f>
        <v>-24986.356966218467</v>
      </c>
      <c r="N101" s="232">
        <f t="shared" ca="1" si="49"/>
        <v>-22226.238269650166</v>
      </c>
      <c r="O101" s="232">
        <f t="shared" ca="1" si="49"/>
        <v>-24316.867786300998</v>
      </c>
      <c r="P101" s="232">
        <f t="shared" ca="1" si="49"/>
        <v>-24676.039725195958</v>
      </c>
      <c r="Q101" s="232">
        <f t="shared" ca="1" si="49"/>
        <v>-54158.151229139919</v>
      </c>
      <c r="R101" s="232">
        <f t="shared" ca="1" si="49"/>
        <v>-57770.090593902118</v>
      </c>
      <c r="S101" s="232">
        <f t="shared" ca="1" si="49"/>
        <v>-58877.781833443725</v>
      </c>
      <c r="T101" s="232">
        <f t="shared" ca="1" si="49"/>
        <v>-67262.861377233465</v>
      </c>
      <c r="U101" s="232">
        <f t="shared" ca="1" si="49"/>
        <v>-72972.521917120117</v>
      </c>
    </row>
    <row r="102" spans="1:21" ht="15">
      <c r="A102" s="208"/>
      <c r="B102" s="290"/>
      <c r="C102" s="251"/>
      <c r="D102" s="259"/>
      <c r="E102" s="263"/>
      <c r="F102" s="267"/>
      <c r="G102" s="267"/>
      <c r="H102" s="267"/>
      <c r="I102" s="267"/>
      <c r="J102" s="267"/>
      <c r="K102" s="268"/>
      <c r="L102" s="226"/>
      <c r="M102" s="226"/>
      <c r="N102" s="226"/>
      <c r="O102" s="226"/>
      <c r="P102" s="226"/>
      <c r="Q102" s="226"/>
      <c r="R102" s="226"/>
      <c r="S102" s="226"/>
      <c r="T102" s="226"/>
      <c r="U102" s="226"/>
    </row>
    <row r="103" spans="1:21" ht="15">
      <c r="A103" s="208"/>
      <c r="B103" s="269" t="s">
        <v>245</v>
      </c>
      <c r="C103" s="251"/>
      <c r="D103" s="259"/>
      <c r="E103" s="263"/>
      <c r="F103" s="267"/>
      <c r="G103" s="267"/>
      <c r="H103" s="267"/>
      <c r="I103" s="267"/>
      <c r="J103" s="267"/>
      <c r="K103" s="268"/>
      <c r="L103" s="270" t="str">
        <f t="shared" ref="L103:U103" si="50">IF(L89=L99,"OK","Check")</f>
        <v>Check</v>
      </c>
      <c r="M103" s="270" t="str">
        <f t="shared" ca="1" si="50"/>
        <v>Check</v>
      </c>
      <c r="N103" s="270" t="str">
        <f t="shared" ca="1" si="50"/>
        <v>OK</v>
      </c>
      <c r="O103" s="270" t="str">
        <f t="shared" ca="1" si="50"/>
        <v>OK</v>
      </c>
      <c r="P103" s="270" t="str">
        <f t="shared" ca="1" si="50"/>
        <v>OK</v>
      </c>
      <c r="Q103" s="270" t="str">
        <f t="shared" ca="1" si="50"/>
        <v>OK</v>
      </c>
      <c r="R103" s="270" t="str">
        <f t="shared" ca="1" si="50"/>
        <v>OK</v>
      </c>
      <c r="S103" s="270" t="str">
        <f t="shared" ca="1" si="50"/>
        <v>OK</v>
      </c>
      <c r="T103" s="270" t="str">
        <f t="shared" ca="1" si="50"/>
        <v>OK</v>
      </c>
      <c r="U103" s="270" t="str">
        <f t="shared" ca="1" si="50"/>
        <v>OK</v>
      </c>
    </row>
    <row r="104" spans="1:21" ht="15">
      <c r="A104" s="208"/>
      <c r="B104" s="269" t="s">
        <v>247</v>
      </c>
      <c r="C104" s="251"/>
      <c r="D104" s="259"/>
      <c r="E104" s="263"/>
      <c r="F104" s="267"/>
      <c r="G104" s="267"/>
      <c r="H104" s="267"/>
      <c r="I104" s="267"/>
      <c r="J104" s="267"/>
      <c r="K104" s="268"/>
      <c r="L104" s="270" t="str">
        <f t="shared" ref="L104" si="51">IF(L101=L249,"OK","Check")</f>
        <v>OK</v>
      </c>
      <c r="M104" s="270" t="str">
        <f t="shared" ref="M104:U104" ca="1" si="52">IF(M101=M249,"OK","Check")</f>
        <v>OK</v>
      </c>
      <c r="N104" s="270" t="str">
        <f t="shared" ca="1" si="52"/>
        <v>OK</v>
      </c>
      <c r="O104" s="270" t="str">
        <f t="shared" ca="1" si="52"/>
        <v>OK</v>
      </c>
      <c r="P104" s="270" t="str">
        <f t="shared" ca="1" si="52"/>
        <v>OK</v>
      </c>
      <c r="Q104" s="270" t="str">
        <f t="shared" ca="1" si="52"/>
        <v>OK</v>
      </c>
      <c r="R104" s="270" t="str">
        <f t="shared" ca="1" si="52"/>
        <v>OK</v>
      </c>
      <c r="S104" s="270" t="str">
        <f t="shared" ca="1" si="52"/>
        <v>OK</v>
      </c>
      <c r="T104" s="270" t="str">
        <f t="shared" ca="1" si="52"/>
        <v>OK</v>
      </c>
      <c r="U104" s="270" t="str">
        <f t="shared" ca="1" si="52"/>
        <v>OK</v>
      </c>
    </row>
    <row r="105" spans="1:21" ht="15">
      <c r="A105" s="185"/>
      <c r="B105" s="269"/>
      <c r="C105" s="271"/>
      <c r="D105" s="271"/>
      <c r="E105" s="271"/>
      <c r="F105" s="272"/>
      <c r="G105" s="272"/>
      <c r="H105" s="272"/>
      <c r="I105" s="272"/>
      <c r="J105" s="272"/>
      <c r="K105" s="270"/>
      <c r="L105" s="270"/>
      <c r="M105" s="270"/>
      <c r="N105" s="270"/>
      <c r="O105" s="270"/>
      <c r="P105" s="270"/>
      <c r="Q105" s="270"/>
      <c r="R105" s="270"/>
      <c r="S105" s="221"/>
      <c r="T105" s="221"/>
      <c r="U105" s="221"/>
    </row>
    <row r="106" spans="1:21" ht="15">
      <c r="A106" s="207"/>
      <c r="B106" s="207" t="s">
        <v>259</v>
      </c>
      <c r="C106" s="271"/>
      <c r="D106" s="271"/>
      <c r="E106" s="271"/>
      <c r="F106" s="272"/>
      <c r="G106" s="272"/>
      <c r="H106" s="272"/>
      <c r="I106" s="272"/>
      <c r="J106" s="272"/>
      <c r="K106" s="270"/>
      <c r="L106" s="270"/>
      <c r="M106" s="270"/>
      <c r="N106" s="270"/>
      <c r="O106" s="270"/>
      <c r="P106" s="270"/>
      <c r="Q106" s="270"/>
      <c r="R106" s="270"/>
      <c r="S106" s="221"/>
      <c r="T106" s="221"/>
      <c r="U106" s="221"/>
    </row>
    <row r="107" spans="1:21" ht="15">
      <c r="A107" s="207"/>
      <c r="B107" s="258" t="s">
        <v>216</v>
      </c>
      <c r="C107" s="35" t="str">
        <f>'Data Request'!$C$6</f>
        <v>Naira</v>
      </c>
      <c r="D107" s="35" t="str">
        <f>'Data Request'!$C$7</f>
        <v>Million</v>
      </c>
      <c r="E107" s="263"/>
      <c r="F107" s="261"/>
      <c r="G107" s="341">
        <f t="shared" ref="G107" si="53">G108+G109</f>
        <v>141852.10725286513</v>
      </c>
      <c r="H107" s="341">
        <f t="shared" ref="H107" si="54">H108+H109</f>
        <v>157257.80407878614</v>
      </c>
      <c r="I107" s="341">
        <f t="shared" ref="I107" si="55">I108+I109</f>
        <v>164076.0813640175</v>
      </c>
      <c r="J107" s="341">
        <f t="shared" ref="J107" si="56">J108+J109</f>
        <v>225814.99905458503</v>
      </c>
      <c r="K107" s="341">
        <f>K108+K109</f>
        <v>235074.69480103999</v>
      </c>
      <c r="L107" s="262">
        <f t="shared" ref="L107" si="57">L155+L274</f>
        <v>219295.11818805346</v>
      </c>
      <c r="M107" s="262">
        <f t="shared" ref="M107:U107" ca="1" si="58">M155+M274</f>
        <v>190325.53265333219</v>
      </c>
      <c r="N107" s="262">
        <f t="shared" ca="1" si="58"/>
        <v>159051.25638926055</v>
      </c>
      <c r="O107" s="262">
        <f t="shared" ca="1" si="58"/>
        <v>125584.65475727554</v>
      </c>
      <c r="P107" s="262">
        <f t="shared" ca="1" si="58"/>
        <v>89652.100542569824</v>
      </c>
      <c r="Q107" s="262">
        <f t="shared" ca="1" si="58"/>
        <v>51120.852460358961</v>
      </c>
      <c r="R107" s="262">
        <f t="shared" ca="1" si="58"/>
        <v>8350.759007330751</v>
      </c>
      <c r="S107" s="262">
        <f t="shared" ca="1" si="58"/>
        <v>-38910.756324616115</v>
      </c>
      <c r="T107" s="262">
        <f t="shared" ca="1" si="58"/>
        <v>-91014.68965604101</v>
      </c>
      <c r="U107" s="262">
        <f t="shared" ca="1" si="58"/>
        <v>-148503.78388732424</v>
      </c>
    </row>
    <row r="108" spans="1:21" ht="15">
      <c r="A108" s="206"/>
      <c r="B108" s="224" t="s">
        <v>64</v>
      </c>
      <c r="C108" s="35" t="str">
        <f>'Data Request'!$C$6</f>
        <v>Naira</v>
      </c>
      <c r="D108" s="35" t="str">
        <f>'Data Request'!$C$7</f>
        <v>Million</v>
      </c>
      <c r="E108" s="263"/>
      <c r="F108" s="255"/>
      <c r="G108" s="228">
        <f t="shared" ref="G108:L109" si="59">SUMIFS(G$158:G$237,$D$158:$D$237,$B108,$B$158:$B$237,"Debt stock in LCU")+SUMIFS(G$277:G$531,$D$277:$D$531,$B108,$B$277:$B$531,"New debt stock in LCU")</f>
        <v>26329.855195105141</v>
      </c>
      <c r="H108" s="228">
        <f t="shared" si="59"/>
        <v>29115.710949806158</v>
      </c>
      <c r="I108" s="228">
        <f t="shared" si="59"/>
        <v>38427.375821517504</v>
      </c>
      <c r="J108" s="228">
        <f t="shared" si="59"/>
        <v>57859.15033226501</v>
      </c>
      <c r="K108" s="228">
        <f t="shared" si="59"/>
        <v>68121.10988176</v>
      </c>
      <c r="L108" s="228">
        <f t="shared" si="59"/>
        <v>77351.19155039922</v>
      </c>
      <c r="M108" s="228">
        <f t="shared" ref="M108:U109" ca="1" si="60">SUMIFS(M$158:M$237,$D$158:$D$237,$B108,$B$158:$B$237,"Debt stock in LCU")+SUMIFS(M$277:M$531,$D$277:$D$531,$B108,$B$277:$B$531,"New debt stock in LCU")</f>
        <v>75414.127716826421</v>
      </c>
      <c r="N108" s="228">
        <f t="shared" ca="1" si="60"/>
        <v>73380.210691574961</v>
      </c>
      <c r="O108" s="228">
        <f t="shared" ca="1" si="60"/>
        <v>71244.59781506093</v>
      </c>
      <c r="P108" s="228">
        <f t="shared" ca="1" si="60"/>
        <v>69002.204294721203</v>
      </c>
      <c r="Q108" s="228">
        <f t="shared" ca="1" si="60"/>
        <v>66647.691098364492</v>
      </c>
      <c r="R108" s="228">
        <f t="shared" ca="1" si="60"/>
        <v>64175.452242189953</v>
      </c>
      <c r="S108" s="228">
        <f t="shared" ca="1" si="60"/>
        <v>61579.60144320668</v>
      </c>
      <c r="T108" s="228">
        <f t="shared" ca="1" si="60"/>
        <v>58853.958104274243</v>
      </c>
      <c r="U108" s="228">
        <f t="shared" ca="1" si="60"/>
        <v>55992.032598395192</v>
      </c>
    </row>
    <row r="109" spans="1:21" ht="15">
      <c r="A109" s="206"/>
      <c r="B109" s="224" t="s">
        <v>65</v>
      </c>
      <c r="C109" s="35" t="str">
        <f>'Data Request'!$C$6</f>
        <v>Naira</v>
      </c>
      <c r="D109" s="35" t="str">
        <f>'Data Request'!$C$7</f>
        <v>Million</v>
      </c>
      <c r="E109" s="263"/>
      <c r="F109" s="255"/>
      <c r="G109" s="228">
        <f t="shared" si="59"/>
        <v>115522.25205775999</v>
      </c>
      <c r="H109" s="228">
        <f t="shared" si="59"/>
        <v>128142.09312897999</v>
      </c>
      <c r="I109" s="228">
        <f t="shared" si="59"/>
        <v>125648.7055425</v>
      </c>
      <c r="J109" s="228">
        <f t="shared" si="59"/>
        <v>167955.84872232002</v>
      </c>
      <c r="K109" s="228">
        <f t="shared" si="59"/>
        <v>166953.58491927999</v>
      </c>
      <c r="L109" s="228">
        <f t="shared" si="59"/>
        <v>141943.92663765425</v>
      </c>
      <c r="M109" s="228">
        <f t="shared" ca="1" si="60"/>
        <v>114911.40493650577</v>
      </c>
      <c r="N109" s="228">
        <f t="shared" ca="1" si="60"/>
        <v>85671.045697685593</v>
      </c>
      <c r="O109" s="228">
        <f t="shared" ca="1" si="60"/>
        <v>54340.056942214607</v>
      </c>
      <c r="P109" s="228">
        <f t="shared" ca="1" si="60"/>
        <v>20649.896247848636</v>
      </c>
      <c r="Q109" s="228">
        <f t="shared" ca="1" si="60"/>
        <v>-15526.838638005516</v>
      </c>
      <c r="R109" s="228">
        <f t="shared" ca="1" si="60"/>
        <v>-55824.693234859209</v>
      </c>
      <c r="S109" s="228">
        <f t="shared" ca="1" si="60"/>
        <v>-100490.3577678228</v>
      </c>
      <c r="T109" s="228">
        <f t="shared" ca="1" si="60"/>
        <v>-149868.64776031527</v>
      </c>
      <c r="U109" s="228">
        <f t="shared" ca="1" si="60"/>
        <v>-204495.81648571944</v>
      </c>
    </row>
    <row r="110" spans="1:21" ht="15">
      <c r="A110" s="206"/>
      <c r="B110" s="258" t="s">
        <v>215</v>
      </c>
      <c r="C110" s="35" t="str">
        <f>'Data Request'!$C$6</f>
        <v>Naira</v>
      </c>
      <c r="D110" s="35" t="str">
        <f>'Data Request'!$C$7</f>
        <v>Million</v>
      </c>
      <c r="E110" s="263"/>
      <c r="F110" s="261"/>
      <c r="G110" s="261"/>
      <c r="H110" s="261"/>
      <c r="I110" s="261"/>
      <c r="J110" s="261"/>
      <c r="K110" s="262"/>
      <c r="L110" s="262">
        <f t="shared" ref="L110" si="61">L101</f>
        <v>-23995.537312455741</v>
      </c>
      <c r="M110" s="262">
        <f t="shared" ref="M110:U110" ca="1" si="62">M101</f>
        <v>-24986.356966218467</v>
      </c>
      <c r="N110" s="262">
        <f t="shared" ca="1" si="62"/>
        <v>-22226.238269650166</v>
      </c>
      <c r="O110" s="262">
        <f t="shared" ca="1" si="62"/>
        <v>-24316.867786300998</v>
      </c>
      <c r="P110" s="262">
        <f t="shared" ca="1" si="62"/>
        <v>-24676.039725195958</v>
      </c>
      <c r="Q110" s="262">
        <f t="shared" ca="1" si="62"/>
        <v>-54158.151229139919</v>
      </c>
      <c r="R110" s="262">
        <f t="shared" ca="1" si="62"/>
        <v>-57770.090593902118</v>
      </c>
      <c r="S110" s="262">
        <f t="shared" ca="1" si="62"/>
        <v>-58877.781833443725</v>
      </c>
      <c r="T110" s="262">
        <f t="shared" ca="1" si="62"/>
        <v>-67262.861377233465</v>
      </c>
      <c r="U110" s="262">
        <f t="shared" ca="1" si="62"/>
        <v>-72972.521917120117</v>
      </c>
    </row>
    <row r="111" spans="1:21" ht="15">
      <c r="A111" s="206"/>
      <c r="B111" s="224" t="s">
        <v>64</v>
      </c>
      <c r="C111" s="35" t="str">
        <f>'Data Request'!$C$6</f>
        <v>Naira</v>
      </c>
      <c r="D111" s="35" t="str">
        <f>'Data Request'!$C$7</f>
        <v>Million</v>
      </c>
      <c r="E111" s="263"/>
      <c r="F111" s="255"/>
      <c r="G111" s="255"/>
      <c r="H111" s="255"/>
      <c r="I111" s="255"/>
      <c r="J111" s="255"/>
      <c r="K111" s="221"/>
      <c r="L111" s="228">
        <f t="shared" ref="L111:L112" si="63">SUMIFS(L$158:L$237,$D$158:$D$237,$B111,$B$158:$B$237,"Gross borrowing in LCU")+SUMIFS(L$277:L$531,$D$277:$D$531,$B111,$B$277:$B$531,"Gross borrowing in LCU")</f>
        <v>0</v>
      </c>
      <c r="M111" s="228">
        <f t="shared" ref="M111:U112" si="64">SUMIFS(M$158:M$237,$D$158:$D$237,$B111,$B$158:$B$237,"Gross borrowing in LCU")+SUMIFS(M$277:M$531,$D$277:$D$531,$B111,$B$277:$B$531,"Gross borrowing in LCU")</f>
        <v>0</v>
      </c>
      <c r="N111" s="228">
        <f t="shared" si="64"/>
        <v>0</v>
      </c>
      <c r="O111" s="228">
        <f t="shared" si="64"/>
        <v>0</v>
      </c>
      <c r="P111" s="228">
        <f t="shared" si="64"/>
        <v>0</v>
      </c>
      <c r="Q111" s="228">
        <f t="shared" si="64"/>
        <v>0</v>
      </c>
      <c r="R111" s="228">
        <f t="shared" si="64"/>
        <v>0</v>
      </c>
      <c r="S111" s="228">
        <f t="shared" si="64"/>
        <v>0</v>
      </c>
      <c r="T111" s="228">
        <f t="shared" si="64"/>
        <v>0</v>
      </c>
      <c r="U111" s="228">
        <f t="shared" si="64"/>
        <v>0</v>
      </c>
    </row>
    <row r="112" spans="1:21" ht="15">
      <c r="A112" s="206"/>
      <c r="B112" s="224" t="s">
        <v>65</v>
      </c>
      <c r="C112" s="35" t="str">
        <f>'Data Request'!$C$6</f>
        <v>Naira</v>
      </c>
      <c r="D112" s="35" t="str">
        <f>'Data Request'!$C$7</f>
        <v>Million</v>
      </c>
      <c r="E112" s="263"/>
      <c r="F112" s="255"/>
      <c r="G112" s="255"/>
      <c r="H112" s="255"/>
      <c r="I112" s="255"/>
      <c r="J112" s="255"/>
      <c r="K112" s="221"/>
      <c r="L112" s="228">
        <f t="shared" si="63"/>
        <v>-23995.537312455737</v>
      </c>
      <c r="M112" s="228">
        <f t="shared" ca="1" si="64"/>
        <v>-24986.356966218475</v>
      </c>
      <c r="N112" s="228">
        <f t="shared" ca="1" si="64"/>
        <v>-22226.238269650174</v>
      </c>
      <c r="O112" s="228">
        <f t="shared" ca="1" si="64"/>
        <v>-24316.867786301002</v>
      </c>
      <c r="P112" s="228">
        <f t="shared" ca="1" si="64"/>
        <v>-24676.039725195966</v>
      </c>
      <c r="Q112" s="228">
        <f t="shared" ca="1" si="64"/>
        <v>-54158.151229139919</v>
      </c>
      <c r="R112" s="228">
        <f t="shared" ca="1" si="64"/>
        <v>-57770.09059390211</v>
      </c>
      <c r="S112" s="228">
        <f t="shared" ca="1" si="64"/>
        <v>-58877.781833443725</v>
      </c>
      <c r="T112" s="228">
        <f t="shared" ca="1" si="64"/>
        <v>-67262.861377233465</v>
      </c>
      <c r="U112" s="228">
        <f t="shared" ca="1" si="64"/>
        <v>-72972.521917120117</v>
      </c>
    </row>
    <row r="113" spans="1:21" ht="15">
      <c r="A113" s="206"/>
      <c r="B113" s="258" t="s">
        <v>214</v>
      </c>
      <c r="C113" s="35" t="str">
        <f>'Data Request'!$C$6</f>
        <v>Naira</v>
      </c>
      <c r="D113" s="35" t="str">
        <f>'Data Request'!$C$7</f>
        <v>Million</v>
      </c>
      <c r="E113" s="263"/>
      <c r="F113" s="261"/>
      <c r="G113" s="341">
        <f t="shared" ref="G113:J113" si="65">G114+G115</f>
        <v>1204.0948514742799</v>
      </c>
      <c r="H113" s="341">
        <f t="shared" si="65"/>
        <v>1486.0628325361731</v>
      </c>
      <c r="I113" s="341">
        <f t="shared" si="65"/>
        <v>1966.1344754043937</v>
      </c>
      <c r="J113" s="341">
        <f t="shared" si="65"/>
        <v>2048.435682635185</v>
      </c>
      <c r="K113" s="341">
        <f>K114+K115</f>
        <v>2525.3967569747269</v>
      </c>
      <c r="L113" s="262">
        <f t="shared" ref="L113" si="66">L92</f>
        <v>2858.9436678107704</v>
      </c>
      <c r="M113" s="262">
        <f t="shared" ref="M113:U113" ca="1" si="67">M92</f>
        <v>3983.2285685028091</v>
      </c>
      <c r="N113" s="262">
        <f t="shared" ca="1" si="67"/>
        <v>9048.037994421451</v>
      </c>
      <c r="O113" s="262">
        <f t="shared" ca="1" si="67"/>
        <v>9149.7338456840225</v>
      </c>
      <c r="P113" s="262">
        <f t="shared" ca="1" si="67"/>
        <v>11256.514489509724</v>
      </c>
      <c r="Q113" s="262">
        <f t="shared" ca="1" si="67"/>
        <v>-15626.903146929028</v>
      </c>
      <c r="R113" s="262">
        <f t="shared" ca="1" si="67"/>
        <v>-14999.997140873929</v>
      </c>
      <c r="S113" s="262">
        <f t="shared" ca="1" si="67"/>
        <v>-11616.266501496902</v>
      </c>
      <c r="T113" s="262">
        <f t="shared" ca="1" si="67"/>
        <v>-15158.928045808567</v>
      </c>
      <c r="U113" s="262">
        <f t="shared" ca="1" si="67"/>
        <v>-15483.427685836908</v>
      </c>
    </row>
    <row r="114" spans="1:21" ht="15">
      <c r="A114" s="206"/>
      <c r="B114" s="224" t="s">
        <v>64</v>
      </c>
      <c r="C114" s="35" t="str">
        <f>'Data Request'!$C$6</f>
        <v>Naira</v>
      </c>
      <c r="D114" s="35" t="str">
        <f>'Data Request'!$C$7</f>
        <v>Million</v>
      </c>
      <c r="E114" s="263"/>
      <c r="F114" s="265"/>
      <c r="G114" s="228">
        <f t="shared" ref="G114:L115" si="68">SUMIFS(G$158:G$237,$D$158:$D$237,$B114,$B$158:$B$237,"Amortization in LCU")+SUMIFS(G$277:G$531,$D$277:$D$531,$B114,$B$277:$B$531,"Amortization in LCU")</f>
        <v>749.37921787428002</v>
      </c>
      <c r="H114" s="228">
        <f t="shared" si="68"/>
        <v>1013.9213346861732</v>
      </c>
      <c r="I114" s="228">
        <f t="shared" si="68"/>
        <v>1285.7762761843937</v>
      </c>
      <c r="J114" s="228">
        <f t="shared" si="68"/>
        <v>1353.2165613851851</v>
      </c>
      <c r="K114" s="228">
        <f t="shared" si="68"/>
        <v>1511.2757878047269</v>
      </c>
      <c r="L114" s="228">
        <f t="shared" si="68"/>
        <v>1844.8226986407706</v>
      </c>
      <c r="M114" s="228">
        <f t="shared" ref="M114:U115" ca="1" si="69">SUMIFS(M$158:M$237,$D$158:$D$237,$B114,$B$158:$B$237,"Amortization in LCU")+SUMIFS(M$277:M$531,$D$277:$D$531,$B114,$B$277:$B$531,"Amortization in LCU")</f>
        <v>1937.0638335728088</v>
      </c>
      <c r="N114" s="228">
        <f t="shared" ca="1" si="69"/>
        <v>2033.9170252514496</v>
      </c>
      <c r="O114" s="228">
        <f t="shared" ca="1" si="69"/>
        <v>2135.6128765140215</v>
      </c>
      <c r="P114" s="228">
        <f t="shared" ca="1" si="69"/>
        <v>2242.3935203397227</v>
      </c>
      <c r="Q114" s="228">
        <f t="shared" ca="1" si="69"/>
        <v>2354.5131963567092</v>
      </c>
      <c r="R114" s="228">
        <f t="shared" ca="1" si="69"/>
        <v>2472.2388561745447</v>
      </c>
      <c r="S114" s="228">
        <f t="shared" ca="1" si="69"/>
        <v>2595.8507989832715</v>
      </c>
      <c r="T114" s="228">
        <f t="shared" ca="1" si="69"/>
        <v>2725.6433389324357</v>
      </c>
      <c r="U114" s="228">
        <f t="shared" ca="1" si="69"/>
        <v>2861.9255058790563</v>
      </c>
    </row>
    <row r="115" spans="1:21" ht="15">
      <c r="A115" s="206"/>
      <c r="B115" s="224" t="s">
        <v>65</v>
      </c>
      <c r="C115" s="35" t="str">
        <f>'Data Request'!$C$6</f>
        <v>Naira</v>
      </c>
      <c r="D115" s="35" t="str">
        <f>'Data Request'!$C$7</f>
        <v>Million</v>
      </c>
      <c r="E115" s="263"/>
      <c r="F115" s="265"/>
      <c r="G115" s="228">
        <f t="shared" si="68"/>
        <v>454.71563360000005</v>
      </c>
      <c r="H115" s="228">
        <f t="shared" si="68"/>
        <v>472.14149785000001</v>
      </c>
      <c r="I115" s="228">
        <f t="shared" si="68"/>
        <v>680.35819921999996</v>
      </c>
      <c r="J115" s="228">
        <f t="shared" si="68"/>
        <v>695.21912125000006</v>
      </c>
      <c r="K115" s="228">
        <f t="shared" si="68"/>
        <v>1014.1209691700001</v>
      </c>
      <c r="L115" s="228">
        <f t="shared" si="68"/>
        <v>1014.1209691700001</v>
      </c>
      <c r="M115" s="228">
        <f t="shared" ca="1" si="69"/>
        <v>2046.1647349300001</v>
      </c>
      <c r="N115" s="228">
        <f t="shared" ca="1" si="69"/>
        <v>7014.1209691700005</v>
      </c>
      <c r="O115" s="228">
        <f t="shared" ca="1" si="69"/>
        <v>7014.1209691700005</v>
      </c>
      <c r="P115" s="228">
        <f t="shared" ca="1" si="69"/>
        <v>9014.1209691700005</v>
      </c>
      <c r="Q115" s="228">
        <f t="shared" ca="1" si="69"/>
        <v>-17981.416343285739</v>
      </c>
      <c r="R115" s="228">
        <f t="shared" ca="1" si="69"/>
        <v>-17472.235997048476</v>
      </c>
      <c r="S115" s="228">
        <f t="shared" ca="1" si="69"/>
        <v>-14212.117300480173</v>
      </c>
      <c r="T115" s="228">
        <f t="shared" ca="1" si="69"/>
        <v>-17884.571384741001</v>
      </c>
      <c r="U115" s="228">
        <f t="shared" ca="1" si="69"/>
        <v>-18345.353191715963</v>
      </c>
    </row>
    <row r="116" spans="1:21" ht="15">
      <c r="A116" s="206"/>
      <c r="B116" s="258" t="s">
        <v>264</v>
      </c>
      <c r="C116" s="35" t="str">
        <f>'Data Request'!$C$6</f>
        <v>Naira</v>
      </c>
      <c r="D116" s="35" t="str">
        <f>'Data Request'!$C$7</f>
        <v>Million</v>
      </c>
      <c r="E116" s="263"/>
      <c r="F116" s="261"/>
      <c r="G116" s="341">
        <f t="shared" ref="G116" si="70">G117+G118</f>
        <v>1913.33380841647</v>
      </c>
      <c r="H116" s="341">
        <f t="shared" ref="H116" si="71">H117+H118</f>
        <v>2149.1946417313279</v>
      </c>
      <c r="I116" s="341">
        <f t="shared" ref="I116" si="72">I117+I118</f>
        <v>2318.2768191000159</v>
      </c>
      <c r="J116" s="341">
        <f t="shared" ref="J116" si="73">J117+J118</f>
        <v>2171.6287262400001</v>
      </c>
      <c r="K116" s="341">
        <f>K117+K118</f>
        <v>2544.7760527899995</v>
      </c>
      <c r="L116" s="262">
        <f>L95</f>
        <v>2749.9541354294997</v>
      </c>
      <c r="M116" s="262">
        <f t="shared" ref="M116" si="74">M95</f>
        <v>2115.071236596516</v>
      </c>
      <c r="N116" s="262">
        <f t="shared" ref="N116:U116" ca="1" si="75">N95</f>
        <v>1364.6132456490868</v>
      </c>
      <c r="O116" s="262">
        <f t="shared" ca="1" si="75"/>
        <v>804.23024979870479</v>
      </c>
      <c r="P116" s="262">
        <f t="shared" ca="1" si="75"/>
        <v>51.819261167232071</v>
      </c>
      <c r="Q116" s="262">
        <f t="shared" ca="1" si="75"/>
        <v>-747.65593254432724</v>
      </c>
      <c r="R116" s="262">
        <f t="shared" ca="1" si="75"/>
        <v>-3097.3216958782896</v>
      </c>
      <c r="S116" s="262">
        <f t="shared" ca="1" si="75"/>
        <v>-5605.1049869394355</v>
      </c>
      <c r="T116" s="262">
        <f t="shared" ca="1" si="75"/>
        <v>-8364.702469167154</v>
      </c>
      <c r="U116" s="262">
        <f t="shared" ca="1" si="75"/>
        <v>-11562.901825912566</v>
      </c>
    </row>
    <row r="117" spans="1:21" ht="15">
      <c r="A117" s="206"/>
      <c r="B117" s="224" t="s">
        <v>64</v>
      </c>
      <c r="C117" s="35" t="str">
        <f>'Data Request'!$C$6</f>
        <v>Naira</v>
      </c>
      <c r="D117" s="35" t="str">
        <f>'Data Request'!$C$7</f>
        <v>Million</v>
      </c>
      <c r="E117" s="263"/>
      <c r="F117" s="265"/>
      <c r="G117" s="228">
        <f t="shared" ref="G117:M117" si="76">SUMIFS(G$158:G$237,$D$158:$D$237,$B117,$B$158:$B$237,"Interests in LCU")+SUMIFS(G$277:G$531,$D$277:$D$531,$B117,$B$277:$B$531,"Interests in LCU")</f>
        <v>315.32915494647006</v>
      </c>
      <c r="H117" s="228">
        <f t="shared" si="76"/>
        <v>297.55214086132793</v>
      </c>
      <c r="I117" s="228">
        <f t="shared" si="76"/>
        <v>332.76194914001599</v>
      </c>
      <c r="J117" s="228">
        <f t="shared" si="76"/>
        <v>289.35785958000002</v>
      </c>
      <c r="K117" s="228">
        <f t="shared" si="76"/>
        <v>225.85071360000003</v>
      </c>
      <c r="L117" s="228">
        <f t="shared" si="76"/>
        <v>315.08252928000007</v>
      </c>
      <c r="M117" s="228">
        <f t="shared" si="76"/>
        <v>378.099035136</v>
      </c>
      <c r="N117" s="228">
        <f t="shared" ref="N117:U118" ca="1" si="77">SUMIFS(N$158:N$237,$D$158:$D$237,$B117,$B$158:$B$237,"Interests in LCU")+SUMIFS(N$277:N$531,$D$277:$D$531,$B117,$B$277:$B$531,"Interests in LCU")</f>
        <v>453.71884216320001</v>
      </c>
      <c r="O117" s="228">
        <f t="shared" ca="1" si="77"/>
        <v>544.46261059584003</v>
      </c>
      <c r="P117" s="228">
        <f t="shared" ca="1" si="77"/>
        <v>653.35513271500793</v>
      </c>
      <c r="Q117" s="228">
        <f t="shared" ca="1" si="77"/>
        <v>784.02615925800944</v>
      </c>
      <c r="R117" s="228">
        <f t="shared" ca="1" si="77"/>
        <v>940.83139110961145</v>
      </c>
      <c r="S117" s="228">
        <f t="shared" ca="1" si="77"/>
        <v>1128.9976693315336</v>
      </c>
      <c r="T117" s="228">
        <f t="shared" ca="1" si="77"/>
        <v>1354.7972031978404</v>
      </c>
      <c r="U117" s="228">
        <f t="shared" ca="1" si="77"/>
        <v>1625.7566438374083</v>
      </c>
    </row>
    <row r="118" spans="1:21" ht="15">
      <c r="A118" s="206"/>
      <c r="B118" s="224" t="s">
        <v>65</v>
      </c>
      <c r="C118" s="35" t="str">
        <f>'Data Request'!$C$6</f>
        <v>Naira</v>
      </c>
      <c r="D118" s="35" t="str">
        <f>'Data Request'!$C$7</f>
        <v>Million</v>
      </c>
      <c r="E118" s="263"/>
      <c r="F118" s="265"/>
      <c r="G118" s="228">
        <f t="shared" ref="G118" si="78">SUMIFS(G$158:G$237,$D$158:$D$237,$B118,$B$158:$B$237,"Interests in LCU")+SUMIFS(G$277:G$531,$D$277:$D$531,$B118,$B$277:$B$531,"Interests in LCU")</f>
        <v>1598.00465347</v>
      </c>
      <c r="H118" s="228">
        <f t="shared" ref="H118:M118" si="79">SUMIFS(H$158:H$237,$D$158:$D$237,$B118,$B$158:$B$237,"Interests in LCU")+SUMIFS(H$277:H$531,$D$277:$D$531,$B118,$B$277:$B$531,"Interests in LCU")</f>
        <v>1851.6425008699998</v>
      </c>
      <c r="I118" s="228">
        <f t="shared" si="79"/>
        <v>1985.5148699600002</v>
      </c>
      <c r="J118" s="228">
        <f t="shared" si="79"/>
        <v>1882.2708666600001</v>
      </c>
      <c r="K118" s="228">
        <f t="shared" si="79"/>
        <v>2318.9253391899997</v>
      </c>
      <c r="L118" s="228">
        <f t="shared" si="79"/>
        <v>2434.8716061494997</v>
      </c>
      <c r="M118" s="228">
        <f t="shared" si="79"/>
        <v>1736.9722014605159</v>
      </c>
      <c r="N118" s="228">
        <f t="shared" ca="1" si="77"/>
        <v>910.89440348588687</v>
      </c>
      <c r="O118" s="228">
        <f t="shared" ca="1" si="77"/>
        <v>259.76763920286476</v>
      </c>
      <c r="P118" s="228">
        <f t="shared" ca="1" si="77"/>
        <v>-601.53587154777597</v>
      </c>
      <c r="Q118" s="228">
        <f t="shared" ca="1" si="77"/>
        <v>-1531.6820918023368</v>
      </c>
      <c r="R118" s="228">
        <f t="shared" ca="1" si="77"/>
        <v>-4038.1530869879007</v>
      </c>
      <c r="S118" s="228">
        <f t="shared" ca="1" si="77"/>
        <v>-6734.1026562709685</v>
      </c>
      <c r="T118" s="228">
        <f t="shared" ca="1" si="77"/>
        <v>-9719.4996723649947</v>
      </c>
      <c r="U118" s="228">
        <f t="shared" ca="1" si="77"/>
        <v>-13188.658469749975</v>
      </c>
    </row>
    <row r="119" spans="1:21" ht="15">
      <c r="A119" s="206"/>
      <c r="B119" s="258" t="s">
        <v>213</v>
      </c>
      <c r="C119" s="35" t="str">
        <f>'Data Request'!$C$6</f>
        <v>Naira</v>
      </c>
      <c r="D119" s="35" t="str">
        <f>'Data Request'!$C$7</f>
        <v>Million</v>
      </c>
      <c r="E119" s="263"/>
      <c r="F119" s="261"/>
      <c r="G119" s="261"/>
      <c r="H119" s="261"/>
      <c r="I119" s="261"/>
      <c r="J119" s="261"/>
      <c r="K119" s="262"/>
      <c r="L119" s="262">
        <f t="shared" ref="L119" si="80">L110-L113</f>
        <v>-26854.480980266511</v>
      </c>
      <c r="M119" s="262">
        <f t="shared" ref="M119:U119" ca="1" si="81">M110-M113</f>
        <v>-28969.585534721278</v>
      </c>
      <c r="N119" s="262">
        <f t="shared" ca="1" si="81"/>
        <v>-31274.276264071617</v>
      </c>
      <c r="O119" s="262">
        <f t="shared" ca="1" si="81"/>
        <v>-33466.601631985017</v>
      </c>
      <c r="P119" s="262">
        <f t="shared" ca="1" si="81"/>
        <v>-35932.554214705684</v>
      </c>
      <c r="Q119" s="262">
        <f t="shared" ca="1" si="81"/>
        <v>-38531.248082210892</v>
      </c>
      <c r="R119" s="262">
        <f t="shared" ca="1" si="81"/>
        <v>-42770.093453028188</v>
      </c>
      <c r="S119" s="262">
        <f t="shared" ca="1" si="81"/>
        <v>-47261.515331946823</v>
      </c>
      <c r="T119" s="262">
        <f t="shared" ca="1" si="81"/>
        <v>-52103.933331424894</v>
      </c>
      <c r="U119" s="262">
        <f t="shared" ca="1" si="81"/>
        <v>-57489.094231283205</v>
      </c>
    </row>
    <row r="120" spans="1:21" ht="15">
      <c r="A120" s="206"/>
      <c r="B120" s="224" t="s">
        <v>64</v>
      </c>
      <c r="C120" s="35" t="str">
        <f>'Data Request'!$C$6</f>
        <v>Naira</v>
      </c>
      <c r="D120" s="35" t="str">
        <f>'Data Request'!$C$7</f>
        <v>Million</v>
      </c>
      <c r="E120" s="263"/>
      <c r="F120" s="222"/>
      <c r="G120" s="222"/>
      <c r="H120" s="222"/>
      <c r="I120" s="222"/>
      <c r="J120" s="222"/>
      <c r="K120" s="228"/>
      <c r="L120" s="228">
        <f t="shared" ref="L120" si="82">L111-L114</f>
        <v>-1844.8226986407706</v>
      </c>
      <c r="M120" s="228">
        <f t="shared" ref="M120:U120" ca="1" si="83">M111-M114</f>
        <v>-1937.0638335728088</v>
      </c>
      <c r="N120" s="228">
        <f t="shared" ca="1" si="83"/>
        <v>-2033.9170252514496</v>
      </c>
      <c r="O120" s="228">
        <f t="shared" ca="1" si="83"/>
        <v>-2135.6128765140215</v>
      </c>
      <c r="P120" s="228">
        <f t="shared" ca="1" si="83"/>
        <v>-2242.3935203397227</v>
      </c>
      <c r="Q120" s="228">
        <f t="shared" ca="1" si="83"/>
        <v>-2354.5131963567092</v>
      </c>
      <c r="R120" s="228">
        <f t="shared" ca="1" si="83"/>
        <v>-2472.2388561745447</v>
      </c>
      <c r="S120" s="228">
        <f t="shared" ca="1" si="83"/>
        <v>-2595.8507989832715</v>
      </c>
      <c r="T120" s="228">
        <f t="shared" ca="1" si="83"/>
        <v>-2725.6433389324357</v>
      </c>
      <c r="U120" s="228">
        <f t="shared" ca="1" si="83"/>
        <v>-2861.9255058790563</v>
      </c>
    </row>
    <row r="121" spans="1:21" ht="15">
      <c r="A121" s="206"/>
      <c r="B121" s="224" t="s">
        <v>65</v>
      </c>
      <c r="C121" s="35" t="str">
        <f>'Data Request'!$C$6</f>
        <v>Naira</v>
      </c>
      <c r="D121" s="35" t="str">
        <f>'Data Request'!$C$7</f>
        <v>Million</v>
      </c>
      <c r="E121" s="263"/>
      <c r="F121" s="222"/>
      <c r="G121" s="222"/>
      <c r="H121" s="222"/>
      <c r="I121" s="222"/>
      <c r="J121" s="222"/>
      <c r="K121" s="228"/>
      <c r="L121" s="228">
        <f t="shared" ref="L121" si="84">L112-L115</f>
        <v>-25009.658281625736</v>
      </c>
      <c r="M121" s="228">
        <f t="shared" ref="M121:U121" ca="1" si="85">M112-M115</f>
        <v>-27032.521701148475</v>
      </c>
      <c r="N121" s="228">
        <f t="shared" ca="1" si="85"/>
        <v>-29240.359238820172</v>
      </c>
      <c r="O121" s="228">
        <f t="shared" ca="1" si="85"/>
        <v>-31330.988755471</v>
      </c>
      <c r="P121" s="228">
        <f t="shared" ca="1" si="85"/>
        <v>-33690.160694365964</v>
      </c>
      <c r="Q121" s="228">
        <f t="shared" ca="1" si="85"/>
        <v>-36176.734885854181</v>
      </c>
      <c r="R121" s="228">
        <f t="shared" ca="1" si="85"/>
        <v>-40297.854596853635</v>
      </c>
      <c r="S121" s="228">
        <f t="shared" ca="1" si="85"/>
        <v>-44665.66453296355</v>
      </c>
      <c r="T121" s="228">
        <f t="shared" ca="1" si="85"/>
        <v>-49378.289992492464</v>
      </c>
      <c r="U121" s="228">
        <f t="shared" ca="1" si="85"/>
        <v>-54627.168725404154</v>
      </c>
    </row>
    <row r="122" spans="1:21" ht="15">
      <c r="A122" s="206"/>
      <c r="B122" s="258" t="s">
        <v>212</v>
      </c>
      <c r="C122" s="35" t="str">
        <f>'Data Request'!$C$6</f>
        <v>Naira</v>
      </c>
      <c r="D122" s="35" t="str">
        <f>'Data Request'!$C$7</f>
        <v>Million</v>
      </c>
      <c r="E122" s="263"/>
      <c r="F122" s="261"/>
      <c r="G122" s="261"/>
      <c r="H122" s="261"/>
      <c r="I122" s="261"/>
      <c r="J122" s="261"/>
      <c r="K122" s="262"/>
      <c r="L122" s="262">
        <f t="shared" ref="L122" si="86">L107-K107</f>
        <v>-15779.576612986537</v>
      </c>
      <c r="M122" s="262">
        <f t="shared" ref="M122:U122" ca="1" si="87">M107-L107</f>
        <v>-28969.585534721264</v>
      </c>
      <c r="N122" s="262">
        <f t="shared" ca="1" si="87"/>
        <v>-31274.276264071639</v>
      </c>
      <c r="O122" s="262">
        <f t="shared" ca="1" si="87"/>
        <v>-33466.601631985017</v>
      </c>
      <c r="P122" s="262">
        <f t="shared" ca="1" si="87"/>
        <v>-35932.554214705713</v>
      </c>
      <c r="Q122" s="262">
        <f t="shared" ca="1" si="87"/>
        <v>-38531.248082210863</v>
      </c>
      <c r="R122" s="262">
        <f t="shared" ca="1" si="87"/>
        <v>-42770.09345302821</v>
      </c>
      <c r="S122" s="262">
        <f t="shared" ca="1" si="87"/>
        <v>-47261.515331946866</v>
      </c>
      <c r="T122" s="262">
        <f t="shared" ca="1" si="87"/>
        <v>-52103.933331424894</v>
      </c>
      <c r="U122" s="262">
        <f t="shared" ca="1" si="87"/>
        <v>-57489.094231283234</v>
      </c>
    </row>
    <row r="123" spans="1:21" ht="15">
      <c r="A123" s="206"/>
      <c r="B123" s="258" t="s">
        <v>211</v>
      </c>
      <c r="C123" s="35" t="str">
        <f>'Data Request'!$C$6</f>
        <v>Naira</v>
      </c>
      <c r="D123" s="35" t="str">
        <f>'Data Request'!$C$7</f>
        <v>Million</v>
      </c>
      <c r="E123" s="271"/>
      <c r="F123" s="261"/>
      <c r="G123" s="261"/>
      <c r="H123" s="261"/>
      <c r="I123" s="261"/>
      <c r="J123" s="261"/>
      <c r="K123" s="262"/>
      <c r="L123" s="262">
        <f t="shared" ref="L123" si="88">L122-L119</f>
        <v>11074.904367279974</v>
      </c>
      <c r="M123" s="262">
        <f t="shared" ref="M123:U123" ca="1" si="89">M122-M119</f>
        <v>0</v>
      </c>
      <c r="N123" s="262">
        <f t="shared" ca="1" si="89"/>
        <v>0</v>
      </c>
      <c r="O123" s="262">
        <f t="shared" ca="1" si="89"/>
        <v>0</v>
      </c>
      <c r="P123" s="262">
        <f t="shared" ca="1" si="89"/>
        <v>0</v>
      </c>
      <c r="Q123" s="262">
        <f t="shared" ca="1" si="89"/>
        <v>0</v>
      </c>
      <c r="R123" s="262">
        <f t="shared" ca="1" si="89"/>
        <v>0</v>
      </c>
      <c r="S123" s="262">
        <f t="shared" ca="1" si="89"/>
        <v>0</v>
      </c>
      <c r="T123" s="262">
        <f t="shared" ca="1" si="89"/>
        <v>0</v>
      </c>
      <c r="U123" s="262">
        <f t="shared" ca="1" si="89"/>
        <v>0</v>
      </c>
    </row>
    <row r="124" spans="1:21" ht="15">
      <c r="A124" s="185"/>
      <c r="B124" s="269"/>
      <c r="C124" s="271"/>
      <c r="D124" s="271"/>
      <c r="E124" s="271"/>
      <c r="F124" s="272"/>
      <c r="G124" s="272"/>
      <c r="H124" s="272"/>
      <c r="I124" s="272"/>
      <c r="J124" s="272"/>
      <c r="K124" s="270"/>
      <c r="L124" s="270"/>
      <c r="M124" s="270"/>
      <c r="N124" s="270"/>
      <c r="O124" s="270"/>
      <c r="P124" s="270"/>
      <c r="Q124" s="270"/>
      <c r="R124" s="270"/>
      <c r="S124" s="221"/>
      <c r="T124" s="221"/>
      <c r="U124" s="221"/>
    </row>
    <row r="125" spans="1:21" ht="15">
      <c r="A125" s="207"/>
      <c r="B125" s="207" t="s">
        <v>306</v>
      </c>
      <c r="C125" s="271"/>
      <c r="D125" s="271"/>
      <c r="E125" s="271"/>
      <c r="F125" s="272"/>
      <c r="G125" s="272"/>
      <c r="H125" s="272"/>
      <c r="I125" s="272"/>
      <c r="J125" s="272"/>
      <c r="K125" s="270"/>
      <c r="L125" s="270"/>
      <c r="M125" s="270"/>
      <c r="N125" s="270"/>
      <c r="O125" s="270"/>
      <c r="P125" s="270"/>
      <c r="Q125" s="270"/>
      <c r="R125" s="270"/>
      <c r="S125" s="221"/>
      <c r="T125" s="221"/>
      <c r="U125" s="221"/>
    </row>
    <row r="126" spans="1:21" ht="15">
      <c r="A126" s="207"/>
      <c r="B126" s="258" t="s">
        <v>216</v>
      </c>
      <c r="C126" s="35" t="str">
        <f>'Data Request'!$C$6</f>
        <v>Naira</v>
      </c>
      <c r="D126" s="35" t="str">
        <f>'Data Request'!$C$7</f>
        <v>Million</v>
      </c>
      <c r="E126" s="263"/>
      <c r="F126" s="261"/>
      <c r="G126" s="341">
        <f t="shared" ref="G126:J126" si="90">G107</f>
        <v>141852.10725286513</v>
      </c>
      <c r="H126" s="341">
        <f t="shared" si="90"/>
        <v>157257.80407878614</v>
      </c>
      <c r="I126" s="341">
        <f t="shared" si="90"/>
        <v>164076.0813640175</v>
      </c>
      <c r="J126" s="341">
        <f t="shared" si="90"/>
        <v>225814.99905458503</v>
      </c>
      <c r="K126" s="341">
        <f>K107</f>
        <v>235074.69480103999</v>
      </c>
      <c r="L126" s="262">
        <f>K126+(-L50+L53)+L54-L56+K108/K8*(L8-K8)</f>
        <v>219295.11818805349</v>
      </c>
      <c r="M126" s="262">
        <f t="shared" ref="M126:U126" si="91">L126+(-M50+M53)+M54-M56+L108/L8*(M8-L8)</f>
        <v>190325.53265333222</v>
      </c>
      <c r="N126" s="262">
        <f t="shared" ca="1" si="91"/>
        <v>159051.25638926061</v>
      </c>
      <c r="O126" s="262">
        <f t="shared" ca="1" si="91"/>
        <v>125584.6547572756</v>
      </c>
      <c r="P126" s="262">
        <f t="shared" ca="1" si="91"/>
        <v>89652.100542569911</v>
      </c>
      <c r="Q126" s="262">
        <f t="shared" ca="1" si="91"/>
        <v>51120.852460359019</v>
      </c>
      <c r="R126" s="262">
        <f t="shared" ca="1" si="91"/>
        <v>8350.7590073308311</v>
      </c>
      <c r="S126" s="262">
        <f t="shared" ca="1" si="91"/>
        <v>-38910.756324615992</v>
      </c>
      <c r="T126" s="262">
        <f t="shared" ca="1" si="91"/>
        <v>-91014.689656040893</v>
      </c>
      <c r="U126" s="262">
        <f t="shared" ca="1" si="91"/>
        <v>-148503.7838873241</v>
      </c>
    </row>
    <row r="127" spans="1:21" ht="15">
      <c r="A127" s="185"/>
      <c r="B127" s="269"/>
      <c r="C127" s="271"/>
      <c r="D127" s="271"/>
      <c r="E127" s="271"/>
      <c r="F127" s="272"/>
      <c r="G127" s="272"/>
      <c r="H127" s="272"/>
      <c r="I127" s="272"/>
      <c r="J127" s="272"/>
      <c r="K127" s="270"/>
      <c r="L127" s="270"/>
      <c r="M127" s="270"/>
      <c r="N127" s="270"/>
      <c r="O127" s="270"/>
      <c r="P127" s="270"/>
      <c r="Q127" s="270"/>
      <c r="R127" s="270"/>
      <c r="S127" s="221"/>
      <c r="T127" s="221"/>
      <c r="U127" s="221"/>
    </row>
    <row r="128" spans="1:21" ht="15">
      <c r="A128" s="185"/>
      <c r="B128" s="260"/>
      <c r="C128" s="260"/>
      <c r="D128" s="260"/>
      <c r="E128" s="260"/>
      <c r="F128" s="260"/>
      <c r="G128" s="260"/>
      <c r="H128" s="260"/>
      <c r="I128" s="260"/>
      <c r="J128" s="260"/>
      <c r="K128" s="260"/>
      <c r="L128" s="260"/>
      <c r="M128" s="260"/>
      <c r="N128" s="260"/>
      <c r="O128" s="260"/>
      <c r="P128" s="260"/>
      <c r="Q128" s="260"/>
      <c r="R128" s="260"/>
      <c r="S128" s="252"/>
      <c r="T128" s="252"/>
      <c r="U128" s="252"/>
    </row>
    <row r="129" spans="1:21" ht="15">
      <c r="A129" s="205"/>
      <c r="B129" s="205" t="s">
        <v>210</v>
      </c>
      <c r="C129" s="171"/>
      <c r="D129" s="171"/>
      <c r="E129" s="171"/>
      <c r="F129" s="173"/>
      <c r="G129" s="173"/>
      <c r="H129" s="173"/>
      <c r="I129" s="173"/>
      <c r="J129" s="173"/>
      <c r="K129" s="171"/>
      <c r="L129" s="171"/>
      <c r="M129" s="171"/>
      <c r="N129" s="171"/>
      <c r="O129" s="171"/>
      <c r="P129" s="171"/>
      <c r="Q129" s="171"/>
      <c r="R129" s="171"/>
      <c r="S129" s="168"/>
      <c r="T129" s="168"/>
      <c r="U129" s="168"/>
    </row>
    <row r="130" spans="1:21" ht="15">
      <c r="A130" s="198"/>
      <c r="B130" s="194" t="str">
        <f>"Existing debt at end-"&amp;K130</f>
        <v>Existing debt at end-2019</v>
      </c>
      <c r="C130" s="195"/>
      <c r="D130" s="195"/>
      <c r="E130" s="193"/>
      <c r="F130" s="195"/>
      <c r="G130" s="204">
        <f t="shared" ref="G130:J130" si="92">G78</f>
        <v>2015</v>
      </c>
      <c r="H130" s="204">
        <f t="shared" si="92"/>
        <v>2016</v>
      </c>
      <c r="I130" s="204">
        <f t="shared" si="92"/>
        <v>2017</v>
      </c>
      <c r="J130" s="204">
        <f t="shared" si="92"/>
        <v>2018</v>
      </c>
      <c r="K130" s="204">
        <f t="shared" ref="K130:U130" si="93">K78</f>
        <v>2019</v>
      </c>
      <c r="L130" s="204">
        <f t="shared" si="93"/>
        <v>2020</v>
      </c>
      <c r="M130" s="204">
        <f t="shared" si="93"/>
        <v>2021</v>
      </c>
      <c r="N130" s="204">
        <f t="shared" si="93"/>
        <v>2022</v>
      </c>
      <c r="O130" s="204">
        <f t="shared" si="93"/>
        <v>2023</v>
      </c>
      <c r="P130" s="204">
        <f t="shared" si="93"/>
        <v>2024</v>
      </c>
      <c r="Q130" s="204">
        <f t="shared" si="93"/>
        <v>2025</v>
      </c>
      <c r="R130" s="204">
        <f t="shared" si="93"/>
        <v>2026</v>
      </c>
      <c r="S130" s="204">
        <f t="shared" si="93"/>
        <v>2027</v>
      </c>
      <c r="T130" s="204">
        <f t="shared" si="93"/>
        <v>2028</v>
      </c>
      <c r="U130" s="204">
        <f t="shared" si="93"/>
        <v>2029</v>
      </c>
    </row>
    <row r="131" spans="1:21" ht="15">
      <c r="A131" s="198"/>
      <c r="B131" s="194"/>
      <c r="C131" s="195"/>
      <c r="D131" s="195"/>
      <c r="E131" s="193"/>
      <c r="F131" s="195"/>
      <c r="G131" s="195"/>
      <c r="H131" s="195"/>
      <c r="I131" s="195"/>
      <c r="J131" s="195"/>
      <c r="K131" s="203"/>
      <c r="L131" s="193"/>
      <c r="M131" s="193"/>
      <c r="N131" s="193"/>
      <c r="O131" s="193"/>
      <c r="P131" s="193"/>
      <c r="Q131" s="193"/>
      <c r="R131" s="193"/>
      <c r="S131" s="193"/>
      <c r="T131" s="193"/>
      <c r="U131" s="193"/>
    </row>
    <row r="132" spans="1:21" ht="15">
      <c r="A132" s="198"/>
      <c r="B132" s="172"/>
      <c r="C132" s="172"/>
      <c r="D132" s="172"/>
      <c r="E132" s="192"/>
      <c r="F132" s="172"/>
      <c r="G132" s="172"/>
      <c r="H132" s="172"/>
      <c r="I132" s="172"/>
      <c r="J132" s="172"/>
      <c r="K132" s="171"/>
      <c r="L132" s="192"/>
      <c r="M132" s="192"/>
      <c r="N132" s="192"/>
      <c r="O132" s="192"/>
      <c r="P132" s="192"/>
      <c r="Q132" s="192"/>
      <c r="R132" s="192"/>
      <c r="S132" s="192"/>
      <c r="T132" s="192"/>
      <c r="U132" s="192"/>
    </row>
    <row r="133" spans="1:21" ht="15">
      <c r="A133" s="198"/>
      <c r="B133" s="189" t="s">
        <v>202</v>
      </c>
      <c r="C133" s="188"/>
      <c r="D133" s="188"/>
      <c r="E133" s="188"/>
      <c r="F133" s="187"/>
      <c r="G133" s="187"/>
      <c r="H133" s="187"/>
      <c r="I133" s="187"/>
      <c r="J133" s="187"/>
      <c r="K133" s="186"/>
      <c r="L133" s="191"/>
      <c r="M133" s="191"/>
      <c r="N133" s="191"/>
      <c r="O133" s="191"/>
      <c r="P133" s="191"/>
      <c r="Q133" s="191"/>
      <c r="R133" s="191"/>
      <c r="S133" s="191"/>
      <c r="T133" s="191"/>
      <c r="U133" s="191"/>
    </row>
    <row r="134" spans="1:21" ht="15">
      <c r="A134" s="198"/>
      <c r="B134" s="185" t="str">
        <f>B$133&amp;" for debts denominated in "&amp;D134</f>
        <v>Principal amortization payments for debts denominated in LCU</v>
      </c>
      <c r="C134" s="169" t="str">
        <f>"million "&amp;D134</f>
        <v>million LCU</v>
      </c>
      <c r="D134" s="184" t="str">
        <f>$B$81</f>
        <v>LCU</v>
      </c>
      <c r="E134" s="174" t="s">
        <v>119</v>
      </c>
      <c r="F134" s="171"/>
      <c r="G134" s="177">
        <f t="shared" ref="G134:K138" si="94">SUMIFS(G$158:G$237,$B$158:$B$237,$E134,$D$158:$D$237,$D134)</f>
        <v>454.71563360000005</v>
      </c>
      <c r="H134" s="177">
        <f t="shared" si="94"/>
        <v>472.14149785000001</v>
      </c>
      <c r="I134" s="177">
        <f t="shared" si="94"/>
        <v>680.35819921999996</v>
      </c>
      <c r="J134" s="177">
        <f t="shared" si="94"/>
        <v>695.21912125000006</v>
      </c>
      <c r="K134" s="177">
        <f t="shared" si="94"/>
        <v>1014.1209691700001</v>
      </c>
      <c r="L134" s="177">
        <f t="shared" ref="L134:U138" si="95">SUMIFS(L$158:L$237,$B$158:$B$237,$E134,$D$158:$D$237,$D134)</f>
        <v>1014.1209691700001</v>
      </c>
      <c r="M134" s="177">
        <f t="shared" si="95"/>
        <v>2046.1647349300001</v>
      </c>
      <c r="N134" s="177">
        <f t="shared" si="95"/>
        <v>7014.1209691700005</v>
      </c>
      <c r="O134" s="177">
        <f t="shared" si="95"/>
        <v>7014.1209691700005</v>
      </c>
      <c r="P134" s="177">
        <f t="shared" si="95"/>
        <v>9014.1209691700005</v>
      </c>
      <c r="Q134" s="177">
        <f t="shared" si="95"/>
        <v>6014.1209691700005</v>
      </c>
      <c r="R134" s="177">
        <f t="shared" si="95"/>
        <v>7514.1209691700005</v>
      </c>
      <c r="S134" s="177">
        <f t="shared" si="95"/>
        <v>8014.1209691700005</v>
      </c>
      <c r="T134" s="177">
        <f t="shared" si="95"/>
        <v>6432.29640156</v>
      </c>
      <c r="U134" s="177">
        <f t="shared" si="95"/>
        <v>6330.6865334800004</v>
      </c>
    </row>
    <row r="135" spans="1:21" ht="15">
      <c r="A135" s="198"/>
      <c r="B135" s="185" t="str">
        <f>B$133&amp;" for debts denominated in "&amp;D135</f>
        <v>Principal amortization payments for debts denominated in USD</v>
      </c>
      <c r="C135" s="169" t="str">
        <f>"million "&amp;D135</f>
        <v>million USD</v>
      </c>
      <c r="D135" s="184" t="str">
        <f>$B$82</f>
        <v>USD</v>
      </c>
      <c r="E135" s="174" t="s">
        <v>119</v>
      </c>
      <c r="F135" s="171"/>
      <c r="G135" s="177">
        <f t="shared" si="94"/>
        <v>3.8138967199999998</v>
      </c>
      <c r="H135" s="177">
        <f t="shared" si="94"/>
        <v>4.0045915560000003</v>
      </c>
      <c r="I135" s="177">
        <f t="shared" si="94"/>
        <v>4.2048211338000003</v>
      </c>
      <c r="J135" s="177">
        <f t="shared" si="94"/>
        <v>4.4150621904900005</v>
      </c>
      <c r="K135" s="177">
        <f t="shared" si="94"/>
        <v>4.6358153000144995</v>
      </c>
      <c r="L135" s="177">
        <f t="shared" si="95"/>
        <v>4.8676060650152255</v>
      </c>
      <c r="M135" s="177">
        <f t="shared" si="95"/>
        <v>5.1109863682659862</v>
      </c>
      <c r="N135" s="177">
        <f t="shared" si="95"/>
        <v>5.3665356866792866</v>
      </c>
      <c r="O135" s="177">
        <f t="shared" si="95"/>
        <v>5.6348624710132498</v>
      </c>
      <c r="P135" s="177">
        <f t="shared" si="95"/>
        <v>5.9166055945639124</v>
      </c>
      <c r="Q135" s="177">
        <f t="shared" si="95"/>
        <v>6.2124358742921082</v>
      </c>
      <c r="R135" s="177">
        <f t="shared" si="95"/>
        <v>6.5230576680067145</v>
      </c>
      <c r="S135" s="177">
        <f t="shared" si="95"/>
        <v>6.8492105514070492</v>
      </c>
      <c r="T135" s="177">
        <f t="shared" si="95"/>
        <v>7.1916710789774028</v>
      </c>
      <c r="U135" s="177">
        <f t="shared" si="95"/>
        <v>7.5512546329262706</v>
      </c>
    </row>
    <row r="136" spans="1:21" ht="15">
      <c r="A136" s="198"/>
      <c r="B136" s="185" t="str">
        <f>B$133&amp;" for debts denominated in "&amp;D136</f>
        <v>Principal amortization payments for debts denominated in EUR</v>
      </c>
      <c r="C136" s="169" t="str">
        <f>"million "&amp;D136</f>
        <v>million EUR</v>
      </c>
      <c r="D136" s="184" t="str">
        <f>$B$83</f>
        <v>EUR</v>
      </c>
      <c r="E136" s="174" t="s">
        <v>119</v>
      </c>
      <c r="F136" s="171"/>
      <c r="G136" s="177">
        <f t="shared" si="94"/>
        <v>0</v>
      </c>
      <c r="H136" s="177">
        <f t="shared" si="94"/>
        <v>0</v>
      </c>
      <c r="I136" s="177">
        <f t="shared" si="94"/>
        <v>0</v>
      </c>
      <c r="J136" s="177">
        <f t="shared" si="94"/>
        <v>0</v>
      </c>
      <c r="K136" s="177">
        <f t="shared" si="94"/>
        <v>0</v>
      </c>
      <c r="L136" s="177">
        <f t="shared" si="95"/>
        <v>0</v>
      </c>
      <c r="M136" s="177">
        <f t="shared" si="95"/>
        <v>0</v>
      </c>
      <c r="N136" s="177">
        <f t="shared" si="95"/>
        <v>0</v>
      </c>
      <c r="O136" s="177">
        <f t="shared" si="95"/>
        <v>0</v>
      </c>
      <c r="P136" s="177">
        <f t="shared" si="95"/>
        <v>0</v>
      </c>
      <c r="Q136" s="177">
        <f t="shared" si="95"/>
        <v>0</v>
      </c>
      <c r="R136" s="177">
        <f t="shared" si="95"/>
        <v>0</v>
      </c>
      <c r="S136" s="177">
        <f t="shared" si="95"/>
        <v>0</v>
      </c>
      <c r="T136" s="177">
        <f t="shared" si="95"/>
        <v>0</v>
      </c>
      <c r="U136" s="177">
        <f t="shared" si="95"/>
        <v>0</v>
      </c>
    </row>
    <row r="137" spans="1:21" ht="15">
      <c r="A137" s="198"/>
      <c r="B137" s="185" t="str">
        <f>B$133&amp;" for debts denominated in "&amp;D137</f>
        <v>Principal amortization payments for debts denominated in GBP</v>
      </c>
      <c r="C137" s="169" t="str">
        <f>"million "&amp;D137</f>
        <v>million GBP</v>
      </c>
      <c r="D137" s="184" t="str">
        <f>$B$84</f>
        <v>GBP</v>
      </c>
      <c r="E137" s="174" t="s">
        <v>119</v>
      </c>
      <c r="F137" s="171"/>
      <c r="G137" s="177">
        <f t="shared" si="94"/>
        <v>0</v>
      </c>
      <c r="H137" s="177">
        <f t="shared" si="94"/>
        <v>0</v>
      </c>
      <c r="I137" s="177">
        <f t="shared" si="94"/>
        <v>0</v>
      </c>
      <c r="J137" s="177">
        <f t="shared" si="94"/>
        <v>0</v>
      </c>
      <c r="K137" s="177">
        <f t="shared" si="94"/>
        <v>0</v>
      </c>
      <c r="L137" s="177">
        <f t="shared" si="95"/>
        <v>0</v>
      </c>
      <c r="M137" s="177">
        <f t="shared" si="95"/>
        <v>0</v>
      </c>
      <c r="N137" s="177">
        <f t="shared" si="95"/>
        <v>0</v>
      </c>
      <c r="O137" s="177">
        <f t="shared" si="95"/>
        <v>0</v>
      </c>
      <c r="P137" s="177">
        <f t="shared" si="95"/>
        <v>0</v>
      </c>
      <c r="Q137" s="177">
        <f t="shared" si="95"/>
        <v>0</v>
      </c>
      <c r="R137" s="177">
        <f t="shared" si="95"/>
        <v>0</v>
      </c>
      <c r="S137" s="177">
        <f t="shared" si="95"/>
        <v>0</v>
      </c>
      <c r="T137" s="177">
        <f t="shared" si="95"/>
        <v>0</v>
      </c>
      <c r="U137" s="177">
        <f t="shared" si="95"/>
        <v>0</v>
      </c>
    </row>
    <row r="138" spans="1:21" ht="15">
      <c r="A138" s="198"/>
      <c r="B138" s="185" t="str">
        <f>B$133&amp;" for debts denominated in "&amp;D138</f>
        <v>Principal amortization payments for debts denominated in CHY</v>
      </c>
      <c r="C138" s="169" t="str">
        <f>"million "&amp;D138</f>
        <v>million CHY</v>
      </c>
      <c r="D138" s="184" t="str">
        <f>$B$85</f>
        <v>CHY</v>
      </c>
      <c r="E138" s="174" t="s">
        <v>119</v>
      </c>
      <c r="F138" s="171"/>
      <c r="G138" s="273">
        <f t="shared" si="94"/>
        <v>0</v>
      </c>
      <c r="H138" s="273">
        <f t="shared" si="94"/>
        <v>0</v>
      </c>
      <c r="I138" s="273">
        <f t="shared" si="94"/>
        <v>0</v>
      </c>
      <c r="J138" s="273">
        <f t="shared" si="94"/>
        <v>0</v>
      </c>
      <c r="K138" s="273">
        <f t="shared" si="94"/>
        <v>0</v>
      </c>
      <c r="L138" s="273">
        <f t="shared" si="95"/>
        <v>0</v>
      </c>
      <c r="M138" s="273">
        <f t="shared" si="95"/>
        <v>0</v>
      </c>
      <c r="N138" s="273">
        <f t="shared" si="95"/>
        <v>0</v>
      </c>
      <c r="O138" s="273">
        <f t="shared" si="95"/>
        <v>0</v>
      </c>
      <c r="P138" s="273">
        <f t="shared" si="95"/>
        <v>0</v>
      </c>
      <c r="Q138" s="273">
        <f t="shared" si="95"/>
        <v>0</v>
      </c>
      <c r="R138" s="273">
        <f t="shared" si="95"/>
        <v>0</v>
      </c>
      <c r="S138" s="273">
        <f t="shared" si="95"/>
        <v>0</v>
      </c>
      <c r="T138" s="273">
        <f t="shared" si="95"/>
        <v>0</v>
      </c>
      <c r="U138" s="273">
        <f t="shared" si="95"/>
        <v>0</v>
      </c>
    </row>
    <row r="139" spans="1:21" ht="15">
      <c r="A139" s="198"/>
      <c r="B139" s="183" t="str">
        <f>B$133&amp;" TOTAL in LCU"</f>
        <v>Principal amortization payments TOTAL in LCU</v>
      </c>
      <c r="C139" s="169" t="s">
        <v>186</v>
      </c>
      <c r="D139" s="178"/>
      <c r="E139" s="171"/>
      <c r="F139" s="171"/>
      <c r="G139" s="262">
        <f t="shared" ref="G139:K139" si="96">SUMPRODUCT(G134:G138,G$81:G$85)</f>
        <v>1204.0948514742799</v>
      </c>
      <c r="H139" s="262">
        <f t="shared" si="96"/>
        <v>1486.0628325361731</v>
      </c>
      <c r="I139" s="262">
        <f t="shared" si="96"/>
        <v>1966.1344754043937</v>
      </c>
      <c r="J139" s="262">
        <f t="shared" si="96"/>
        <v>2048.435682635185</v>
      </c>
      <c r="K139" s="262">
        <f t="shared" si="96"/>
        <v>2525.3967569747269</v>
      </c>
      <c r="L139" s="262">
        <f t="shared" ref="L139:U139" si="97">SUMPRODUCT(L134:L138,L$81:L$85)</f>
        <v>2858.9436678107704</v>
      </c>
      <c r="M139" s="262">
        <f t="shared" si="97"/>
        <v>3983.2285685028091</v>
      </c>
      <c r="N139" s="262">
        <f t="shared" si="97"/>
        <v>9048.037994421451</v>
      </c>
      <c r="O139" s="262">
        <f t="shared" si="97"/>
        <v>9149.7338456840225</v>
      </c>
      <c r="P139" s="262">
        <f t="shared" si="97"/>
        <v>11256.514489509724</v>
      </c>
      <c r="Q139" s="262">
        <f t="shared" si="97"/>
        <v>8368.6341655267097</v>
      </c>
      <c r="R139" s="262">
        <f t="shared" si="97"/>
        <v>9986.3598253445452</v>
      </c>
      <c r="S139" s="262">
        <f t="shared" si="97"/>
        <v>10609.971768153271</v>
      </c>
      <c r="T139" s="262">
        <f t="shared" si="97"/>
        <v>9157.9397404924348</v>
      </c>
      <c r="U139" s="262">
        <f t="shared" si="97"/>
        <v>9192.6120393590572</v>
      </c>
    </row>
    <row r="140" spans="1:21" ht="15">
      <c r="A140" s="198"/>
      <c r="B140" s="174"/>
      <c r="C140" s="178"/>
      <c r="D140" s="178"/>
      <c r="E140" s="171"/>
      <c r="F140" s="171"/>
      <c r="G140" s="172"/>
      <c r="H140" s="172"/>
      <c r="I140" s="172"/>
      <c r="J140" s="172"/>
      <c r="K140" s="227"/>
      <c r="L140" s="274"/>
      <c r="M140" s="273"/>
      <c r="N140" s="273"/>
      <c r="O140" s="273"/>
      <c r="P140" s="273"/>
      <c r="Q140" s="273"/>
      <c r="R140" s="273"/>
      <c r="S140" s="273"/>
      <c r="T140" s="273"/>
      <c r="U140" s="273"/>
    </row>
    <row r="141" spans="1:21" ht="15">
      <c r="A141" s="198"/>
      <c r="B141" s="189" t="s">
        <v>201</v>
      </c>
      <c r="C141" s="188"/>
      <c r="D141" s="188"/>
      <c r="E141" s="188"/>
      <c r="F141" s="187"/>
      <c r="G141" s="187"/>
      <c r="H141" s="187"/>
      <c r="I141" s="187"/>
      <c r="J141" s="187"/>
      <c r="K141" s="235"/>
      <c r="L141" s="236"/>
      <c r="M141" s="236"/>
      <c r="N141" s="236"/>
      <c r="O141" s="236"/>
      <c r="P141" s="236"/>
      <c r="Q141" s="236"/>
      <c r="R141" s="236"/>
      <c r="S141" s="236"/>
      <c r="T141" s="236"/>
      <c r="U141" s="236"/>
    </row>
    <row r="142" spans="1:21" ht="15">
      <c r="A142" s="198"/>
      <c r="B142" s="185" t="str">
        <f>B$141&amp;" for debts denominated in "&amp;D142</f>
        <v>Interest payments for debts denominated in LCU</v>
      </c>
      <c r="C142" s="169" t="str">
        <f>"million "&amp;D142</f>
        <v>million LCU</v>
      </c>
      <c r="D142" s="184" t="str">
        <f>$B$81</f>
        <v>LCU</v>
      </c>
      <c r="E142" s="174" t="s">
        <v>182</v>
      </c>
      <c r="F142" s="171"/>
      <c r="G142" s="177">
        <f t="shared" ref="G142:K146" si="98">SUMIFS(G$158:G$237,$B$158:$B$237,$E142,$D$158:$D$237,$D142)</f>
        <v>1598.00465347</v>
      </c>
      <c r="H142" s="177">
        <f t="shared" si="98"/>
        <v>1851.6425008699998</v>
      </c>
      <c r="I142" s="177">
        <f t="shared" si="98"/>
        <v>1985.5148699600002</v>
      </c>
      <c r="J142" s="177">
        <f t="shared" si="98"/>
        <v>1882.2708666600001</v>
      </c>
      <c r="K142" s="177">
        <f t="shared" si="98"/>
        <v>2318.9253391899997</v>
      </c>
      <c r="L142" s="177">
        <f t="shared" ref="L142:U146" si="99">SUMIFS(L$158:L$237,$B$158:$B$237,$E142,$D$158:$D$237,$D142)</f>
        <v>2434.8716061494997</v>
      </c>
      <c r="M142" s="177">
        <f t="shared" si="99"/>
        <v>2556.6151864569747</v>
      </c>
      <c r="N142" s="177">
        <f t="shared" si="99"/>
        <v>2684.4459457798239</v>
      </c>
      <c r="O142" s="177">
        <f t="shared" si="99"/>
        <v>2818.6682430688147</v>
      </c>
      <c r="P142" s="177">
        <f t="shared" si="99"/>
        <v>2959.6016552222554</v>
      </c>
      <c r="Q142" s="177">
        <f t="shared" si="99"/>
        <v>3107.5817379833679</v>
      </c>
      <c r="R142" s="177">
        <f t="shared" si="99"/>
        <v>3262.9608248825371</v>
      </c>
      <c r="S142" s="177">
        <f t="shared" si="99"/>
        <v>3426.1088661266635</v>
      </c>
      <c r="T142" s="177">
        <f t="shared" si="99"/>
        <v>3597.414309432997</v>
      </c>
      <c r="U142" s="177">
        <f t="shared" si="99"/>
        <v>3777.2850249046469</v>
      </c>
    </row>
    <row r="143" spans="1:21" ht="15">
      <c r="A143" s="198"/>
      <c r="B143" s="185" t="str">
        <f>B$141&amp;" for debts denominated in "&amp;D143</f>
        <v>Interest payments for debts denominated in USD</v>
      </c>
      <c r="C143" s="169" t="str">
        <f>"million "&amp;D143</f>
        <v>million USD</v>
      </c>
      <c r="D143" s="184" t="str">
        <f>$B$82</f>
        <v>USD</v>
      </c>
      <c r="E143" s="174" t="s">
        <v>182</v>
      </c>
      <c r="F143" s="171"/>
      <c r="G143" s="177">
        <f t="shared" si="98"/>
        <v>1.6048387800000004</v>
      </c>
      <c r="H143" s="177">
        <f t="shared" si="98"/>
        <v>1.1752142399999999</v>
      </c>
      <c r="I143" s="177">
        <f t="shared" si="98"/>
        <v>1.0882176799999999</v>
      </c>
      <c r="J143" s="177">
        <f t="shared" si="98"/>
        <v>0.94407132000000005</v>
      </c>
      <c r="K143" s="177">
        <f t="shared" si="98"/>
        <v>0.69279360000000012</v>
      </c>
      <c r="L143" s="177">
        <f t="shared" si="99"/>
        <v>0.83135232000000014</v>
      </c>
      <c r="M143" s="177">
        <f t="shared" si="99"/>
        <v>0.99762278400000004</v>
      </c>
      <c r="N143" s="177">
        <f t="shared" si="99"/>
        <v>1.1971473408</v>
      </c>
      <c r="O143" s="177">
        <f t="shared" si="99"/>
        <v>1.43657680896</v>
      </c>
      <c r="P143" s="177">
        <f t="shared" si="99"/>
        <v>1.7238921707519999</v>
      </c>
      <c r="Q143" s="177">
        <f t="shared" si="99"/>
        <v>2.0686706049023997</v>
      </c>
      <c r="R143" s="177">
        <f t="shared" si="99"/>
        <v>2.4824047258828799</v>
      </c>
      <c r="S143" s="177">
        <f t="shared" si="99"/>
        <v>2.9788856710594556</v>
      </c>
      <c r="T143" s="177">
        <f t="shared" si="99"/>
        <v>3.5746628052713465</v>
      </c>
      <c r="U143" s="177">
        <f t="shared" si="99"/>
        <v>4.2895953663256154</v>
      </c>
    </row>
    <row r="144" spans="1:21" ht="15">
      <c r="A144" s="198"/>
      <c r="B144" s="185" t="str">
        <f>B$141&amp;" for debts denominated in "&amp;D144</f>
        <v>Interest payments for debts denominated in EUR</v>
      </c>
      <c r="C144" s="169" t="str">
        <f>"million "&amp;D144</f>
        <v>million EUR</v>
      </c>
      <c r="D144" s="184" t="str">
        <f>$B$83</f>
        <v>EUR</v>
      </c>
      <c r="E144" s="174" t="s">
        <v>182</v>
      </c>
      <c r="F144" s="171"/>
      <c r="G144" s="177">
        <f t="shared" si="98"/>
        <v>0</v>
      </c>
      <c r="H144" s="177">
        <f t="shared" si="98"/>
        <v>0</v>
      </c>
      <c r="I144" s="177">
        <f t="shared" si="98"/>
        <v>0</v>
      </c>
      <c r="J144" s="177">
        <f t="shared" si="98"/>
        <v>0</v>
      </c>
      <c r="K144" s="177">
        <f t="shared" si="98"/>
        <v>0</v>
      </c>
      <c r="L144" s="177">
        <f t="shared" si="99"/>
        <v>0</v>
      </c>
      <c r="M144" s="177">
        <f t="shared" si="99"/>
        <v>0</v>
      </c>
      <c r="N144" s="177">
        <f t="shared" si="99"/>
        <v>0</v>
      </c>
      <c r="O144" s="177">
        <f t="shared" si="99"/>
        <v>0</v>
      </c>
      <c r="P144" s="177">
        <f t="shared" si="99"/>
        <v>0</v>
      </c>
      <c r="Q144" s="177">
        <f t="shared" si="99"/>
        <v>0</v>
      </c>
      <c r="R144" s="177">
        <f t="shared" si="99"/>
        <v>0</v>
      </c>
      <c r="S144" s="177">
        <f t="shared" si="99"/>
        <v>0</v>
      </c>
      <c r="T144" s="177">
        <f t="shared" si="99"/>
        <v>0</v>
      </c>
      <c r="U144" s="177">
        <f t="shared" si="99"/>
        <v>0</v>
      </c>
    </row>
    <row r="145" spans="1:21" ht="15">
      <c r="A145" s="198"/>
      <c r="B145" s="185" t="str">
        <f>B$141&amp;" for debts denominated in "&amp;D145</f>
        <v>Interest payments for debts denominated in GBP</v>
      </c>
      <c r="C145" s="169" t="str">
        <f>"million "&amp;D145</f>
        <v>million GBP</v>
      </c>
      <c r="D145" s="184" t="str">
        <f>$B$84</f>
        <v>GBP</v>
      </c>
      <c r="E145" s="174" t="s">
        <v>182</v>
      </c>
      <c r="F145" s="171"/>
      <c r="G145" s="177">
        <f t="shared" si="98"/>
        <v>0</v>
      </c>
      <c r="H145" s="177">
        <f t="shared" si="98"/>
        <v>0</v>
      </c>
      <c r="I145" s="177">
        <f t="shared" si="98"/>
        <v>0</v>
      </c>
      <c r="J145" s="177">
        <f t="shared" si="98"/>
        <v>0</v>
      </c>
      <c r="K145" s="177">
        <f t="shared" si="98"/>
        <v>0</v>
      </c>
      <c r="L145" s="177">
        <f t="shared" si="99"/>
        <v>0</v>
      </c>
      <c r="M145" s="177">
        <f t="shared" si="99"/>
        <v>0</v>
      </c>
      <c r="N145" s="177">
        <f t="shared" si="99"/>
        <v>0</v>
      </c>
      <c r="O145" s="177">
        <f t="shared" si="99"/>
        <v>0</v>
      </c>
      <c r="P145" s="177">
        <f t="shared" si="99"/>
        <v>0</v>
      </c>
      <c r="Q145" s="177">
        <f t="shared" si="99"/>
        <v>0</v>
      </c>
      <c r="R145" s="177">
        <f t="shared" si="99"/>
        <v>0</v>
      </c>
      <c r="S145" s="177">
        <f t="shared" si="99"/>
        <v>0</v>
      </c>
      <c r="T145" s="177">
        <f t="shared" si="99"/>
        <v>0</v>
      </c>
      <c r="U145" s="177">
        <f t="shared" si="99"/>
        <v>0</v>
      </c>
    </row>
    <row r="146" spans="1:21" ht="15">
      <c r="A146" s="198"/>
      <c r="B146" s="185" t="str">
        <f>B$141&amp;" for debts denominated in "&amp;D146</f>
        <v>Interest payments for debts denominated in CHY</v>
      </c>
      <c r="C146" s="169" t="str">
        <f>"million "&amp;D146</f>
        <v>million CHY</v>
      </c>
      <c r="D146" s="184" t="str">
        <f>$B$85</f>
        <v>CHY</v>
      </c>
      <c r="E146" s="174" t="s">
        <v>182</v>
      </c>
      <c r="F146" s="171"/>
      <c r="G146" s="273">
        <f t="shared" si="98"/>
        <v>0</v>
      </c>
      <c r="H146" s="273">
        <f t="shared" si="98"/>
        <v>0</v>
      </c>
      <c r="I146" s="273">
        <f t="shared" si="98"/>
        <v>0</v>
      </c>
      <c r="J146" s="273">
        <f t="shared" si="98"/>
        <v>0</v>
      </c>
      <c r="K146" s="273">
        <f t="shared" si="98"/>
        <v>0</v>
      </c>
      <c r="L146" s="273">
        <f t="shared" si="99"/>
        <v>0</v>
      </c>
      <c r="M146" s="273">
        <f t="shared" si="99"/>
        <v>0</v>
      </c>
      <c r="N146" s="273">
        <f t="shared" si="99"/>
        <v>0</v>
      </c>
      <c r="O146" s="273">
        <f t="shared" si="99"/>
        <v>0</v>
      </c>
      <c r="P146" s="273">
        <f t="shared" si="99"/>
        <v>0</v>
      </c>
      <c r="Q146" s="273">
        <f t="shared" si="99"/>
        <v>0</v>
      </c>
      <c r="R146" s="273">
        <f t="shared" si="99"/>
        <v>0</v>
      </c>
      <c r="S146" s="273">
        <f t="shared" si="99"/>
        <v>0</v>
      </c>
      <c r="T146" s="273">
        <f t="shared" si="99"/>
        <v>0</v>
      </c>
      <c r="U146" s="273">
        <f t="shared" si="99"/>
        <v>0</v>
      </c>
    </row>
    <row r="147" spans="1:21" ht="15">
      <c r="A147" s="198"/>
      <c r="B147" s="183" t="str">
        <f>B$141&amp;" TOTAL in LCU"</f>
        <v>Interest payments TOTAL in LCU</v>
      </c>
      <c r="C147" s="169" t="s">
        <v>186</v>
      </c>
      <c r="D147" s="178"/>
      <c r="E147" s="171"/>
      <c r="F147" s="171"/>
      <c r="G147" s="262">
        <f t="shared" ref="G147:K147" si="100">SUMPRODUCT(G142:G146,G$81:G$85)</f>
        <v>1913.33380841647</v>
      </c>
      <c r="H147" s="262">
        <f t="shared" si="100"/>
        <v>2149.1946417313279</v>
      </c>
      <c r="I147" s="262">
        <f t="shared" si="100"/>
        <v>2318.2768191000159</v>
      </c>
      <c r="J147" s="262">
        <f t="shared" si="100"/>
        <v>2171.6287262400001</v>
      </c>
      <c r="K147" s="262">
        <f t="shared" si="100"/>
        <v>2544.7760527899995</v>
      </c>
      <c r="L147" s="262">
        <f t="shared" ref="L147:U147" si="101">SUMPRODUCT(L142:L146,L$81:L$85)</f>
        <v>2749.9541354294997</v>
      </c>
      <c r="M147" s="262">
        <f t="shared" si="101"/>
        <v>2934.7142215929748</v>
      </c>
      <c r="N147" s="262">
        <f t="shared" si="101"/>
        <v>3138.1647879430238</v>
      </c>
      <c r="O147" s="262">
        <f t="shared" si="101"/>
        <v>3363.1308536646548</v>
      </c>
      <c r="P147" s="262">
        <f t="shared" si="101"/>
        <v>3612.9567879372635</v>
      </c>
      <c r="Q147" s="262">
        <f t="shared" si="101"/>
        <v>3891.6078972413775</v>
      </c>
      <c r="R147" s="262">
        <f t="shared" si="101"/>
        <v>4203.7922159921482</v>
      </c>
      <c r="S147" s="262">
        <f t="shared" si="101"/>
        <v>4555.106535458197</v>
      </c>
      <c r="T147" s="262">
        <f t="shared" si="101"/>
        <v>4952.2115126308372</v>
      </c>
      <c r="U147" s="262">
        <f t="shared" si="101"/>
        <v>5403.0416687420548</v>
      </c>
    </row>
    <row r="148" spans="1:21" ht="15">
      <c r="A148" s="198"/>
      <c r="B148" s="174"/>
      <c r="C148" s="172"/>
      <c r="D148" s="178"/>
      <c r="E148" s="171"/>
      <c r="F148" s="171"/>
      <c r="G148" s="172"/>
      <c r="H148" s="172"/>
      <c r="I148" s="172"/>
      <c r="J148" s="172"/>
      <c r="K148" s="227"/>
      <c r="L148" s="274"/>
      <c r="M148" s="273"/>
      <c r="N148" s="273"/>
      <c r="O148" s="273"/>
      <c r="P148" s="273"/>
      <c r="Q148" s="273"/>
      <c r="R148" s="273"/>
      <c r="S148" s="273"/>
      <c r="T148" s="273"/>
      <c r="U148" s="273"/>
    </row>
    <row r="149" spans="1:21" ht="15">
      <c r="A149" s="198"/>
      <c r="B149" s="189" t="s">
        <v>208</v>
      </c>
      <c r="C149" s="188"/>
      <c r="D149" s="188"/>
      <c r="E149" s="188"/>
      <c r="F149" s="187"/>
      <c r="G149" s="187"/>
      <c r="H149" s="187"/>
      <c r="I149" s="187"/>
      <c r="J149" s="187"/>
      <c r="K149" s="235"/>
      <c r="L149" s="236"/>
      <c r="M149" s="236"/>
      <c r="N149" s="236"/>
      <c r="O149" s="236"/>
      <c r="P149" s="236"/>
      <c r="Q149" s="236"/>
      <c r="R149" s="236"/>
      <c r="S149" s="236"/>
      <c r="T149" s="236"/>
      <c r="U149" s="236"/>
    </row>
    <row r="150" spans="1:21" ht="15">
      <c r="A150" s="198"/>
      <c r="B150" s="185" t="str">
        <f>B$149&amp;" for debts denominated in "&amp;D150</f>
        <v>Debt stock for debts denominated in LCU</v>
      </c>
      <c r="C150" s="169" t="str">
        <f>"million "&amp;D150</f>
        <v>million LCU</v>
      </c>
      <c r="D150" s="184" t="str">
        <f>$B$81</f>
        <v>LCU</v>
      </c>
      <c r="E150" s="174" t="s">
        <v>208</v>
      </c>
      <c r="F150" s="171"/>
      <c r="G150" s="177">
        <f t="shared" ref="G150:J154" si="102">SUMIFS(G$158:G$237,$B$158:$B$237,$E150,$D$158:$D$237,$D150)</f>
        <v>115522.25205775999</v>
      </c>
      <c r="H150" s="177">
        <f t="shared" si="102"/>
        <v>128142.09312897999</v>
      </c>
      <c r="I150" s="177">
        <f t="shared" si="102"/>
        <v>125648.7055425</v>
      </c>
      <c r="J150" s="177">
        <f t="shared" si="102"/>
        <v>167955.84872232002</v>
      </c>
      <c r="K150" s="177">
        <f t="shared" ref="K150:U154" si="103">SUMIFS(K$158:K$237,$B$158:$B$237,$E150,$D$158:$D$237,$D150)</f>
        <v>166953.58491927999</v>
      </c>
      <c r="L150" s="177">
        <f t="shared" si="103"/>
        <v>165939.46395010999</v>
      </c>
      <c r="M150" s="177">
        <f t="shared" si="103"/>
        <v>163893.29921517998</v>
      </c>
      <c r="N150" s="177">
        <f t="shared" si="103"/>
        <v>156879.17824600998</v>
      </c>
      <c r="O150" s="177">
        <f t="shared" si="103"/>
        <v>149865.05727683997</v>
      </c>
      <c r="P150" s="177">
        <f t="shared" si="103"/>
        <v>140850.93630766997</v>
      </c>
      <c r="Q150" s="177">
        <f t="shared" si="103"/>
        <v>134836.81533849996</v>
      </c>
      <c r="R150" s="177">
        <f t="shared" si="103"/>
        <v>127322.69436932995</v>
      </c>
      <c r="S150" s="177">
        <f t="shared" si="103"/>
        <v>119308.57340015995</v>
      </c>
      <c r="T150" s="177">
        <f t="shared" si="103"/>
        <v>112876.27699859995</v>
      </c>
      <c r="U150" s="177">
        <f t="shared" si="103"/>
        <v>106545.59046511995</v>
      </c>
    </row>
    <row r="151" spans="1:21" ht="15">
      <c r="A151" s="198"/>
      <c r="B151" s="185" t="str">
        <f>B$149&amp;" for debts denominated in "&amp;D151</f>
        <v>Debt stock for debts denominated in USD</v>
      </c>
      <c r="C151" s="169" t="str">
        <f>"million "&amp;D151</f>
        <v>million USD</v>
      </c>
      <c r="D151" s="184" t="str">
        <f>$B$82</f>
        <v>USD</v>
      </c>
      <c r="E151" s="174" t="s">
        <v>208</v>
      </c>
      <c r="F151" s="171"/>
      <c r="G151" s="177">
        <f t="shared" si="102"/>
        <v>134.00338035999999</v>
      </c>
      <c r="H151" s="177">
        <f t="shared" si="102"/>
        <v>114.99563746</v>
      </c>
      <c r="I151" s="177">
        <f t="shared" si="102"/>
        <v>125.66746250000001</v>
      </c>
      <c r="J151" s="177">
        <f t="shared" si="102"/>
        <v>188.77373681000003</v>
      </c>
      <c r="K151" s="177">
        <f t="shared" si="103"/>
        <v>208.96045975999999</v>
      </c>
      <c r="L151" s="177">
        <f t="shared" si="103"/>
        <v>204.09285369498477</v>
      </c>
      <c r="M151" s="177">
        <f t="shared" si="103"/>
        <v>198.98186732671877</v>
      </c>
      <c r="N151" s="177">
        <f t="shared" si="103"/>
        <v>193.61533164003947</v>
      </c>
      <c r="O151" s="177">
        <f t="shared" si="103"/>
        <v>187.98046916902621</v>
      </c>
      <c r="P151" s="177">
        <f t="shared" si="103"/>
        <v>182.06386357446229</v>
      </c>
      <c r="Q151" s="177">
        <f t="shared" si="103"/>
        <v>175.85142770017018</v>
      </c>
      <c r="R151" s="177">
        <f t="shared" si="103"/>
        <v>169.32837003216346</v>
      </c>
      <c r="S151" s="177">
        <f t="shared" si="103"/>
        <v>162.47915948075641</v>
      </c>
      <c r="T151" s="177">
        <f t="shared" si="103"/>
        <v>155.287488401779</v>
      </c>
      <c r="U151" s="177">
        <f t="shared" si="103"/>
        <v>147.73623376885274</v>
      </c>
    </row>
    <row r="152" spans="1:21" ht="15">
      <c r="A152" s="198"/>
      <c r="B152" s="185" t="str">
        <f>B$149&amp;" for debts denominated in "&amp;D152</f>
        <v>Debt stock for debts denominated in EUR</v>
      </c>
      <c r="C152" s="169" t="str">
        <f>"million "&amp;D152</f>
        <v>million EUR</v>
      </c>
      <c r="D152" s="184" t="str">
        <f>$B$83</f>
        <v>EUR</v>
      </c>
      <c r="E152" s="174" t="s">
        <v>208</v>
      </c>
      <c r="F152" s="171"/>
      <c r="G152" s="177">
        <f t="shared" si="102"/>
        <v>0</v>
      </c>
      <c r="H152" s="177">
        <f t="shared" si="102"/>
        <v>0</v>
      </c>
      <c r="I152" s="177">
        <f t="shared" si="102"/>
        <v>0</v>
      </c>
      <c r="J152" s="177">
        <f t="shared" si="102"/>
        <v>0</v>
      </c>
      <c r="K152" s="177">
        <f t="shared" si="103"/>
        <v>0</v>
      </c>
      <c r="L152" s="177">
        <f t="shared" si="103"/>
        <v>0</v>
      </c>
      <c r="M152" s="177">
        <f t="shared" si="103"/>
        <v>0</v>
      </c>
      <c r="N152" s="177">
        <f t="shared" si="103"/>
        <v>0</v>
      </c>
      <c r="O152" s="177">
        <f t="shared" si="103"/>
        <v>0</v>
      </c>
      <c r="P152" s="177">
        <f t="shared" si="103"/>
        <v>0</v>
      </c>
      <c r="Q152" s="177">
        <f t="shared" si="103"/>
        <v>0</v>
      </c>
      <c r="R152" s="177">
        <f t="shared" si="103"/>
        <v>0</v>
      </c>
      <c r="S152" s="177">
        <f t="shared" si="103"/>
        <v>0</v>
      </c>
      <c r="T152" s="177">
        <f t="shared" si="103"/>
        <v>0</v>
      </c>
      <c r="U152" s="177">
        <f t="shared" si="103"/>
        <v>0</v>
      </c>
    </row>
    <row r="153" spans="1:21" ht="15">
      <c r="A153" s="198"/>
      <c r="B153" s="185" t="str">
        <f>B$149&amp;" for debts denominated in "&amp;D153</f>
        <v>Debt stock for debts denominated in GBP</v>
      </c>
      <c r="C153" s="169" t="str">
        <f>"million "&amp;D153</f>
        <v>million GBP</v>
      </c>
      <c r="D153" s="184" t="str">
        <f>$B$84</f>
        <v>GBP</v>
      </c>
      <c r="E153" s="174" t="s">
        <v>208</v>
      </c>
      <c r="F153" s="171"/>
      <c r="G153" s="177">
        <f t="shared" si="102"/>
        <v>0</v>
      </c>
      <c r="H153" s="177">
        <f t="shared" si="102"/>
        <v>0</v>
      </c>
      <c r="I153" s="177">
        <f t="shared" si="102"/>
        <v>0</v>
      </c>
      <c r="J153" s="177">
        <f t="shared" si="102"/>
        <v>0</v>
      </c>
      <c r="K153" s="177">
        <f t="shared" si="103"/>
        <v>0</v>
      </c>
      <c r="L153" s="177">
        <f t="shared" si="103"/>
        <v>0</v>
      </c>
      <c r="M153" s="177">
        <f t="shared" si="103"/>
        <v>0</v>
      </c>
      <c r="N153" s="177">
        <f t="shared" si="103"/>
        <v>0</v>
      </c>
      <c r="O153" s="177">
        <f t="shared" si="103"/>
        <v>0</v>
      </c>
      <c r="P153" s="177">
        <f t="shared" si="103"/>
        <v>0</v>
      </c>
      <c r="Q153" s="177">
        <f t="shared" si="103"/>
        <v>0</v>
      </c>
      <c r="R153" s="177">
        <f t="shared" si="103"/>
        <v>0</v>
      </c>
      <c r="S153" s="177">
        <f t="shared" si="103"/>
        <v>0</v>
      </c>
      <c r="T153" s="177">
        <f t="shared" si="103"/>
        <v>0</v>
      </c>
      <c r="U153" s="177">
        <f t="shared" si="103"/>
        <v>0</v>
      </c>
    </row>
    <row r="154" spans="1:21" ht="15">
      <c r="A154" s="198"/>
      <c r="B154" s="185" t="str">
        <f>B$149&amp;" for debts denominated in "&amp;D154</f>
        <v>Debt stock for debts denominated in CHY</v>
      </c>
      <c r="C154" s="169" t="str">
        <f>"million "&amp;D154</f>
        <v>million CHY</v>
      </c>
      <c r="D154" s="184" t="str">
        <f>$B$85</f>
        <v>CHY</v>
      </c>
      <c r="E154" s="174" t="s">
        <v>208</v>
      </c>
      <c r="F154" s="171"/>
      <c r="G154" s="273">
        <f t="shared" si="102"/>
        <v>0</v>
      </c>
      <c r="H154" s="273">
        <f t="shared" si="102"/>
        <v>0</v>
      </c>
      <c r="I154" s="273">
        <f t="shared" si="102"/>
        <v>0</v>
      </c>
      <c r="J154" s="273">
        <f t="shared" si="102"/>
        <v>0</v>
      </c>
      <c r="K154" s="273">
        <f t="shared" si="103"/>
        <v>0</v>
      </c>
      <c r="L154" s="273">
        <f t="shared" si="103"/>
        <v>0</v>
      </c>
      <c r="M154" s="273">
        <f t="shared" si="103"/>
        <v>0</v>
      </c>
      <c r="N154" s="273">
        <f t="shared" si="103"/>
        <v>0</v>
      </c>
      <c r="O154" s="273">
        <f t="shared" si="103"/>
        <v>0</v>
      </c>
      <c r="P154" s="273">
        <f t="shared" si="103"/>
        <v>0</v>
      </c>
      <c r="Q154" s="273">
        <f t="shared" si="103"/>
        <v>0</v>
      </c>
      <c r="R154" s="273">
        <f t="shared" si="103"/>
        <v>0</v>
      </c>
      <c r="S154" s="273">
        <f t="shared" si="103"/>
        <v>0</v>
      </c>
      <c r="T154" s="273">
        <f t="shared" si="103"/>
        <v>0</v>
      </c>
      <c r="U154" s="273">
        <f t="shared" si="103"/>
        <v>0</v>
      </c>
    </row>
    <row r="155" spans="1:21" ht="15">
      <c r="A155" s="198"/>
      <c r="B155" s="183" t="str">
        <f>B$149&amp;" TOTAL in LCU"</f>
        <v>Debt stock TOTAL in LCU</v>
      </c>
      <c r="C155" s="169" t="s">
        <v>186</v>
      </c>
      <c r="D155" s="178"/>
      <c r="E155" s="171"/>
      <c r="F155" s="171"/>
      <c r="G155" s="262">
        <f t="shared" ref="G155:J155" si="104">SUMPRODUCT(G150:G154,G$81:G$85)</f>
        <v>141852.10725286513</v>
      </c>
      <c r="H155" s="262">
        <f t="shared" si="104"/>
        <v>157257.80407878614</v>
      </c>
      <c r="I155" s="262">
        <f t="shared" si="104"/>
        <v>164076.0813640175</v>
      </c>
      <c r="J155" s="262">
        <f t="shared" si="104"/>
        <v>225814.99905458503</v>
      </c>
      <c r="K155" s="262">
        <f t="shared" ref="K155:U155" si="105">SUMPRODUCT(K150:K154,K$81:K$85)</f>
        <v>235074.69480103999</v>
      </c>
      <c r="L155" s="262">
        <f t="shared" si="105"/>
        <v>243290.65550050919</v>
      </c>
      <c r="M155" s="262">
        <f t="shared" si="105"/>
        <v>239307.4269320064</v>
      </c>
      <c r="N155" s="262">
        <f t="shared" si="105"/>
        <v>230259.38893758494</v>
      </c>
      <c r="O155" s="262">
        <f t="shared" si="105"/>
        <v>221109.6550919009</v>
      </c>
      <c r="P155" s="262">
        <f t="shared" si="105"/>
        <v>209853.14060239115</v>
      </c>
      <c r="Q155" s="262">
        <f t="shared" si="105"/>
        <v>201484.50643686444</v>
      </c>
      <c r="R155" s="262">
        <f t="shared" si="105"/>
        <v>191498.14661151991</v>
      </c>
      <c r="S155" s="262">
        <f t="shared" si="105"/>
        <v>180888.17484336664</v>
      </c>
      <c r="T155" s="262">
        <f t="shared" si="105"/>
        <v>171730.2351028742</v>
      </c>
      <c r="U155" s="262">
        <f t="shared" si="105"/>
        <v>162537.62306351514</v>
      </c>
    </row>
    <row r="156" spans="1:21" ht="15">
      <c r="A156" s="198"/>
      <c r="B156" s="172"/>
      <c r="C156" s="172"/>
      <c r="D156" s="178"/>
      <c r="E156" s="171"/>
      <c r="F156" s="171"/>
      <c r="G156" s="172"/>
      <c r="H156" s="172"/>
      <c r="I156" s="172"/>
      <c r="J156" s="275"/>
      <c r="K156" s="231"/>
      <c r="L156" s="274"/>
      <c r="M156" s="273"/>
      <c r="N156" s="273"/>
      <c r="O156" s="273"/>
      <c r="P156" s="273"/>
      <c r="Q156" s="273"/>
      <c r="R156" s="273"/>
      <c r="S156" s="273"/>
      <c r="T156" s="273"/>
      <c r="U156" s="273"/>
    </row>
    <row r="157" spans="1:21" ht="15">
      <c r="A157" s="198"/>
      <c r="B157" s="182" t="s">
        <v>209</v>
      </c>
      <c r="C157" s="202"/>
      <c r="D157" s="181"/>
      <c r="E157" s="181"/>
      <c r="F157" s="180"/>
      <c r="G157" s="180"/>
      <c r="H157" s="180"/>
      <c r="I157" s="180"/>
      <c r="J157" s="180"/>
      <c r="K157" s="237"/>
      <c r="L157" s="238"/>
      <c r="M157" s="238"/>
      <c r="N157" s="238"/>
      <c r="O157" s="238"/>
      <c r="P157" s="238"/>
      <c r="Q157" s="238"/>
      <c r="R157" s="238"/>
      <c r="S157" s="238"/>
      <c r="T157" s="238"/>
      <c r="U157" s="238"/>
    </row>
    <row r="158" spans="1:21" ht="15">
      <c r="A158" s="198"/>
      <c r="B158" s="179" t="s">
        <v>199</v>
      </c>
      <c r="C158" s="168"/>
      <c r="D158" s="201"/>
      <c r="E158" s="199"/>
      <c r="F158" s="172"/>
      <c r="G158" s="172"/>
      <c r="H158" s="172"/>
      <c r="I158" s="172"/>
      <c r="J158" s="172"/>
      <c r="K158" s="229"/>
      <c r="L158" s="239"/>
      <c r="M158" s="239"/>
      <c r="N158" s="239"/>
      <c r="O158" s="239"/>
      <c r="P158" s="239"/>
      <c r="Q158" s="239"/>
      <c r="R158" s="239"/>
      <c r="S158" s="239"/>
      <c r="T158" s="239"/>
      <c r="U158" s="239"/>
    </row>
    <row r="159" spans="1:21" ht="15">
      <c r="A159" s="198"/>
      <c r="B159" s="175" t="s">
        <v>208</v>
      </c>
      <c r="C159" s="168" t="str">
        <f>"million "&amp;D159</f>
        <v>million LCU</v>
      </c>
      <c r="D159" s="243" t="s">
        <v>226</v>
      </c>
      <c r="E159" s="171"/>
      <c r="F159" s="173"/>
      <c r="G159" s="242">
        <f>DataInput!G36</f>
        <v>115522.25205775999</v>
      </c>
      <c r="H159" s="242">
        <f>DataInput!H36</f>
        <v>128142.09312897999</v>
      </c>
      <c r="I159" s="242">
        <f>DataInput!I36</f>
        <v>125648.7055425</v>
      </c>
      <c r="J159" s="242">
        <f>DataInput!J36</f>
        <v>167955.84872232002</v>
      </c>
      <c r="K159" s="242">
        <f>DataInput!K36</f>
        <v>166953.58491927999</v>
      </c>
      <c r="L159" s="231">
        <f t="shared" ref="L159:U159" si="106">K159-L160</f>
        <v>165939.46395010999</v>
      </c>
      <c r="M159" s="231">
        <f t="shared" si="106"/>
        <v>163893.29921517998</v>
      </c>
      <c r="N159" s="231">
        <f t="shared" si="106"/>
        <v>156879.17824600998</v>
      </c>
      <c r="O159" s="231">
        <f t="shared" si="106"/>
        <v>149865.05727683997</v>
      </c>
      <c r="P159" s="231">
        <f t="shared" si="106"/>
        <v>140850.93630766997</v>
      </c>
      <c r="Q159" s="231">
        <f t="shared" si="106"/>
        <v>134836.81533849996</v>
      </c>
      <c r="R159" s="231">
        <f t="shared" si="106"/>
        <v>127322.69436932995</v>
      </c>
      <c r="S159" s="231">
        <f t="shared" si="106"/>
        <v>119308.57340015995</v>
      </c>
      <c r="T159" s="231">
        <f t="shared" si="106"/>
        <v>112876.27699859995</v>
      </c>
      <c r="U159" s="231">
        <f t="shared" si="106"/>
        <v>106545.59046511995</v>
      </c>
    </row>
    <row r="160" spans="1:21" ht="15">
      <c r="A160" s="198"/>
      <c r="B160" s="175" t="s">
        <v>119</v>
      </c>
      <c r="C160" s="168" t="str">
        <f>"million "&amp;D160</f>
        <v>million LCU</v>
      </c>
      <c r="D160" s="174" t="str">
        <f>D159</f>
        <v>LCU</v>
      </c>
      <c r="E160" s="171"/>
      <c r="F160" s="173"/>
      <c r="G160" s="245">
        <f>DataInput!G68</f>
        <v>454.71563360000005</v>
      </c>
      <c r="H160" s="245">
        <f>DataInput!H68</f>
        <v>472.14149785000001</v>
      </c>
      <c r="I160" s="245">
        <f>DataInput!I68</f>
        <v>680.35819921999996</v>
      </c>
      <c r="J160" s="245">
        <f>DataInput!J68</f>
        <v>695.21912125000006</v>
      </c>
      <c r="K160" s="245">
        <f>DataInput!K68</f>
        <v>1014.1209691700001</v>
      </c>
      <c r="L160" s="245">
        <f>DataInput!L68</f>
        <v>1014.1209691700001</v>
      </c>
      <c r="M160" s="245">
        <f>DataInput!M68</f>
        <v>2046.1647349300001</v>
      </c>
      <c r="N160" s="245">
        <f>DataInput!N68</f>
        <v>7014.1209691700005</v>
      </c>
      <c r="O160" s="245">
        <f>DataInput!O68</f>
        <v>7014.1209691700005</v>
      </c>
      <c r="P160" s="245">
        <f>DataInput!P68</f>
        <v>9014.1209691700005</v>
      </c>
      <c r="Q160" s="245">
        <f>DataInput!Q68</f>
        <v>6014.1209691700005</v>
      </c>
      <c r="R160" s="245">
        <f>DataInput!R68</f>
        <v>7514.1209691700005</v>
      </c>
      <c r="S160" s="245">
        <f>DataInput!S68</f>
        <v>8014.1209691700005</v>
      </c>
      <c r="T160" s="245">
        <f>DataInput!T68</f>
        <v>6432.29640156</v>
      </c>
      <c r="U160" s="245">
        <f>DataInput!U68</f>
        <v>6330.6865334800004</v>
      </c>
    </row>
    <row r="161" spans="1:21" ht="15">
      <c r="A161" s="198"/>
      <c r="B161" s="175" t="s">
        <v>182</v>
      </c>
      <c r="C161" s="168" t="str">
        <f>"million "&amp;D161</f>
        <v>million LCU</v>
      </c>
      <c r="D161" s="174" t="str">
        <f>D160</f>
        <v>LCU</v>
      </c>
      <c r="E161" s="171"/>
      <c r="F161" s="173"/>
      <c r="G161" s="245">
        <f>DataInput!G100</f>
        <v>1598.00465347</v>
      </c>
      <c r="H161" s="245">
        <f>DataInput!H100</f>
        <v>1851.6425008699998</v>
      </c>
      <c r="I161" s="245">
        <f>DataInput!I100</f>
        <v>1985.5148699600002</v>
      </c>
      <c r="J161" s="245">
        <f>DataInput!J100</f>
        <v>1882.2708666600001</v>
      </c>
      <c r="K161" s="245">
        <f>DataInput!K100</f>
        <v>2318.9253391899997</v>
      </c>
      <c r="L161" s="245">
        <f>DataInput!L100</f>
        <v>2434.8716061494997</v>
      </c>
      <c r="M161" s="245">
        <f>DataInput!M100</f>
        <v>2556.6151864569747</v>
      </c>
      <c r="N161" s="245">
        <f>DataInput!N100</f>
        <v>2684.4459457798239</v>
      </c>
      <c r="O161" s="245">
        <f>DataInput!O100</f>
        <v>2818.6682430688147</v>
      </c>
      <c r="P161" s="245">
        <f>DataInput!P100</f>
        <v>2959.6016552222554</v>
      </c>
      <c r="Q161" s="245">
        <f>DataInput!Q100</f>
        <v>3107.5817379833679</v>
      </c>
      <c r="R161" s="245">
        <f>DataInput!R100</f>
        <v>3262.9608248825371</v>
      </c>
      <c r="S161" s="245">
        <f>DataInput!S100</f>
        <v>3426.1088661266635</v>
      </c>
      <c r="T161" s="245">
        <f>DataInput!T100</f>
        <v>3597.414309432997</v>
      </c>
      <c r="U161" s="245">
        <f>DataInput!U100</f>
        <v>3777.2850249046469</v>
      </c>
    </row>
    <row r="162" spans="1:21" ht="15">
      <c r="A162" s="198"/>
      <c r="B162" s="175" t="s">
        <v>185</v>
      </c>
      <c r="C162" s="168" t="str">
        <f>"LCU per unit of "&amp;D162</f>
        <v>LCU per unit of LCU</v>
      </c>
      <c r="D162" s="174" t="str">
        <f>D161</f>
        <v>LCU</v>
      </c>
      <c r="E162" s="171"/>
      <c r="F162" s="178"/>
      <c r="G162" s="273">
        <f>INDEX($G$81:$U$85,MATCH($D162,$B$81:$B$85,0),MATCH(G$78,$G$78:$U$78,0))</f>
        <v>1</v>
      </c>
      <c r="H162" s="273">
        <f t="shared" ref="H162:U162" si="107">INDEX($G$81:$U$85,MATCH($D162,$B$81:$B$85,0),MATCH(H$78,$G$78:$U$78,0))</f>
        <v>1</v>
      </c>
      <c r="I162" s="273">
        <f t="shared" si="107"/>
        <v>1</v>
      </c>
      <c r="J162" s="273">
        <f t="shared" si="107"/>
        <v>1</v>
      </c>
      <c r="K162" s="273">
        <f t="shared" si="107"/>
        <v>1</v>
      </c>
      <c r="L162" s="273">
        <f t="shared" si="107"/>
        <v>1</v>
      </c>
      <c r="M162" s="273">
        <f t="shared" si="107"/>
        <v>1</v>
      </c>
      <c r="N162" s="273">
        <f t="shared" si="107"/>
        <v>1</v>
      </c>
      <c r="O162" s="273">
        <f t="shared" si="107"/>
        <v>1</v>
      </c>
      <c r="P162" s="273">
        <f t="shared" si="107"/>
        <v>1</v>
      </c>
      <c r="Q162" s="273">
        <f t="shared" si="107"/>
        <v>1</v>
      </c>
      <c r="R162" s="273">
        <f t="shared" si="107"/>
        <v>1</v>
      </c>
      <c r="S162" s="273">
        <f t="shared" si="107"/>
        <v>1</v>
      </c>
      <c r="T162" s="273">
        <f t="shared" si="107"/>
        <v>1</v>
      </c>
      <c r="U162" s="273">
        <f t="shared" si="107"/>
        <v>1</v>
      </c>
    </row>
    <row r="163" spans="1:21" ht="15">
      <c r="A163" s="198"/>
      <c r="B163" s="175" t="s">
        <v>207</v>
      </c>
      <c r="C163" s="168" t="s">
        <v>186</v>
      </c>
      <c r="D163" s="244" t="s">
        <v>65</v>
      </c>
      <c r="E163" s="171"/>
      <c r="F163" s="173"/>
      <c r="G163" s="231">
        <f t="shared" ref="G163" si="108">G159*G162</f>
        <v>115522.25205775999</v>
      </c>
      <c r="H163" s="231">
        <f t="shared" ref="H163:U163" si="109">H159*H162</f>
        <v>128142.09312897999</v>
      </c>
      <c r="I163" s="231">
        <f t="shared" si="109"/>
        <v>125648.7055425</v>
      </c>
      <c r="J163" s="231">
        <f t="shared" si="109"/>
        <v>167955.84872232002</v>
      </c>
      <c r="K163" s="231">
        <f t="shared" si="109"/>
        <v>166953.58491927999</v>
      </c>
      <c r="L163" s="231">
        <f t="shared" si="109"/>
        <v>165939.46395010999</v>
      </c>
      <c r="M163" s="231">
        <f t="shared" si="109"/>
        <v>163893.29921517998</v>
      </c>
      <c r="N163" s="231">
        <f t="shared" si="109"/>
        <v>156879.17824600998</v>
      </c>
      <c r="O163" s="231">
        <f t="shared" si="109"/>
        <v>149865.05727683997</v>
      </c>
      <c r="P163" s="231">
        <f t="shared" si="109"/>
        <v>140850.93630766997</v>
      </c>
      <c r="Q163" s="231">
        <f t="shared" si="109"/>
        <v>134836.81533849996</v>
      </c>
      <c r="R163" s="231">
        <f t="shared" si="109"/>
        <v>127322.69436932995</v>
      </c>
      <c r="S163" s="231">
        <f t="shared" si="109"/>
        <v>119308.57340015995</v>
      </c>
      <c r="T163" s="231">
        <f t="shared" si="109"/>
        <v>112876.27699859995</v>
      </c>
      <c r="U163" s="231">
        <f t="shared" si="109"/>
        <v>106545.59046511995</v>
      </c>
    </row>
    <row r="164" spans="1:21" ht="15">
      <c r="A164" s="198"/>
      <c r="B164" s="175" t="s">
        <v>188</v>
      </c>
      <c r="C164" s="168" t="s">
        <v>186</v>
      </c>
      <c r="D164" s="174" t="str">
        <f>D163</f>
        <v>Domestic</v>
      </c>
      <c r="E164" s="171"/>
      <c r="F164" s="173"/>
      <c r="G164" s="231">
        <f t="shared" ref="G164:K164" si="110">G160*G162</f>
        <v>454.71563360000005</v>
      </c>
      <c r="H164" s="231">
        <f t="shared" si="110"/>
        <v>472.14149785000001</v>
      </c>
      <c r="I164" s="231">
        <f t="shared" si="110"/>
        <v>680.35819921999996</v>
      </c>
      <c r="J164" s="231">
        <f t="shared" si="110"/>
        <v>695.21912125000006</v>
      </c>
      <c r="K164" s="231">
        <f t="shared" si="110"/>
        <v>1014.1209691700001</v>
      </c>
      <c r="L164" s="231">
        <f t="shared" ref="L164:U164" si="111">L160*L162</f>
        <v>1014.1209691700001</v>
      </c>
      <c r="M164" s="231">
        <f t="shared" si="111"/>
        <v>2046.1647349300001</v>
      </c>
      <c r="N164" s="231">
        <f t="shared" si="111"/>
        <v>7014.1209691700005</v>
      </c>
      <c r="O164" s="231">
        <f t="shared" si="111"/>
        <v>7014.1209691700005</v>
      </c>
      <c r="P164" s="231">
        <f t="shared" si="111"/>
        <v>9014.1209691700005</v>
      </c>
      <c r="Q164" s="231">
        <f t="shared" si="111"/>
        <v>6014.1209691700005</v>
      </c>
      <c r="R164" s="231">
        <f t="shared" si="111"/>
        <v>7514.1209691700005</v>
      </c>
      <c r="S164" s="231">
        <f t="shared" si="111"/>
        <v>8014.1209691700005</v>
      </c>
      <c r="T164" s="231">
        <f t="shared" si="111"/>
        <v>6432.29640156</v>
      </c>
      <c r="U164" s="231">
        <f t="shared" si="111"/>
        <v>6330.6865334800004</v>
      </c>
    </row>
    <row r="165" spans="1:21" ht="15">
      <c r="A165" s="198"/>
      <c r="B165" s="175" t="s">
        <v>206</v>
      </c>
      <c r="C165" s="168" t="s">
        <v>186</v>
      </c>
      <c r="D165" s="174" t="str">
        <f>D164</f>
        <v>Domestic</v>
      </c>
      <c r="E165" s="171"/>
      <c r="F165" s="173"/>
      <c r="G165" s="231">
        <f t="shared" ref="G165:K165" si="112">G161*G162</f>
        <v>1598.00465347</v>
      </c>
      <c r="H165" s="231">
        <f t="shared" si="112"/>
        <v>1851.6425008699998</v>
      </c>
      <c r="I165" s="231">
        <f t="shared" si="112"/>
        <v>1985.5148699600002</v>
      </c>
      <c r="J165" s="231">
        <f t="shared" si="112"/>
        <v>1882.2708666600001</v>
      </c>
      <c r="K165" s="231">
        <f t="shared" si="112"/>
        <v>2318.9253391899997</v>
      </c>
      <c r="L165" s="231">
        <f t="shared" ref="L165:U165" si="113">L161*L162</f>
        <v>2434.8716061494997</v>
      </c>
      <c r="M165" s="231">
        <f t="shared" si="113"/>
        <v>2556.6151864569747</v>
      </c>
      <c r="N165" s="231">
        <f t="shared" si="113"/>
        <v>2684.4459457798239</v>
      </c>
      <c r="O165" s="231">
        <f t="shared" si="113"/>
        <v>2818.6682430688147</v>
      </c>
      <c r="P165" s="231">
        <f t="shared" si="113"/>
        <v>2959.6016552222554</v>
      </c>
      <c r="Q165" s="231">
        <f t="shared" si="113"/>
        <v>3107.5817379833679</v>
      </c>
      <c r="R165" s="231">
        <f t="shared" si="113"/>
        <v>3262.9608248825371</v>
      </c>
      <c r="S165" s="231">
        <f t="shared" si="113"/>
        <v>3426.1088661266635</v>
      </c>
      <c r="T165" s="231">
        <f t="shared" si="113"/>
        <v>3597.414309432997</v>
      </c>
      <c r="U165" s="231">
        <f t="shared" si="113"/>
        <v>3777.2850249046469</v>
      </c>
    </row>
    <row r="166" spans="1:21" ht="15">
      <c r="A166" s="198"/>
      <c r="B166" s="179" t="s">
        <v>198</v>
      </c>
      <c r="C166" s="168"/>
      <c r="D166" s="200"/>
      <c r="E166" s="199"/>
      <c r="F166" s="172"/>
      <c r="G166" s="172"/>
      <c r="H166" s="172"/>
      <c r="I166" s="172"/>
      <c r="J166" s="172"/>
      <c r="K166" s="231"/>
      <c r="L166" s="274"/>
      <c r="M166" s="274"/>
      <c r="N166" s="274"/>
      <c r="O166" s="274"/>
      <c r="P166" s="274"/>
      <c r="Q166" s="274"/>
      <c r="R166" s="274"/>
      <c r="S166" s="274"/>
      <c r="T166" s="274"/>
      <c r="U166" s="274"/>
    </row>
    <row r="167" spans="1:21" ht="15">
      <c r="A167" s="198"/>
      <c r="B167" s="175" t="s">
        <v>208</v>
      </c>
      <c r="C167" s="168" t="str">
        <f>"million "&amp;D167</f>
        <v>million USD</v>
      </c>
      <c r="D167" s="244" t="s">
        <v>225</v>
      </c>
      <c r="E167" s="171"/>
      <c r="F167" s="173"/>
      <c r="G167" s="242">
        <f>DataInput!G23</f>
        <v>134.00338035999999</v>
      </c>
      <c r="H167" s="242">
        <f>DataInput!H23</f>
        <v>114.99563746</v>
      </c>
      <c r="I167" s="242">
        <f>DataInput!I23</f>
        <v>125.66746250000001</v>
      </c>
      <c r="J167" s="242">
        <f>DataInput!J23</f>
        <v>188.77373681000003</v>
      </c>
      <c r="K167" s="242">
        <f>DataInput!K23</f>
        <v>208.96045975999999</v>
      </c>
      <c r="L167" s="231">
        <f t="shared" ref="L167:U167" si="114">K167-L168</f>
        <v>204.09285369498477</v>
      </c>
      <c r="M167" s="231">
        <f t="shared" si="114"/>
        <v>198.98186732671877</v>
      </c>
      <c r="N167" s="231">
        <f t="shared" si="114"/>
        <v>193.61533164003947</v>
      </c>
      <c r="O167" s="231">
        <f t="shared" si="114"/>
        <v>187.98046916902621</v>
      </c>
      <c r="P167" s="231">
        <f t="shared" si="114"/>
        <v>182.06386357446229</v>
      </c>
      <c r="Q167" s="231">
        <f t="shared" si="114"/>
        <v>175.85142770017018</v>
      </c>
      <c r="R167" s="231">
        <f t="shared" si="114"/>
        <v>169.32837003216346</v>
      </c>
      <c r="S167" s="231">
        <f t="shared" si="114"/>
        <v>162.47915948075641</v>
      </c>
      <c r="T167" s="231">
        <f t="shared" si="114"/>
        <v>155.287488401779</v>
      </c>
      <c r="U167" s="231">
        <f t="shared" si="114"/>
        <v>147.73623376885274</v>
      </c>
    </row>
    <row r="168" spans="1:21" ht="15">
      <c r="A168" s="198"/>
      <c r="B168" s="175" t="s">
        <v>119</v>
      </c>
      <c r="C168" s="168" t="str">
        <f>"million "&amp;D168</f>
        <v>million USD</v>
      </c>
      <c r="D168" s="174" t="str">
        <f>D167</f>
        <v>USD</v>
      </c>
      <c r="E168" s="171"/>
      <c r="F168" s="173"/>
      <c r="G168" s="245">
        <f>DataInput!G55</f>
        <v>3.8138967199999998</v>
      </c>
      <c r="H168" s="245">
        <f>DataInput!H55</f>
        <v>4.0045915560000003</v>
      </c>
      <c r="I168" s="245">
        <f>DataInput!I55</f>
        <v>4.2048211338000003</v>
      </c>
      <c r="J168" s="245">
        <f>DataInput!J55</f>
        <v>4.4150621904900005</v>
      </c>
      <c r="K168" s="245">
        <f>DataInput!K55</f>
        <v>4.6358153000144995</v>
      </c>
      <c r="L168" s="245">
        <f>DataInput!L55</f>
        <v>4.8676060650152255</v>
      </c>
      <c r="M168" s="245">
        <f>DataInput!M55</f>
        <v>5.1109863682659862</v>
      </c>
      <c r="N168" s="245">
        <f>DataInput!N55</f>
        <v>5.3665356866792866</v>
      </c>
      <c r="O168" s="245">
        <f>DataInput!O55</f>
        <v>5.6348624710132498</v>
      </c>
      <c r="P168" s="245">
        <f>DataInput!P55</f>
        <v>5.9166055945639124</v>
      </c>
      <c r="Q168" s="245">
        <f>DataInput!Q55</f>
        <v>6.2124358742921082</v>
      </c>
      <c r="R168" s="245">
        <f>DataInput!R55</f>
        <v>6.5230576680067145</v>
      </c>
      <c r="S168" s="245">
        <f>DataInput!S55</f>
        <v>6.8492105514070492</v>
      </c>
      <c r="T168" s="245">
        <f>DataInput!T55</f>
        <v>7.1916710789774028</v>
      </c>
      <c r="U168" s="245">
        <f>DataInput!U55</f>
        <v>7.5512546329262706</v>
      </c>
    </row>
    <row r="169" spans="1:21" ht="15">
      <c r="A169" s="198"/>
      <c r="B169" s="175" t="s">
        <v>182</v>
      </c>
      <c r="C169" s="168" t="str">
        <f>"million "&amp;D169</f>
        <v>million USD</v>
      </c>
      <c r="D169" s="174" t="str">
        <f>D168</f>
        <v>USD</v>
      </c>
      <c r="E169" s="171"/>
      <c r="F169" s="173"/>
      <c r="G169" s="245">
        <f>DataInput!G87</f>
        <v>1.6048387800000004</v>
      </c>
      <c r="H169" s="245">
        <f>DataInput!H87</f>
        <v>1.1752142399999999</v>
      </c>
      <c r="I169" s="245">
        <f>DataInput!I87</f>
        <v>1.0882176799999999</v>
      </c>
      <c r="J169" s="245">
        <f>DataInput!J87</f>
        <v>0.94407132000000005</v>
      </c>
      <c r="K169" s="245">
        <f>DataInput!K87</f>
        <v>0.69279360000000012</v>
      </c>
      <c r="L169" s="245">
        <f>DataInput!L87</f>
        <v>0.83135232000000014</v>
      </c>
      <c r="M169" s="245">
        <f>DataInput!M87</f>
        <v>0.99762278400000004</v>
      </c>
      <c r="N169" s="245">
        <f>DataInput!N87</f>
        <v>1.1971473408</v>
      </c>
      <c r="O169" s="245">
        <f>DataInput!O87</f>
        <v>1.43657680896</v>
      </c>
      <c r="P169" s="245">
        <f>DataInput!P87</f>
        <v>1.7238921707519999</v>
      </c>
      <c r="Q169" s="245">
        <f>DataInput!Q87</f>
        <v>2.0686706049023997</v>
      </c>
      <c r="R169" s="245">
        <f>DataInput!R87</f>
        <v>2.4824047258828799</v>
      </c>
      <c r="S169" s="245">
        <f>DataInput!S87</f>
        <v>2.9788856710594556</v>
      </c>
      <c r="T169" s="245">
        <f>DataInput!T87</f>
        <v>3.5746628052713465</v>
      </c>
      <c r="U169" s="245">
        <f>DataInput!U87</f>
        <v>4.2895953663256154</v>
      </c>
    </row>
    <row r="170" spans="1:21" ht="15">
      <c r="A170" s="198"/>
      <c r="B170" s="175" t="s">
        <v>185</v>
      </c>
      <c r="C170" s="168" t="str">
        <f>"LCU per unit of "&amp;D170</f>
        <v>LCU per unit of USD</v>
      </c>
      <c r="D170" s="174" t="str">
        <f>D169</f>
        <v>USD</v>
      </c>
      <c r="E170" s="171"/>
      <c r="F170" s="178"/>
      <c r="G170" s="273">
        <f>INDEX($G$81:$U$85,MATCH($D170,$B$81:$B$85,0),MATCH(G$78,$G$78:$U$78,0))</f>
        <v>196.48650000000001</v>
      </c>
      <c r="H170" s="273">
        <f t="shared" ref="H170:U170" si="115">INDEX($G$81:$U$85,MATCH($D170,$B$81:$B$85,0),MATCH(H$78,$G$78:$U$78,0))</f>
        <v>253.18969999999999</v>
      </c>
      <c r="I170" s="273">
        <f t="shared" si="115"/>
        <v>305.78620000000001</v>
      </c>
      <c r="J170" s="273">
        <f t="shared" si="115"/>
        <v>306.5</v>
      </c>
      <c r="K170" s="273">
        <f t="shared" si="115"/>
        <v>326</v>
      </c>
      <c r="L170" s="273">
        <f t="shared" si="115"/>
        <v>379</v>
      </c>
      <c r="M170" s="273">
        <f t="shared" si="115"/>
        <v>379</v>
      </c>
      <c r="N170" s="273">
        <f t="shared" si="115"/>
        <v>379</v>
      </c>
      <c r="O170" s="273">
        <f t="shared" si="115"/>
        <v>379</v>
      </c>
      <c r="P170" s="273">
        <f t="shared" si="115"/>
        <v>379</v>
      </c>
      <c r="Q170" s="273">
        <f t="shared" si="115"/>
        <v>379</v>
      </c>
      <c r="R170" s="273">
        <f t="shared" si="115"/>
        <v>379</v>
      </c>
      <c r="S170" s="273">
        <f t="shared" si="115"/>
        <v>379</v>
      </c>
      <c r="T170" s="273">
        <f t="shared" si="115"/>
        <v>379</v>
      </c>
      <c r="U170" s="273">
        <f t="shared" si="115"/>
        <v>379</v>
      </c>
    </row>
    <row r="171" spans="1:21" ht="15">
      <c r="A171" s="198"/>
      <c r="B171" s="175" t="s">
        <v>207</v>
      </c>
      <c r="C171" s="168" t="s">
        <v>186</v>
      </c>
      <c r="D171" s="244" t="s">
        <v>64</v>
      </c>
      <c r="E171" s="171"/>
      <c r="F171" s="173"/>
      <c r="G171" s="231">
        <f t="shared" ref="G171:U171" si="116">G167*G170</f>
        <v>26329.855195105141</v>
      </c>
      <c r="H171" s="231">
        <f t="shared" si="116"/>
        <v>29115.710949806158</v>
      </c>
      <c r="I171" s="231">
        <f t="shared" si="116"/>
        <v>38427.375821517504</v>
      </c>
      <c r="J171" s="231">
        <f t="shared" si="116"/>
        <v>57859.15033226501</v>
      </c>
      <c r="K171" s="231">
        <f t="shared" si="116"/>
        <v>68121.10988176</v>
      </c>
      <c r="L171" s="231">
        <f t="shared" si="116"/>
        <v>77351.19155039922</v>
      </c>
      <c r="M171" s="231">
        <f t="shared" si="116"/>
        <v>75414.127716826421</v>
      </c>
      <c r="N171" s="231">
        <f t="shared" si="116"/>
        <v>73380.210691574961</v>
      </c>
      <c r="O171" s="231">
        <f t="shared" si="116"/>
        <v>71244.59781506093</v>
      </c>
      <c r="P171" s="231">
        <f t="shared" si="116"/>
        <v>69002.204294721203</v>
      </c>
      <c r="Q171" s="231">
        <f t="shared" si="116"/>
        <v>66647.691098364492</v>
      </c>
      <c r="R171" s="231">
        <f t="shared" si="116"/>
        <v>64175.452242189953</v>
      </c>
      <c r="S171" s="231">
        <f t="shared" si="116"/>
        <v>61579.60144320668</v>
      </c>
      <c r="T171" s="231">
        <f t="shared" si="116"/>
        <v>58853.958104274243</v>
      </c>
      <c r="U171" s="231">
        <f t="shared" si="116"/>
        <v>55992.032598395192</v>
      </c>
    </row>
    <row r="172" spans="1:21" ht="15">
      <c r="A172" s="198"/>
      <c r="B172" s="175" t="s">
        <v>188</v>
      </c>
      <c r="C172" s="168" t="s">
        <v>186</v>
      </c>
      <c r="D172" s="174" t="str">
        <f>D171</f>
        <v>External</v>
      </c>
      <c r="E172" s="171"/>
      <c r="F172" s="173"/>
      <c r="G172" s="231">
        <f t="shared" ref="G172:K172" si="117">G168*G170</f>
        <v>749.37921787428002</v>
      </c>
      <c r="H172" s="231">
        <f t="shared" si="117"/>
        <v>1013.9213346861732</v>
      </c>
      <c r="I172" s="231">
        <f t="shared" si="117"/>
        <v>1285.7762761843937</v>
      </c>
      <c r="J172" s="231">
        <f t="shared" si="117"/>
        <v>1353.2165613851851</v>
      </c>
      <c r="K172" s="231">
        <f t="shared" si="117"/>
        <v>1511.2757878047269</v>
      </c>
      <c r="L172" s="231">
        <f t="shared" ref="L172:U172" si="118">L168*L170</f>
        <v>1844.8226986407706</v>
      </c>
      <c r="M172" s="231">
        <f t="shared" si="118"/>
        <v>1937.0638335728088</v>
      </c>
      <c r="N172" s="231">
        <f t="shared" si="118"/>
        <v>2033.9170252514496</v>
      </c>
      <c r="O172" s="231">
        <f t="shared" si="118"/>
        <v>2135.6128765140215</v>
      </c>
      <c r="P172" s="231">
        <f t="shared" si="118"/>
        <v>2242.3935203397227</v>
      </c>
      <c r="Q172" s="231">
        <f t="shared" si="118"/>
        <v>2354.5131963567092</v>
      </c>
      <c r="R172" s="231">
        <f t="shared" si="118"/>
        <v>2472.2388561745447</v>
      </c>
      <c r="S172" s="231">
        <f t="shared" si="118"/>
        <v>2595.8507989832715</v>
      </c>
      <c r="T172" s="231">
        <f t="shared" si="118"/>
        <v>2725.6433389324357</v>
      </c>
      <c r="U172" s="231">
        <f t="shared" si="118"/>
        <v>2861.9255058790563</v>
      </c>
    </row>
    <row r="173" spans="1:21" ht="15">
      <c r="A173" s="198"/>
      <c r="B173" s="175" t="s">
        <v>206</v>
      </c>
      <c r="C173" s="168" t="s">
        <v>186</v>
      </c>
      <c r="D173" s="174" t="str">
        <f>D172</f>
        <v>External</v>
      </c>
      <c r="E173" s="171"/>
      <c r="F173" s="173"/>
      <c r="G173" s="231">
        <f t="shared" ref="G173:K173" si="119">G169*G170</f>
        <v>315.32915494647006</v>
      </c>
      <c r="H173" s="231">
        <f t="shared" si="119"/>
        <v>297.55214086132793</v>
      </c>
      <c r="I173" s="231">
        <f t="shared" si="119"/>
        <v>332.76194914001599</v>
      </c>
      <c r="J173" s="231">
        <f t="shared" si="119"/>
        <v>289.35785958000002</v>
      </c>
      <c r="K173" s="231">
        <f t="shared" si="119"/>
        <v>225.85071360000003</v>
      </c>
      <c r="L173" s="231">
        <f t="shared" ref="L173:U173" si="120">L169*L170</f>
        <v>315.08252928000007</v>
      </c>
      <c r="M173" s="231">
        <f t="shared" si="120"/>
        <v>378.099035136</v>
      </c>
      <c r="N173" s="231">
        <f t="shared" si="120"/>
        <v>453.71884216320001</v>
      </c>
      <c r="O173" s="231">
        <f t="shared" si="120"/>
        <v>544.46261059584003</v>
      </c>
      <c r="P173" s="231">
        <f t="shared" si="120"/>
        <v>653.35513271500793</v>
      </c>
      <c r="Q173" s="231">
        <f t="shared" si="120"/>
        <v>784.02615925800944</v>
      </c>
      <c r="R173" s="231">
        <f t="shared" si="120"/>
        <v>940.83139110961145</v>
      </c>
      <c r="S173" s="231">
        <f t="shared" si="120"/>
        <v>1128.9976693315336</v>
      </c>
      <c r="T173" s="231">
        <f t="shared" si="120"/>
        <v>1354.7972031978404</v>
      </c>
      <c r="U173" s="231">
        <f t="shared" si="120"/>
        <v>1625.7566438374083</v>
      </c>
    </row>
    <row r="174" spans="1:21" ht="15">
      <c r="A174" s="198"/>
      <c r="B174" s="179" t="s">
        <v>197</v>
      </c>
      <c r="C174" s="168"/>
      <c r="D174" s="200"/>
      <c r="E174" s="199"/>
      <c r="F174" s="172"/>
      <c r="G174" s="172"/>
      <c r="H174" s="172"/>
      <c r="I174" s="172"/>
      <c r="J174" s="172"/>
      <c r="K174" s="231"/>
      <c r="L174" s="274"/>
      <c r="M174" s="274"/>
      <c r="N174" s="274"/>
      <c r="O174" s="274"/>
      <c r="P174" s="274"/>
      <c r="Q174" s="274"/>
      <c r="R174" s="274"/>
      <c r="S174" s="274"/>
      <c r="T174" s="274"/>
      <c r="U174" s="274"/>
    </row>
    <row r="175" spans="1:21" ht="15">
      <c r="A175" s="198"/>
      <c r="B175" s="175" t="s">
        <v>208</v>
      </c>
      <c r="C175" s="168" t="str">
        <f>"million "&amp;D175</f>
        <v>million LCU</v>
      </c>
      <c r="D175" s="233" t="s">
        <v>226</v>
      </c>
      <c r="E175" s="171"/>
      <c r="F175" s="173"/>
      <c r="G175" s="172"/>
      <c r="H175" s="172"/>
      <c r="I175" s="172"/>
      <c r="J175" s="172"/>
      <c r="K175" s="276">
        <v>0</v>
      </c>
      <c r="L175" s="231">
        <f t="shared" ref="L175:U175" si="121">K175-L176</f>
        <v>0</v>
      </c>
      <c r="M175" s="231">
        <f t="shared" si="121"/>
        <v>0</v>
      </c>
      <c r="N175" s="231">
        <f t="shared" si="121"/>
        <v>0</v>
      </c>
      <c r="O175" s="231">
        <f t="shared" si="121"/>
        <v>0</v>
      </c>
      <c r="P175" s="231">
        <f t="shared" si="121"/>
        <v>0</v>
      </c>
      <c r="Q175" s="231">
        <f t="shared" si="121"/>
        <v>0</v>
      </c>
      <c r="R175" s="231">
        <f t="shared" si="121"/>
        <v>0</v>
      </c>
      <c r="S175" s="231">
        <f t="shared" si="121"/>
        <v>0</v>
      </c>
      <c r="T175" s="231">
        <f t="shared" si="121"/>
        <v>0</v>
      </c>
      <c r="U175" s="231">
        <f t="shared" si="121"/>
        <v>0</v>
      </c>
    </row>
    <row r="176" spans="1:21" ht="15">
      <c r="A176" s="198"/>
      <c r="B176" s="175" t="s">
        <v>119</v>
      </c>
      <c r="C176" s="168" t="str">
        <f>"million "&amp;D176</f>
        <v>million LCU</v>
      </c>
      <c r="D176" s="174" t="str">
        <f>D175</f>
        <v>LCU</v>
      </c>
      <c r="E176" s="171"/>
      <c r="F176" s="173"/>
      <c r="G176" s="172"/>
      <c r="H176" s="172"/>
      <c r="I176" s="172"/>
      <c r="J176" s="172"/>
      <c r="K176" s="231"/>
      <c r="L176" s="277">
        <v>0</v>
      </c>
      <c r="M176" s="277">
        <v>0</v>
      </c>
      <c r="N176" s="277">
        <v>0</v>
      </c>
      <c r="O176" s="277">
        <v>0</v>
      </c>
      <c r="P176" s="277">
        <v>0</v>
      </c>
      <c r="Q176" s="277">
        <v>0</v>
      </c>
      <c r="R176" s="277">
        <v>0</v>
      </c>
      <c r="S176" s="277">
        <v>0</v>
      </c>
      <c r="T176" s="277">
        <v>0</v>
      </c>
      <c r="U176" s="277">
        <v>0</v>
      </c>
    </row>
    <row r="177" spans="1:21" ht="15">
      <c r="A177" s="198"/>
      <c r="B177" s="175" t="s">
        <v>182</v>
      </c>
      <c r="C177" s="168" t="str">
        <f>"million "&amp;D177</f>
        <v>million LCU</v>
      </c>
      <c r="D177" s="174" t="str">
        <f>D176</f>
        <v>LCU</v>
      </c>
      <c r="E177" s="171"/>
      <c r="F177" s="173"/>
      <c r="G177" s="172"/>
      <c r="H177" s="172"/>
      <c r="I177" s="172"/>
      <c r="J177" s="172"/>
      <c r="K177" s="231"/>
      <c r="L177" s="277">
        <v>0</v>
      </c>
      <c r="M177" s="277">
        <v>0</v>
      </c>
      <c r="N177" s="277">
        <v>0</v>
      </c>
      <c r="O177" s="277">
        <v>0</v>
      </c>
      <c r="P177" s="277">
        <v>0</v>
      </c>
      <c r="Q177" s="277">
        <v>0</v>
      </c>
      <c r="R177" s="277">
        <v>0</v>
      </c>
      <c r="S177" s="277">
        <v>0</v>
      </c>
      <c r="T177" s="277">
        <v>0</v>
      </c>
      <c r="U177" s="277">
        <v>0</v>
      </c>
    </row>
    <row r="178" spans="1:21" ht="15">
      <c r="A178" s="198"/>
      <c r="B178" s="175" t="s">
        <v>185</v>
      </c>
      <c r="C178" s="168" t="str">
        <f>"LCU per unit of "&amp;D178</f>
        <v>LCU per unit of LCU</v>
      </c>
      <c r="D178" s="174" t="str">
        <f>D177</f>
        <v>LCU</v>
      </c>
      <c r="E178" s="171"/>
      <c r="F178" s="178"/>
      <c r="G178" s="172"/>
      <c r="H178" s="172"/>
      <c r="I178" s="172"/>
      <c r="J178" s="172"/>
      <c r="K178" s="273">
        <f t="shared" ref="K178:U178" si="122">INDEX($K$81:$U$85,MATCH($D178,$B$81:$B$85,0),MATCH(K$78,$K$78:$U$78,0))</f>
        <v>1</v>
      </c>
      <c r="L178" s="273">
        <f t="shared" si="122"/>
        <v>1</v>
      </c>
      <c r="M178" s="273">
        <f t="shared" si="122"/>
        <v>1</v>
      </c>
      <c r="N178" s="273">
        <f t="shared" si="122"/>
        <v>1</v>
      </c>
      <c r="O178" s="273">
        <f t="shared" si="122"/>
        <v>1</v>
      </c>
      <c r="P178" s="273">
        <f t="shared" si="122"/>
        <v>1</v>
      </c>
      <c r="Q178" s="273">
        <f t="shared" si="122"/>
        <v>1</v>
      </c>
      <c r="R178" s="273">
        <f t="shared" si="122"/>
        <v>1</v>
      </c>
      <c r="S178" s="273">
        <f t="shared" si="122"/>
        <v>1</v>
      </c>
      <c r="T178" s="273">
        <f t="shared" si="122"/>
        <v>1</v>
      </c>
      <c r="U178" s="273">
        <f t="shared" si="122"/>
        <v>1</v>
      </c>
    </row>
    <row r="179" spans="1:21" ht="15">
      <c r="A179" s="198"/>
      <c r="B179" s="175" t="s">
        <v>207</v>
      </c>
      <c r="C179" s="168" t="s">
        <v>186</v>
      </c>
      <c r="D179" s="234" t="s">
        <v>65</v>
      </c>
      <c r="E179" s="171"/>
      <c r="F179" s="173"/>
      <c r="G179" s="172"/>
      <c r="H179" s="172"/>
      <c r="I179" s="172"/>
      <c r="J179" s="172"/>
      <c r="K179" s="231">
        <f t="shared" ref="K179:U179" si="123">K175*K178</f>
        <v>0</v>
      </c>
      <c r="L179" s="231">
        <f t="shared" si="123"/>
        <v>0</v>
      </c>
      <c r="M179" s="231">
        <f t="shared" si="123"/>
        <v>0</v>
      </c>
      <c r="N179" s="231">
        <f t="shared" si="123"/>
        <v>0</v>
      </c>
      <c r="O179" s="231">
        <f t="shared" si="123"/>
        <v>0</v>
      </c>
      <c r="P179" s="231">
        <f t="shared" si="123"/>
        <v>0</v>
      </c>
      <c r="Q179" s="231">
        <f t="shared" si="123"/>
        <v>0</v>
      </c>
      <c r="R179" s="231">
        <f t="shared" si="123"/>
        <v>0</v>
      </c>
      <c r="S179" s="231">
        <f t="shared" si="123"/>
        <v>0</v>
      </c>
      <c r="T179" s="231">
        <f t="shared" si="123"/>
        <v>0</v>
      </c>
      <c r="U179" s="231">
        <f t="shared" si="123"/>
        <v>0</v>
      </c>
    </row>
    <row r="180" spans="1:21" ht="15">
      <c r="A180" s="198"/>
      <c r="B180" s="175" t="s">
        <v>188</v>
      </c>
      <c r="C180" s="168" t="s">
        <v>186</v>
      </c>
      <c r="D180" s="174" t="str">
        <f>D179</f>
        <v>Domestic</v>
      </c>
      <c r="E180" s="171"/>
      <c r="F180" s="173"/>
      <c r="G180" s="172"/>
      <c r="H180" s="172"/>
      <c r="I180" s="172"/>
      <c r="J180" s="172"/>
      <c r="K180" s="231"/>
      <c r="L180" s="231">
        <f t="shared" ref="L180:U180" si="124">L176*L178</f>
        <v>0</v>
      </c>
      <c r="M180" s="231">
        <f t="shared" si="124"/>
        <v>0</v>
      </c>
      <c r="N180" s="231">
        <f t="shared" si="124"/>
        <v>0</v>
      </c>
      <c r="O180" s="231">
        <f t="shared" si="124"/>
        <v>0</v>
      </c>
      <c r="P180" s="231">
        <f t="shared" si="124"/>
        <v>0</v>
      </c>
      <c r="Q180" s="231">
        <f t="shared" si="124"/>
        <v>0</v>
      </c>
      <c r="R180" s="231">
        <f t="shared" si="124"/>
        <v>0</v>
      </c>
      <c r="S180" s="231">
        <f t="shared" si="124"/>
        <v>0</v>
      </c>
      <c r="T180" s="231">
        <f t="shared" si="124"/>
        <v>0</v>
      </c>
      <c r="U180" s="231">
        <f t="shared" si="124"/>
        <v>0</v>
      </c>
    </row>
    <row r="181" spans="1:21" ht="15">
      <c r="A181" s="198"/>
      <c r="B181" s="175" t="s">
        <v>206</v>
      </c>
      <c r="C181" s="168" t="s">
        <v>186</v>
      </c>
      <c r="D181" s="174" t="str">
        <f>D180</f>
        <v>Domestic</v>
      </c>
      <c r="E181" s="171"/>
      <c r="F181" s="173"/>
      <c r="G181" s="172"/>
      <c r="H181" s="172"/>
      <c r="I181" s="172"/>
      <c r="J181" s="172"/>
      <c r="K181" s="231"/>
      <c r="L181" s="231">
        <f t="shared" ref="L181:U181" si="125">L177*L178</f>
        <v>0</v>
      </c>
      <c r="M181" s="231">
        <f t="shared" si="125"/>
        <v>0</v>
      </c>
      <c r="N181" s="231">
        <f t="shared" si="125"/>
        <v>0</v>
      </c>
      <c r="O181" s="231">
        <f t="shared" si="125"/>
        <v>0</v>
      </c>
      <c r="P181" s="231">
        <f t="shared" si="125"/>
        <v>0</v>
      </c>
      <c r="Q181" s="231">
        <f t="shared" si="125"/>
        <v>0</v>
      </c>
      <c r="R181" s="231">
        <f t="shared" si="125"/>
        <v>0</v>
      </c>
      <c r="S181" s="231">
        <f t="shared" si="125"/>
        <v>0</v>
      </c>
      <c r="T181" s="231">
        <f t="shared" si="125"/>
        <v>0</v>
      </c>
      <c r="U181" s="231">
        <f t="shared" si="125"/>
        <v>0</v>
      </c>
    </row>
    <row r="182" spans="1:21" ht="15">
      <c r="A182" s="198"/>
      <c r="B182" s="179" t="s">
        <v>196</v>
      </c>
      <c r="C182" s="168"/>
      <c r="D182" s="200"/>
      <c r="E182" s="199"/>
      <c r="F182" s="172"/>
      <c r="G182" s="172"/>
      <c r="H182" s="172"/>
      <c r="I182" s="172"/>
      <c r="J182" s="172"/>
      <c r="K182" s="231"/>
      <c r="L182" s="274"/>
      <c r="M182" s="274"/>
      <c r="N182" s="274"/>
      <c r="O182" s="274"/>
      <c r="P182" s="274"/>
      <c r="Q182" s="274"/>
      <c r="R182" s="274"/>
      <c r="S182" s="274"/>
      <c r="T182" s="274"/>
      <c r="U182" s="274"/>
    </row>
    <row r="183" spans="1:21" ht="15">
      <c r="A183" s="198"/>
      <c r="B183" s="175" t="s">
        <v>208</v>
      </c>
      <c r="C183" s="168" t="str">
        <f>"million "&amp;D183</f>
        <v>million LCU</v>
      </c>
      <c r="D183" s="233" t="s">
        <v>226</v>
      </c>
      <c r="E183" s="171"/>
      <c r="F183" s="173"/>
      <c r="G183" s="172"/>
      <c r="H183" s="172"/>
      <c r="I183" s="172"/>
      <c r="J183" s="172"/>
      <c r="K183" s="276">
        <v>0</v>
      </c>
      <c r="L183" s="231">
        <f t="shared" ref="L183:U183" si="126">K183-L184</f>
        <v>0</v>
      </c>
      <c r="M183" s="231">
        <f t="shared" si="126"/>
        <v>0</v>
      </c>
      <c r="N183" s="231">
        <f t="shared" si="126"/>
        <v>0</v>
      </c>
      <c r="O183" s="231">
        <f t="shared" si="126"/>
        <v>0</v>
      </c>
      <c r="P183" s="231">
        <f t="shared" si="126"/>
        <v>0</v>
      </c>
      <c r="Q183" s="231">
        <f t="shared" si="126"/>
        <v>0</v>
      </c>
      <c r="R183" s="231">
        <f t="shared" si="126"/>
        <v>0</v>
      </c>
      <c r="S183" s="231">
        <f t="shared" si="126"/>
        <v>0</v>
      </c>
      <c r="T183" s="231">
        <f t="shared" si="126"/>
        <v>0</v>
      </c>
      <c r="U183" s="231">
        <f t="shared" si="126"/>
        <v>0</v>
      </c>
    </row>
    <row r="184" spans="1:21" ht="15">
      <c r="A184" s="198"/>
      <c r="B184" s="175" t="s">
        <v>119</v>
      </c>
      <c r="C184" s="168" t="str">
        <f>"million "&amp;D184</f>
        <v>million LCU</v>
      </c>
      <c r="D184" s="174" t="str">
        <f>D183</f>
        <v>LCU</v>
      </c>
      <c r="E184" s="171"/>
      <c r="F184" s="173"/>
      <c r="G184" s="172"/>
      <c r="H184" s="172"/>
      <c r="I184" s="172"/>
      <c r="J184" s="172"/>
      <c r="K184" s="231"/>
      <c r="L184" s="277">
        <v>0</v>
      </c>
      <c r="M184" s="277">
        <v>0</v>
      </c>
      <c r="N184" s="277">
        <v>0</v>
      </c>
      <c r="O184" s="277">
        <v>0</v>
      </c>
      <c r="P184" s="277">
        <v>0</v>
      </c>
      <c r="Q184" s="277">
        <v>0</v>
      </c>
      <c r="R184" s="277">
        <v>0</v>
      </c>
      <c r="S184" s="277">
        <v>0</v>
      </c>
      <c r="T184" s="277">
        <v>0</v>
      </c>
      <c r="U184" s="277">
        <v>0</v>
      </c>
    </row>
    <row r="185" spans="1:21" ht="15">
      <c r="A185" s="198"/>
      <c r="B185" s="175" t="s">
        <v>182</v>
      </c>
      <c r="C185" s="168" t="str">
        <f>"million "&amp;D185</f>
        <v>million LCU</v>
      </c>
      <c r="D185" s="174" t="str">
        <f>D184</f>
        <v>LCU</v>
      </c>
      <c r="E185" s="171"/>
      <c r="F185" s="173"/>
      <c r="G185" s="172"/>
      <c r="H185" s="172"/>
      <c r="I185" s="172"/>
      <c r="J185" s="172"/>
      <c r="K185" s="231"/>
      <c r="L185" s="277">
        <v>0</v>
      </c>
      <c r="M185" s="277">
        <v>0</v>
      </c>
      <c r="N185" s="277">
        <v>0</v>
      </c>
      <c r="O185" s="277">
        <v>0</v>
      </c>
      <c r="P185" s="277">
        <v>0</v>
      </c>
      <c r="Q185" s="277">
        <v>0</v>
      </c>
      <c r="R185" s="277">
        <v>0</v>
      </c>
      <c r="S185" s="277">
        <v>0</v>
      </c>
      <c r="T185" s="277">
        <v>0</v>
      </c>
      <c r="U185" s="277">
        <v>0</v>
      </c>
    </row>
    <row r="186" spans="1:21" ht="15">
      <c r="A186" s="198"/>
      <c r="B186" s="175" t="s">
        <v>185</v>
      </c>
      <c r="C186" s="168" t="str">
        <f>"LCU per unit of "&amp;D186</f>
        <v>LCU per unit of LCU</v>
      </c>
      <c r="D186" s="174" t="str">
        <f>D185</f>
        <v>LCU</v>
      </c>
      <c r="E186" s="171"/>
      <c r="F186" s="178"/>
      <c r="G186" s="172"/>
      <c r="H186" s="172"/>
      <c r="I186" s="172"/>
      <c r="J186" s="172"/>
      <c r="K186" s="273">
        <f t="shared" ref="K186:U186" si="127">INDEX($K$81:$U$85,MATCH($D186,$B$81:$B$85,0),MATCH(K$78,$K$78:$U$78,0))</f>
        <v>1</v>
      </c>
      <c r="L186" s="273">
        <f t="shared" si="127"/>
        <v>1</v>
      </c>
      <c r="M186" s="273">
        <f t="shared" si="127"/>
        <v>1</v>
      </c>
      <c r="N186" s="273">
        <f t="shared" si="127"/>
        <v>1</v>
      </c>
      <c r="O186" s="273">
        <f t="shared" si="127"/>
        <v>1</v>
      </c>
      <c r="P186" s="273">
        <f t="shared" si="127"/>
        <v>1</v>
      </c>
      <c r="Q186" s="273">
        <f t="shared" si="127"/>
        <v>1</v>
      </c>
      <c r="R186" s="273">
        <f t="shared" si="127"/>
        <v>1</v>
      </c>
      <c r="S186" s="273">
        <f t="shared" si="127"/>
        <v>1</v>
      </c>
      <c r="T186" s="273">
        <f t="shared" si="127"/>
        <v>1</v>
      </c>
      <c r="U186" s="273">
        <f t="shared" si="127"/>
        <v>1</v>
      </c>
    </row>
    <row r="187" spans="1:21" ht="15">
      <c r="A187" s="198"/>
      <c r="B187" s="175" t="s">
        <v>207</v>
      </c>
      <c r="C187" s="168" t="s">
        <v>186</v>
      </c>
      <c r="D187" s="234" t="s">
        <v>65</v>
      </c>
      <c r="E187" s="171"/>
      <c r="F187" s="173"/>
      <c r="G187" s="172"/>
      <c r="H187" s="172"/>
      <c r="I187" s="172"/>
      <c r="J187" s="172"/>
      <c r="K187" s="231">
        <f t="shared" ref="K187:U187" si="128">K183*K186</f>
        <v>0</v>
      </c>
      <c r="L187" s="231">
        <f t="shared" si="128"/>
        <v>0</v>
      </c>
      <c r="M187" s="231">
        <f t="shared" si="128"/>
        <v>0</v>
      </c>
      <c r="N187" s="231">
        <f t="shared" si="128"/>
        <v>0</v>
      </c>
      <c r="O187" s="231">
        <f t="shared" si="128"/>
        <v>0</v>
      </c>
      <c r="P187" s="231">
        <f t="shared" si="128"/>
        <v>0</v>
      </c>
      <c r="Q187" s="231">
        <f t="shared" si="128"/>
        <v>0</v>
      </c>
      <c r="R187" s="231">
        <f t="shared" si="128"/>
        <v>0</v>
      </c>
      <c r="S187" s="231">
        <f t="shared" si="128"/>
        <v>0</v>
      </c>
      <c r="T187" s="231">
        <f t="shared" si="128"/>
        <v>0</v>
      </c>
      <c r="U187" s="231">
        <f t="shared" si="128"/>
        <v>0</v>
      </c>
    </row>
    <row r="188" spans="1:21" ht="15">
      <c r="A188" s="198"/>
      <c r="B188" s="175" t="s">
        <v>188</v>
      </c>
      <c r="C188" s="168" t="s">
        <v>186</v>
      </c>
      <c r="D188" s="174" t="str">
        <f>D187</f>
        <v>Domestic</v>
      </c>
      <c r="E188" s="171"/>
      <c r="F188" s="173"/>
      <c r="G188" s="172"/>
      <c r="H188" s="172"/>
      <c r="I188" s="172"/>
      <c r="J188" s="172"/>
      <c r="K188" s="231"/>
      <c r="L188" s="231">
        <f t="shared" ref="L188:U188" si="129">L184*L186</f>
        <v>0</v>
      </c>
      <c r="M188" s="231">
        <f t="shared" si="129"/>
        <v>0</v>
      </c>
      <c r="N188" s="231">
        <f t="shared" si="129"/>
        <v>0</v>
      </c>
      <c r="O188" s="231">
        <f t="shared" si="129"/>
        <v>0</v>
      </c>
      <c r="P188" s="231">
        <f t="shared" si="129"/>
        <v>0</v>
      </c>
      <c r="Q188" s="231">
        <f t="shared" si="129"/>
        <v>0</v>
      </c>
      <c r="R188" s="231">
        <f t="shared" si="129"/>
        <v>0</v>
      </c>
      <c r="S188" s="231">
        <f t="shared" si="129"/>
        <v>0</v>
      </c>
      <c r="T188" s="231">
        <f t="shared" si="129"/>
        <v>0</v>
      </c>
      <c r="U188" s="231">
        <f t="shared" si="129"/>
        <v>0</v>
      </c>
    </row>
    <row r="189" spans="1:21" ht="15">
      <c r="A189" s="198"/>
      <c r="B189" s="175" t="s">
        <v>206</v>
      </c>
      <c r="C189" s="168" t="s">
        <v>186</v>
      </c>
      <c r="D189" s="174" t="str">
        <f>D188</f>
        <v>Domestic</v>
      </c>
      <c r="E189" s="171"/>
      <c r="F189" s="173"/>
      <c r="G189" s="172"/>
      <c r="H189" s="172"/>
      <c r="I189" s="172"/>
      <c r="J189" s="172"/>
      <c r="K189" s="231"/>
      <c r="L189" s="231">
        <f t="shared" ref="L189:U189" si="130">L185*L186</f>
        <v>0</v>
      </c>
      <c r="M189" s="231">
        <f t="shared" si="130"/>
        <v>0</v>
      </c>
      <c r="N189" s="231">
        <f t="shared" si="130"/>
        <v>0</v>
      </c>
      <c r="O189" s="231">
        <f t="shared" si="130"/>
        <v>0</v>
      </c>
      <c r="P189" s="231">
        <f t="shared" si="130"/>
        <v>0</v>
      </c>
      <c r="Q189" s="231">
        <f t="shared" si="130"/>
        <v>0</v>
      </c>
      <c r="R189" s="231">
        <f t="shared" si="130"/>
        <v>0</v>
      </c>
      <c r="S189" s="231">
        <f t="shared" si="130"/>
        <v>0</v>
      </c>
      <c r="T189" s="231">
        <f t="shared" si="130"/>
        <v>0</v>
      </c>
      <c r="U189" s="231">
        <f t="shared" si="130"/>
        <v>0</v>
      </c>
    </row>
    <row r="190" spans="1:21" ht="15">
      <c r="A190" s="198"/>
      <c r="B190" s="179" t="s">
        <v>195</v>
      </c>
      <c r="C190" s="168"/>
      <c r="D190" s="200"/>
      <c r="E190" s="199"/>
      <c r="F190" s="172"/>
      <c r="G190" s="172"/>
      <c r="H190" s="172"/>
      <c r="I190" s="172"/>
      <c r="J190" s="172"/>
      <c r="K190" s="231"/>
      <c r="L190" s="274"/>
      <c r="M190" s="274"/>
      <c r="N190" s="274"/>
      <c r="O190" s="274"/>
      <c r="P190" s="274"/>
      <c r="Q190" s="274"/>
      <c r="R190" s="274"/>
      <c r="S190" s="274"/>
      <c r="T190" s="274"/>
      <c r="U190" s="274"/>
    </row>
    <row r="191" spans="1:21" ht="15">
      <c r="A191" s="198"/>
      <c r="B191" s="175" t="s">
        <v>208</v>
      </c>
      <c r="C191" s="168" t="str">
        <f>"million "&amp;D191</f>
        <v>million LCU</v>
      </c>
      <c r="D191" s="233" t="s">
        <v>226</v>
      </c>
      <c r="E191" s="171"/>
      <c r="F191" s="173"/>
      <c r="G191" s="172"/>
      <c r="H191" s="172"/>
      <c r="I191" s="172"/>
      <c r="J191" s="172"/>
      <c r="K191" s="276">
        <v>0</v>
      </c>
      <c r="L191" s="231">
        <f t="shared" ref="L191:U191" si="131">K191-L192</f>
        <v>0</v>
      </c>
      <c r="M191" s="231">
        <f t="shared" si="131"/>
        <v>0</v>
      </c>
      <c r="N191" s="231">
        <f t="shared" si="131"/>
        <v>0</v>
      </c>
      <c r="O191" s="231">
        <f t="shared" si="131"/>
        <v>0</v>
      </c>
      <c r="P191" s="231">
        <f t="shared" si="131"/>
        <v>0</v>
      </c>
      <c r="Q191" s="231">
        <f t="shared" si="131"/>
        <v>0</v>
      </c>
      <c r="R191" s="231">
        <f t="shared" si="131"/>
        <v>0</v>
      </c>
      <c r="S191" s="231">
        <f t="shared" si="131"/>
        <v>0</v>
      </c>
      <c r="T191" s="231">
        <f t="shared" si="131"/>
        <v>0</v>
      </c>
      <c r="U191" s="231">
        <f t="shared" si="131"/>
        <v>0</v>
      </c>
    </row>
    <row r="192" spans="1:21" ht="15">
      <c r="A192" s="198"/>
      <c r="B192" s="175" t="s">
        <v>119</v>
      </c>
      <c r="C192" s="168" t="str">
        <f>"million "&amp;D192</f>
        <v>million LCU</v>
      </c>
      <c r="D192" s="174" t="str">
        <f>D191</f>
        <v>LCU</v>
      </c>
      <c r="E192" s="171"/>
      <c r="F192" s="173"/>
      <c r="G192" s="172"/>
      <c r="H192" s="172"/>
      <c r="I192" s="172"/>
      <c r="J192" s="172"/>
      <c r="K192" s="231"/>
      <c r="L192" s="277">
        <v>0</v>
      </c>
      <c r="M192" s="277">
        <v>0</v>
      </c>
      <c r="N192" s="277">
        <v>0</v>
      </c>
      <c r="O192" s="277">
        <v>0</v>
      </c>
      <c r="P192" s="277">
        <v>0</v>
      </c>
      <c r="Q192" s="277">
        <v>0</v>
      </c>
      <c r="R192" s="277">
        <v>0</v>
      </c>
      <c r="S192" s="277">
        <v>0</v>
      </c>
      <c r="T192" s="277">
        <v>0</v>
      </c>
      <c r="U192" s="277">
        <v>0</v>
      </c>
    </row>
    <row r="193" spans="1:21" ht="15">
      <c r="A193" s="198"/>
      <c r="B193" s="175" t="s">
        <v>182</v>
      </c>
      <c r="C193" s="168" t="str">
        <f>"million "&amp;D193</f>
        <v>million LCU</v>
      </c>
      <c r="D193" s="174" t="str">
        <f>D192</f>
        <v>LCU</v>
      </c>
      <c r="E193" s="171"/>
      <c r="F193" s="173"/>
      <c r="G193" s="172"/>
      <c r="H193" s="172"/>
      <c r="I193" s="172"/>
      <c r="J193" s="172"/>
      <c r="K193" s="231"/>
      <c r="L193" s="277">
        <v>0</v>
      </c>
      <c r="M193" s="277">
        <v>0</v>
      </c>
      <c r="N193" s="277">
        <v>0</v>
      </c>
      <c r="O193" s="277">
        <v>0</v>
      </c>
      <c r="P193" s="277">
        <v>0</v>
      </c>
      <c r="Q193" s="277">
        <v>0</v>
      </c>
      <c r="R193" s="277">
        <v>0</v>
      </c>
      <c r="S193" s="277">
        <v>0</v>
      </c>
      <c r="T193" s="277">
        <v>0</v>
      </c>
      <c r="U193" s="277">
        <v>0</v>
      </c>
    </row>
    <row r="194" spans="1:21" ht="15">
      <c r="A194" s="198"/>
      <c r="B194" s="175" t="s">
        <v>185</v>
      </c>
      <c r="C194" s="168" t="str">
        <f>"LCU per unit of "&amp;D194</f>
        <v>LCU per unit of LCU</v>
      </c>
      <c r="D194" s="174" t="str">
        <f>D193</f>
        <v>LCU</v>
      </c>
      <c r="E194" s="171"/>
      <c r="F194" s="178"/>
      <c r="G194" s="172"/>
      <c r="H194" s="172"/>
      <c r="I194" s="172"/>
      <c r="J194" s="172"/>
      <c r="K194" s="273">
        <f t="shared" ref="K194:U194" si="132">INDEX($K$81:$U$85,MATCH($D194,$B$81:$B$85,0),MATCH(K$78,$K$78:$U$78,0))</f>
        <v>1</v>
      </c>
      <c r="L194" s="273">
        <f t="shared" si="132"/>
        <v>1</v>
      </c>
      <c r="M194" s="273">
        <f t="shared" si="132"/>
        <v>1</v>
      </c>
      <c r="N194" s="273">
        <f t="shared" si="132"/>
        <v>1</v>
      </c>
      <c r="O194" s="273">
        <f t="shared" si="132"/>
        <v>1</v>
      </c>
      <c r="P194" s="273">
        <f t="shared" si="132"/>
        <v>1</v>
      </c>
      <c r="Q194" s="273">
        <f t="shared" si="132"/>
        <v>1</v>
      </c>
      <c r="R194" s="273">
        <f t="shared" si="132"/>
        <v>1</v>
      </c>
      <c r="S194" s="273">
        <f t="shared" si="132"/>
        <v>1</v>
      </c>
      <c r="T194" s="273">
        <f t="shared" si="132"/>
        <v>1</v>
      </c>
      <c r="U194" s="273">
        <f t="shared" si="132"/>
        <v>1</v>
      </c>
    </row>
    <row r="195" spans="1:21" ht="15">
      <c r="A195" s="198"/>
      <c r="B195" s="175" t="s">
        <v>207</v>
      </c>
      <c r="C195" s="168" t="s">
        <v>186</v>
      </c>
      <c r="D195" s="234" t="s">
        <v>65</v>
      </c>
      <c r="E195" s="171"/>
      <c r="F195" s="173"/>
      <c r="G195" s="172"/>
      <c r="H195" s="172"/>
      <c r="I195" s="172"/>
      <c r="J195" s="172"/>
      <c r="K195" s="231">
        <f t="shared" ref="K195:U195" si="133">K191*K194</f>
        <v>0</v>
      </c>
      <c r="L195" s="231">
        <f t="shared" si="133"/>
        <v>0</v>
      </c>
      <c r="M195" s="231">
        <f t="shared" si="133"/>
        <v>0</v>
      </c>
      <c r="N195" s="231">
        <f t="shared" si="133"/>
        <v>0</v>
      </c>
      <c r="O195" s="231">
        <f t="shared" si="133"/>
        <v>0</v>
      </c>
      <c r="P195" s="231">
        <f t="shared" si="133"/>
        <v>0</v>
      </c>
      <c r="Q195" s="231">
        <f t="shared" si="133"/>
        <v>0</v>
      </c>
      <c r="R195" s="231">
        <f t="shared" si="133"/>
        <v>0</v>
      </c>
      <c r="S195" s="231">
        <f t="shared" si="133"/>
        <v>0</v>
      </c>
      <c r="T195" s="231">
        <f t="shared" si="133"/>
        <v>0</v>
      </c>
      <c r="U195" s="231">
        <f t="shared" si="133"/>
        <v>0</v>
      </c>
    </row>
    <row r="196" spans="1:21" ht="15">
      <c r="A196" s="198"/>
      <c r="B196" s="175" t="s">
        <v>188</v>
      </c>
      <c r="C196" s="168" t="s">
        <v>186</v>
      </c>
      <c r="D196" s="174" t="str">
        <f>D195</f>
        <v>Domestic</v>
      </c>
      <c r="E196" s="171"/>
      <c r="F196" s="173"/>
      <c r="G196" s="172"/>
      <c r="H196" s="172"/>
      <c r="I196" s="172"/>
      <c r="J196" s="172"/>
      <c r="K196" s="231"/>
      <c r="L196" s="231">
        <f t="shared" ref="L196:U196" si="134">L192*L194</f>
        <v>0</v>
      </c>
      <c r="M196" s="231">
        <f t="shared" si="134"/>
        <v>0</v>
      </c>
      <c r="N196" s="231">
        <f t="shared" si="134"/>
        <v>0</v>
      </c>
      <c r="O196" s="231">
        <f t="shared" si="134"/>
        <v>0</v>
      </c>
      <c r="P196" s="231">
        <f t="shared" si="134"/>
        <v>0</v>
      </c>
      <c r="Q196" s="231">
        <f t="shared" si="134"/>
        <v>0</v>
      </c>
      <c r="R196" s="231">
        <f t="shared" si="134"/>
        <v>0</v>
      </c>
      <c r="S196" s="231">
        <f t="shared" si="134"/>
        <v>0</v>
      </c>
      <c r="T196" s="231">
        <f t="shared" si="134"/>
        <v>0</v>
      </c>
      <c r="U196" s="231">
        <f t="shared" si="134"/>
        <v>0</v>
      </c>
    </row>
    <row r="197" spans="1:21" ht="15">
      <c r="A197" s="198"/>
      <c r="B197" s="175" t="s">
        <v>206</v>
      </c>
      <c r="C197" s="168" t="s">
        <v>186</v>
      </c>
      <c r="D197" s="174" t="str">
        <f>D196</f>
        <v>Domestic</v>
      </c>
      <c r="E197" s="171"/>
      <c r="F197" s="173"/>
      <c r="G197" s="172"/>
      <c r="H197" s="172"/>
      <c r="I197" s="172"/>
      <c r="J197" s="172"/>
      <c r="K197" s="231"/>
      <c r="L197" s="231">
        <f t="shared" ref="L197:U197" si="135">L193*L194</f>
        <v>0</v>
      </c>
      <c r="M197" s="231">
        <f t="shared" si="135"/>
        <v>0</v>
      </c>
      <c r="N197" s="231">
        <f t="shared" si="135"/>
        <v>0</v>
      </c>
      <c r="O197" s="231">
        <f t="shared" si="135"/>
        <v>0</v>
      </c>
      <c r="P197" s="231">
        <f t="shared" si="135"/>
        <v>0</v>
      </c>
      <c r="Q197" s="231">
        <f t="shared" si="135"/>
        <v>0</v>
      </c>
      <c r="R197" s="231">
        <f t="shared" si="135"/>
        <v>0</v>
      </c>
      <c r="S197" s="231">
        <f t="shared" si="135"/>
        <v>0</v>
      </c>
      <c r="T197" s="231">
        <f t="shared" si="135"/>
        <v>0</v>
      </c>
      <c r="U197" s="231">
        <f t="shared" si="135"/>
        <v>0</v>
      </c>
    </row>
    <row r="198" spans="1:21" ht="15">
      <c r="A198" s="198"/>
      <c r="B198" s="179" t="s">
        <v>194</v>
      </c>
      <c r="C198" s="168"/>
      <c r="D198" s="200"/>
      <c r="E198" s="199"/>
      <c r="F198" s="172"/>
      <c r="G198" s="172"/>
      <c r="H198" s="172"/>
      <c r="I198" s="172"/>
      <c r="J198" s="172"/>
      <c r="K198" s="231"/>
      <c r="L198" s="274"/>
      <c r="M198" s="274"/>
      <c r="N198" s="274"/>
      <c r="O198" s="274"/>
      <c r="P198" s="274"/>
      <c r="Q198" s="274"/>
      <c r="R198" s="274"/>
      <c r="S198" s="274"/>
      <c r="T198" s="274"/>
      <c r="U198" s="274"/>
    </row>
    <row r="199" spans="1:21" ht="15">
      <c r="A199" s="198"/>
      <c r="B199" s="175" t="s">
        <v>208</v>
      </c>
      <c r="C199" s="168" t="str">
        <f>"million "&amp;D199</f>
        <v>million LCU</v>
      </c>
      <c r="D199" s="233" t="s">
        <v>226</v>
      </c>
      <c r="E199" s="171"/>
      <c r="F199" s="173"/>
      <c r="G199" s="172"/>
      <c r="H199" s="172"/>
      <c r="I199" s="172"/>
      <c r="J199" s="172"/>
      <c r="K199" s="276">
        <v>0</v>
      </c>
      <c r="L199" s="231">
        <f t="shared" ref="L199:U199" si="136">K199-L200</f>
        <v>0</v>
      </c>
      <c r="M199" s="231">
        <f t="shared" si="136"/>
        <v>0</v>
      </c>
      <c r="N199" s="231">
        <f t="shared" si="136"/>
        <v>0</v>
      </c>
      <c r="O199" s="231">
        <f t="shared" si="136"/>
        <v>0</v>
      </c>
      <c r="P199" s="231">
        <f t="shared" si="136"/>
        <v>0</v>
      </c>
      <c r="Q199" s="231">
        <f t="shared" si="136"/>
        <v>0</v>
      </c>
      <c r="R199" s="231">
        <f t="shared" si="136"/>
        <v>0</v>
      </c>
      <c r="S199" s="231">
        <f t="shared" si="136"/>
        <v>0</v>
      </c>
      <c r="T199" s="231">
        <f t="shared" si="136"/>
        <v>0</v>
      </c>
      <c r="U199" s="231">
        <f t="shared" si="136"/>
        <v>0</v>
      </c>
    </row>
    <row r="200" spans="1:21" ht="15">
      <c r="A200" s="198"/>
      <c r="B200" s="175" t="s">
        <v>119</v>
      </c>
      <c r="C200" s="168" t="str">
        <f>"million "&amp;D200</f>
        <v>million LCU</v>
      </c>
      <c r="D200" s="174" t="str">
        <f>D199</f>
        <v>LCU</v>
      </c>
      <c r="E200" s="171"/>
      <c r="F200" s="173"/>
      <c r="G200" s="172"/>
      <c r="H200" s="172"/>
      <c r="I200" s="172"/>
      <c r="J200" s="172"/>
      <c r="K200" s="231"/>
      <c r="L200" s="277">
        <v>0</v>
      </c>
      <c r="M200" s="277">
        <v>0</v>
      </c>
      <c r="N200" s="277">
        <v>0</v>
      </c>
      <c r="O200" s="277">
        <v>0</v>
      </c>
      <c r="P200" s="277">
        <v>0</v>
      </c>
      <c r="Q200" s="277">
        <v>0</v>
      </c>
      <c r="R200" s="277">
        <v>0</v>
      </c>
      <c r="S200" s="277">
        <v>0</v>
      </c>
      <c r="T200" s="277">
        <v>0</v>
      </c>
      <c r="U200" s="277">
        <v>0</v>
      </c>
    </row>
    <row r="201" spans="1:21" ht="15">
      <c r="A201" s="198"/>
      <c r="B201" s="175" t="s">
        <v>182</v>
      </c>
      <c r="C201" s="168" t="str">
        <f>"million "&amp;D201</f>
        <v>million LCU</v>
      </c>
      <c r="D201" s="174" t="str">
        <f>D200</f>
        <v>LCU</v>
      </c>
      <c r="E201" s="171"/>
      <c r="F201" s="173"/>
      <c r="G201" s="172"/>
      <c r="H201" s="172"/>
      <c r="I201" s="172"/>
      <c r="J201" s="172"/>
      <c r="K201" s="231"/>
      <c r="L201" s="277">
        <v>0</v>
      </c>
      <c r="M201" s="277">
        <v>0</v>
      </c>
      <c r="N201" s="277">
        <v>0</v>
      </c>
      <c r="O201" s="277">
        <v>0</v>
      </c>
      <c r="P201" s="277">
        <v>0</v>
      </c>
      <c r="Q201" s="277">
        <v>0</v>
      </c>
      <c r="R201" s="277">
        <v>0</v>
      </c>
      <c r="S201" s="277">
        <v>0</v>
      </c>
      <c r="T201" s="277">
        <v>0</v>
      </c>
      <c r="U201" s="277">
        <v>0</v>
      </c>
    </row>
    <row r="202" spans="1:21" ht="15">
      <c r="A202" s="198"/>
      <c r="B202" s="175" t="s">
        <v>185</v>
      </c>
      <c r="C202" s="168" t="str">
        <f>"LCU per unit of "&amp;D202</f>
        <v>LCU per unit of LCU</v>
      </c>
      <c r="D202" s="174" t="str">
        <f>D201</f>
        <v>LCU</v>
      </c>
      <c r="E202" s="171"/>
      <c r="F202" s="178"/>
      <c r="G202" s="172"/>
      <c r="H202" s="172"/>
      <c r="I202" s="172"/>
      <c r="J202" s="172"/>
      <c r="K202" s="273">
        <f t="shared" ref="K202:U202" si="137">INDEX($K$81:$U$85,MATCH($D202,$B$81:$B$85,0),MATCH(K$78,$K$78:$U$78,0))</f>
        <v>1</v>
      </c>
      <c r="L202" s="273">
        <f t="shared" si="137"/>
        <v>1</v>
      </c>
      <c r="M202" s="273">
        <f t="shared" si="137"/>
        <v>1</v>
      </c>
      <c r="N202" s="273">
        <f t="shared" si="137"/>
        <v>1</v>
      </c>
      <c r="O202" s="273">
        <f t="shared" si="137"/>
        <v>1</v>
      </c>
      <c r="P202" s="273">
        <f t="shared" si="137"/>
        <v>1</v>
      </c>
      <c r="Q202" s="273">
        <f t="shared" si="137"/>
        <v>1</v>
      </c>
      <c r="R202" s="273">
        <f t="shared" si="137"/>
        <v>1</v>
      </c>
      <c r="S202" s="273">
        <f t="shared" si="137"/>
        <v>1</v>
      </c>
      <c r="T202" s="273">
        <f t="shared" si="137"/>
        <v>1</v>
      </c>
      <c r="U202" s="273">
        <f t="shared" si="137"/>
        <v>1</v>
      </c>
    </row>
    <row r="203" spans="1:21" ht="15">
      <c r="A203" s="198"/>
      <c r="B203" s="175" t="s">
        <v>207</v>
      </c>
      <c r="C203" s="168" t="s">
        <v>186</v>
      </c>
      <c r="D203" s="234" t="s">
        <v>65</v>
      </c>
      <c r="E203" s="171"/>
      <c r="F203" s="173"/>
      <c r="G203" s="172"/>
      <c r="H203" s="172"/>
      <c r="I203" s="172"/>
      <c r="J203" s="172"/>
      <c r="K203" s="231">
        <f t="shared" ref="K203:U203" si="138">K199*K202</f>
        <v>0</v>
      </c>
      <c r="L203" s="231">
        <f t="shared" si="138"/>
        <v>0</v>
      </c>
      <c r="M203" s="231">
        <f t="shared" si="138"/>
        <v>0</v>
      </c>
      <c r="N203" s="231">
        <f t="shared" si="138"/>
        <v>0</v>
      </c>
      <c r="O203" s="231">
        <f t="shared" si="138"/>
        <v>0</v>
      </c>
      <c r="P203" s="231">
        <f t="shared" si="138"/>
        <v>0</v>
      </c>
      <c r="Q203" s="231">
        <f t="shared" si="138"/>
        <v>0</v>
      </c>
      <c r="R203" s="231">
        <f t="shared" si="138"/>
        <v>0</v>
      </c>
      <c r="S203" s="231">
        <f t="shared" si="138"/>
        <v>0</v>
      </c>
      <c r="T203" s="231">
        <f t="shared" si="138"/>
        <v>0</v>
      </c>
      <c r="U203" s="231">
        <f t="shared" si="138"/>
        <v>0</v>
      </c>
    </row>
    <row r="204" spans="1:21" ht="15">
      <c r="A204" s="198"/>
      <c r="B204" s="175" t="s">
        <v>188</v>
      </c>
      <c r="C204" s="168" t="s">
        <v>186</v>
      </c>
      <c r="D204" s="174" t="str">
        <f>D203</f>
        <v>Domestic</v>
      </c>
      <c r="E204" s="171"/>
      <c r="F204" s="173"/>
      <c r="G204" s="172"/>
      <c r="H204" s="172"/>
      <c r="I204" s="172"/>
      <c r="J204" s="172"/>
      <c r="K204" s="231"/>
      <c r="L204" s="231">
        <f t="shared" ref="L204:U204" si="139">L200*L202</f>
        <v>0</v>
      </c>
      <c r="M204" s="231">
        <f t="shared" si="139"/>
        <v>0</v>
      </c>
      <c r="N204" s="231">
        <f t="shared" si="139"/>
        <v>0</v>
      </c>
      <c r="O204" s="231">
        <f t="shared" si="139"/>
        <v>0</v>
      </c>
      <c r="P204" s="231">
        <f t="shared" si="139"/>
        <v>0</v>
      </c>
      <c r="Q204" s="231">
        <f t="shared" si="139"/>
        <v>0</v>
      </c>
      <c r="R204" s="231">
        <f t="shared" si="139"/>
        <v>0</v>
      </c>
      <c r="S204" s="231">
        <f t="shared" si="139"/>
        <v>0</v>
      </c>
      <c r="T204" s="231">
        <f t="shared" si="139"/>
        <v>0</v>
      </c>
      <c r="U204" s="231">
        <f t="shared" si="139"/>
        <v>0</v>
      </c>
    </row>
    <row r="205" spans="1:21" ht="15">
      <c r="A205" s="198"/>
      <c r="B205" s="175" t="s">
        <v>206</v>
      </c>
      <c r="C205" s="168" t="s">
        <v>186</v>
      </c>
      <c r="D205" s="174" t="str">
        <f>D204</f>
        <v>Domestic</v>
      </c>
      <c r="E205" s="171"/>
      <c r="F205" s="173"/>
      <c r="G205" s="172"/>
      <c r="H205" s="172"/>
      <c r="I205" s="172"/>
      <c r="J205" s="172"/>
      <c r="K205" s="231"/>
      <c r="L205" s="231">
        <f t="shared" ref="L205:U205" si="140">L201*L202</f>
        <v>0</v>
      </c>
      <c r="M205" s="231">
        <f t="shared" si="140"/>
        <v>0</v>
      </c>
      <c r="N205" s="231">
        <f t="shared" si="140"/>
        <v>0</v>
      </c>
      <c r="O205" s="231">
        <f t="shared" si="140"/>
        <v>0</v>
      </c>
      <c r="P205" s="231">
        <f t="shared" si="140"/>
        <v>0</v>
      </c>
      <c r="Q205" s="231">
        <f t="shared" si="140"/>
        <v>0</v>
      </c>
      <c r="R205" s="231">
        <f t="shared" si="140"/>
        <v>0</v>
      </c>
      <c r="S205" s="231">
        <f t="shared" si="140"/>
        <v>0</v>
      </c>
      <c r="T205" s="231">
        <f t="shared" si="140"/>
        <v>0</v>
      </c>
      <c r="U205" s="231">
        <f t="shared" si="140"/>
        <v>0</v>
      </c>
    </row>
    <row r="206" spans="1:21" ht="15">
      <c r="A206" s="198"/>
      <c r="B206" s="179" t="s">
        <v>193</v>
      </c>
      <c r="C206" s="168"/>
      <c r="D206" s="200"/>
      <c r="E206" s="199"/>
      <c r="F206" s="172"/>
      <c r="G206" s="172"/>
      <c r="H206" s="172"/>
      <c r="I206" s="172"/>
      <c r="J206" s="172"/>
      <c r="K206" s="231"/>
      <c r="L206" s="274"/>
      <c r="M206" s="274"/>
      <c r="N206" s="274"/>
      <c r="O206" s="274"/>
      <c r="P206" s="274"/>
      <c r="Q206" s="274"/>
      <c r="R206" s="274"/>
      <c r="S206" s="274"/>
      <c r="T206" s="274"/>
      <c r="U206" s="274"/>
    </row>
    <row r="207" spans="1:21" ht="15">
      <c r="A207" s="198"/>
      <c r="B207" s="175" t="s">
        <v>208</v>
      </c>
      <c r="C207" s="168" t="str">
        <f>"million "&amp;D207</f>
        <v>million LCU</v>
      </c>
      <c r="D207" s="233" t="s">
        <v>226</v>
      </c>
      <c r="E207" s="171"/>
      <c r="F207" s="173"/>
      <c r="G207" s="172"/>
      <c r="H207" s="172"/>
      <c r="I207" s="172"/>
      <c r="J207" s="172"/>
      <c r="K207" s="276">
        <v>0</v>
      </c>
      <c r="L207" s="231">
        <f t="shared" ref="L207:U207" si="141">K207-L208</f>
        <v>0</v>
      </c>
      <c r="M207" s="231">
        <f t="shared" si="141"/>
        <v>0</v>
      </c>
      <c r="N207" s="231">
        <f t="shared" si="141"/>
        <v>0</v>
      </c>
      <c r="O207" s="231">
        <f t="shared" si="141"/>
        <v>0</v>
      </c>
      <c r="P207" s="231">
        <f t="shared" si="141"/>
        <v>0</v>
      </c>
      <c r="Q207" s="231">
        <f t="shared" si="141"/>
        <v>0</v>
      </c>
      <c r="R207" s="231">
        <f t="shared" si="141"/>
        <v>0</v>
      </c>
      <c r="S207" s="231">
        <f t="shared" si="141"/>
        <v>0</v>
      </c>
      <c r="T207" s="231">
        <f t="shared" si="141"/>
        <v>0</v>
      </c>
      <c r="U207" s="231">
        <f t="shared" si="141"/>
        <v>0</v>
      </c>
    </row>
    <row r="208" spans="1:21" ht="15">
      <c r="A208" s="198"/>
      <c r="B208" s="175" t="s">
        <v>119</v>
      </c>
      <c r="C208" s="168" t="str">
        <f>"million "&amp;D208</f>
        <v>million LCU</v>
      </c>
      <c r="D208" s="174" t="str">
        <f>D207</f>
        <v>LCU</v>
      </c>
      <c r="E208" s="171"/>
      <c r="F208" s="173"/>
      <c r="G208" s="172"/>
      <c r="H208" s="172"/>
      <c r="I208" s="172"/>
      <c r="J208" s="172"/>
      <c r="K208" s="231"/>
      <c r="L208" s="277">
        <v>0</v>
      </c>
      <c r="M208" s="277">
        <v>0</v>
      </c>
      <c r="N208" s="277">
        <v>0</v>
      </c>
      <c r="O208" s="277">
        <v>0</v>
      </c>
      <c r="P208" s="277">
        <v>0</v>
      </c>
      <c r="Q208" s="277">
        <v>0</v>
      </c>
      <c r="R208" s="277">
        <v>0</v>
      </c>
      <c r="S208" s="277">
        <v>0</v>
      </c>
      <c r="T208" s="277">
        <v>0</v>
      </c>
      <c r="U208" s="277">
        <v>0</v>
      </c>
    </row>
    <row r="209" spans="1:21" ht="15">
      <c r="A209" s="198"/>
      <c r="B209" s="175" t="s">
        <v>182</v>
      </c>
      <c r="C209" s="168" t="str">
        <f>"million "&amp;D209</f>
        <v>million LCU</v>
      </c>
      <c r="D209" s="174" t="str">
        <f>D208</f>
        <v>LCU</v>
      </c>
      <c r="E209" s="171"/>
      <c r="F209" s="173"/>
      <c r="G209" s="172"/>
      <c r="H209" s="172"/>
      <c r="I209" s="172"/>
      <c r="J209" s="172"/>
      <c r="K209" s="231"/>
      <c r="L209" s="277">
        <v>0</v>
      </c>
      <c r="M209" s="277">
        <v>0</v>
      </c>
      <c r="N209" s="277">
        <v>0</v>
      </c>
      <c r="O209" s="277">
        <v>0</v>
      </c>
      <c r="P209" s="277">
        <v>0</v>
      </c>
      <c r="Q209" s="277">
        <v>0</v>
      </c>
      <c r="R209" s="277">
        <v>0</v>
      </c>
      <c r="S209" s="277">
        <v>0</v>
      </c>
      <c r="T209" s="277">
        <v>0</v>
      </c>
      <c r="U209" s="277">
        <v>0</v>
      </c>
    </row>
    <row r="210" spans="1:21" ht="15">
      <c r="A210" s="198"/>
      <c r="B210" s="175" t="s">
        <v>185</v>
      </c>
      <c r="C210" s="168" t="str">
        <f>"LCU per unit of "&amp;D210</f>
        <v>LCU per unit of LCU</v>
      </c>
      <c r="D210" s="174" t="str">
        <f>D209</f>
        <v>LCU</v>
      </c>
      <c r="E210" s="171"/>
      <c r="F210" s="178"/>
      <c r="G210" s="172"/>
      <c r="H210" s="172"/>
      <c r="I210" s="172"/>
      <c r="J210" s="172"/>
      <c r="K210" s="273">
        <f t="shared" ref="K210:U210" si="142">INDEX($K$81:$U$85,MATCH($D210,$B$81:$B$85,0),MATCH(K$78,$K$78:$U$78,0))</f>
        <v>1</v>
      </c>
      <c r="L210" s="273">
        <f t="shared" si="142"/>
        <v>1</v>
      </c>
      <c r="M210" s="273">
        <f t="shared" si="142"/>
        <v>1</v>
      </c>
      <c r="N210" s="273">
        <f t="shared" si="142"/>
        <v>1</v>
      </c>
      <c r="O210" s="273">
        <f t="shared" si="142"/>
        <v>1</v>
      </c>
      <c r="P210" s="273">
        <f t="shared" si="142"/>
        <v>1</v>
      </c>
      <c r="Q210" s="273">
        <f t="shared" si="142"/>
        <v>1</v>
      </c>
      <c r="R210" s="273">
        <f t="shared" si="142"/>
        <v>1</v>
      </c>
      <c r="S210" s="273">
        <f t="shared" si="142"/>
        <v>1</v>
      </c>
      <c r="T210" s="273">
        <f t="shared" si="142"/>
        <v>1</v>
      </c>
      <c r="U210" s="273">
        <f t="shared" si="142"/>
        <v>1</v>
      </c>
    </row>
    <row r="211" spans="1:21" ht="15">
      <c r="A211" s="198"/>
      <c r="B211" s="175" t="s">
        <v>207</v>
      </c>
      <c r="C211" s="168" t="s">
        <v>186</v>
      </c>
      <c r="D211" s="234" t="s">
        <v>65</v>
      </c>
      <c r="E211" s="171"/>
      <c r="F211" s="173"/>
      <c r="G211" s="172"/>
      <c r="H211" s="172"/>
      <c r="I211" s="172"/>
      <c r="J211" s="172"/>
      <c r="K211" s="231">
        <f t="shared" ref="K211:U211" si="143">K207*K210</f>
        <v>0</v>
      </c>
      <c r="L211" s="231">
        <f t="shared" si="143"/>
        <v>0</v>
      </c>
      <c r="M211" s="231">
        <f t="shared" si="143"/>
        <v>0</v>
      </c>
      <c r="N211" s="231">
        <f t="shared" si="143"/>
        <v>0</v>
      </c>
      <c r="O211" s="231">
        <f t="shared" si="143"/>
        <v>0</v>
      </c>
      <c r="P211" s="231">
        <f t="shared" si="143"/>
        <v>0</v>
      </c>
      <c r="Q211" s="231">
        <f t="shared" si="143"/>
        <v>0</v>
      </c>
      <c r="R211" s="231">
        <f t="shared" si="143"/>
        <v>0</v>
      </c>
      <c r="S211" s="231">
        <f t="shared" si="143"/>
        <v>0</v>
      </c>
      <c r="T211" s="231">
        <f t="shared" si="143"/>
        <v>0</v>
      </c>
      <c r="U211" s="231">
        <f t="shared" si="143"/>
        <v>0</v>
      </c>
    </row>
    <row r="212" spans="1:21" ht="15">
      <c r="A212" s="198"/>
      <c r="B212" s="175" t="s">
        <v>188</v>
      </c>
      <c r="C212" s="168" t="s">
        <v>186</v>
      </c>
      <c r="D212" s="174" t="str">
        <f>D211</f>
        <v>Domestic</v>
      </c>
      <c r="E212" s="171"/>
      <c r="F212" s="173"/>
      <c r="G212" s="172"/>
      <c r="H212" s="172"/>
      <c r="I212" s="172"/>
      <c r="J212" s="172"/>
      <c r="K212" s="231"/>
      <c r="L212" s="231">
        <f t="shared" ref="L212:U212" si="144">L208*L210</f>
        <v>0</v>
      </c>
      <c r="M212" s="231">
        <f t="shared" si="144"/>
        <v>0</v>
      </c>
      <c r="N212" s="231">
        <f t="shared" si="144"/>
        <v>0</v>
      </c>
      <c r="O212" s="231">
        <f t="shared" si="144"/>
        <v>0</v>
      </c>
      <c r="P212" s="231">
        <f t="shared" si="144"/>
        <v>0</v>
      </c>
      <c r="Q212" s="231">
        <f t="shared" si="144"/>
        <v>0</v>
      </c>
      <c r="R212" s="231">
        <f t="shared" si="144"/>
        <v>0</v>
      </c>
      <c r="S212" s="231">
        <f t="shared" si="144"/>
        <v>0</v>
      </c>
      <c r="T212" s="231">
        <f t="shared" si="144"/>
        <v>0</v>
      </c>
      <c r="U212" s="231">
        <f t="shared" si="144"/>
        <v>0</v>
      </c>
    </row>
    <row r="213" spans="1:21" ht="15">
      <c r="A213" s="198"/>
      <c r="B213" s="175" t="s">
        <v>206</v>
      </c>
      <c r="C213" s="168" t="s">
        <v>186</v>
      </c>
      <c r="D213" s="174" t="str">
        <f>D212</f>
        <v>Domestic</v>
      </c>
      <c r="E213" s="171"/>
      <c r="F213" s="173"/>
      <c r="G213" s="172"/>
      <c r="H213" s="172"/>
      <c r="I213" s="172"/>
      <c r="J213" s="172"/>
      <c r="K213" s="231"/>
      <c r="L213" s="231">
        <f t="shared" ref="L213:U213" si="145">L209*L210</f>
        <v>0</v>
      </c>
      <c r="M213" s="231">
        <f t="shared" si="145"/>
        <v>0</v>
      </c>
      <c r="N213" s="231">
        <f t="shared" si="145"/>
        <v>0</v>
      </c>
      <c r="O213" s="231">
        <f t="shared" si="145"/>
        <v>0</v>
      </c>
      <c r="P213" s="231">
        <f t="shared" si="145"/>
        <v>0</v>
      </c>
      <c r="Q213" s="231">
        <f t="shared" si="145"/>
        <v>0</v>
      </c>
      <c r="R213" s="231">
        <f t="shared" si="145"/>
        <v>0</v>
      </c>
      <c r="S213" s="231">
        <f t="shared" si="145"/>
        <v>0</v>
      </c>
      <c r="T213" s="231">
        <f t="shared" si="145"/>
        <v>0</v>
      </c>
      <c r="U213" s="231">
        <f t="shared" si="145"/>
        <v>0</v>
      </c>
    </row>
    <row r="214" spans="1:21" ht="15">
      <c r="A214" s="198"/>
      <c r="B214" s="179" t="s">
        <v>192</v>
      </c>
      <c r="C214" s="168"/>
      <c r="D214" s="200"/>
      <c r="E214" s="199"/>
      <c r="F214" s="172"/>
      <c r="G214" s="172"/>
      <c r="H214" s="172"/>
      <c r="I214" s="172"/>
      <c r="J214" s="172"/>
      <c r="K214" s="231"/>
      <c r="L214" s="274"/>
      <c r="M214" s="274"/>
      <c r="N214" s="274"/>
      <c r="O214" s="274"/>
      <c r="P214" s="274"/>
      <c r="Q214" s="274"/>
      <c r="R214" s="274"/>
      <c r="S214" s="274"/>
      <c r="T214" s="274"/>
      <c r="U214" s="274"/>
    </row>
    <row r="215" spans="1:21" ht="15">
      <c r="A215" s="198"/>
      <c r="B215" s="175" t="s">
        <v>208</v>
      </c>
      <c r="C215" s="168" t="str">
        <f>"million "&amp;D215</f>
        <v>million LCU</v>
      </c>
      <c r="D215" s="233" t="s">
        <v>226</v>
      </c>
      <c r="E215" s="171"/>
      <c r="F215" s="173"/>
      <c r="G215" s="172"/>
      <c r="H215" s="172"/>
      <c r="I215" s="172"/>
      <c r="J215" s="172"/>
      <c r="K215" s="276">
        <v>0</v>
      </c>
      <c r="L215" s="231">
        <f t="shared" ref="L215:U215" si="146">K215-L216</f>
        <v>0</v>
      </c>
      <c r="M215" s="231">
        <f t="shared" si="146"/>
        <v>0</v>
      </c>
      <c r="N215" s="231">
        <f t="shared" si="146"/>
        <v>0</v>
      </c>
      <c r="O215" s="231">
        <f t="shared" si="146"/>
        <v>0</v>
      </c>
      <c r="P215" s="231">
        <f t="shared" si="146"/>
        <v>0</v>
      </c>
      <c r="Q215" s="231">
        <f t="shared" si="146"/>
        <v>0</v>
      </c>
      <c r="R215" s="231">
        <f t="shared" si="146"/>
        <v>0</v>
      </c>
      <c r="S215" s="231">
        <f t="shared" si="146"/>
        <v>0</v>
      </c>
      <c r="T215" s="231">
        <f t="shared" si="146"/>
        <v>0</v>
      </c>
      <c r="U215" s="231">
        <f t="shared" si="146"/>
        <v>0</v>
      </c>
    </row>
    <row r="216" spans="1:21" ht="15">
      <c r="A216" s="198"/>
      <c r="B216" s="175" t="s">
        <v>119</v>
      </c>
      <c r="C216" s="168" t="str">
        <f>"million "&amp;D216</f>
        <v>million LCU</v>
      </c>
      <c r="D216" s="174" t="str">
        <f>D215</f>
        <v>LCU</v>
      </c>
      <c r="E216" s="171"/>
      <c r="F216" s="173"/>
      <c r="G216" s="172"/>
      <c r="H216" s="172"/>
      <c r="I216" s="172"/>
      <c r="J216" s="172"/>
      <c r="K216" s="231"/>
      <c r="L216" s="277">
        <v>0</v>
      </c>
      <c r="M216" s="277">
        <v>0</v>
      </c>
      <c r="N216" s="277">
        <v>0</v>
      </c>
      <c r="O216" s="277">
        <v>0</v>
      </c>
      <c r="P216" s="277">
        <v>0</v>
      </c>
      <c r="Q216" s="277">
        <v>0</v>
      </c>
      <c r="R216" s="277">
        <v>0</v>
      </c>
      <c r="S216" s="277">
        <v>0</v>
      </c>
      <c r="T216" s="277">
        <v>0</v>
      </c>
      <c r="U216" s="277">
        <v>0</v>
      </c>
    </row>
    <row r="217" spans="1:21" ht="15">
      <c r="A217" s="198"/>
      <c r="B217" s="175" t="s">
        <v>182</v>
      </c>
      <c r="C217" s="168" t="str">
        <f>"million "&amp;D217</f>
        <v>million LCU</v>
      </c>
      <c r="D217" s="174" t="str">
        <f>D216</f>
        <v>LCU</v>
      </c>
      <c r="E217" s="171"/>
      <c r="F217" s="173"/>
      <c r="G217" s="172"/>
      <c r="H217" s="172"/>
      <c r="I217" s="172"/>
      <c r="J217" s="172"/>
      <c r="K217" s="231"/>
      <c r="L217" s="277">
        <v>0</v>
      </c>
      <c r="M217" s="277">
        <v>0</v>
      </c>
      <c r="N217" s="277">
        <v>0</v>
      </c>
      <c r="O217" s="277">
        <v>0</v>
      </c>
      <c r="P217" s="277">
        <v>0</v>
      </c>
      <c r="Q217" s="277">
        <v>0</v>
      </c>
      <c r="R217" s="277">
        <v>0</v>
      </c>
      <c r="S217" s="277">
        <v>0</v>
      </c>
      <c r="T217" s="277">
        <v>0</v>
      </c>
      <c r="U217" s="277">
        <v>0</v>
      </c>
    </row>
    <row r="218" spans="1:21" ht="15">
      <c r="A218" s="198"/>
      <c r="B218" s="175" t="s">
        <v>185</v>
      </c>
      <c r="C218" s="168" t="str">
        <f>"LCU per unit of "&amp;D218</f>
        <v>LCU per unit of LCU</v>
      </c>
      <c r="D218" s="174" t="str">
        <f>D217</f>
        <v>LCU</v>
      </c>
      <c r="E218" s="171"/>
      <c r="F218" s="178"/>
      <c r="G218" s="172"/>
      <c r="H218" s="172"/>
      <c r="I218" s="172"/>
      <c r="J218" s="172"/>
      <c r="K218" s="273">
        <f t="shared" ref="K218:U218" si="147">INDEX($K$81:$U$85,MATCH($D218,$B$81:$B$85,0),MATCH(K$78,$K$78:$U$78,0))</f>
        <v>1</v>
      </c>
      <c r="L218" s="273">
        <f t="shared" si="147"/>
        <v>1</v>
      </c>
      <c r="M218" s="273">
        <f t="shared" si="147"/>
        <v>1</v>
      </c>
      <c r="N218" s="273">
        <f t="shared" si="147"/>
        <v>1</v>
      </c>
      <c r="O218" s="273">
        <f t="shared" si="147"/>
        <v>1</v>
      </c>
      <c r="P218" s="273">
        <f t="shared" si="147"/>
        <v>1</v>
      </c>
      <c r="Q218" s="273">
        <f t="shared" si="147"/>
        <v>1</v>
      </c>
      <c r="R218" s="273">
        <f t="shared" si="147"/>
        <v>1</v>
      </c>
      <c r="S218" s="273">
        <f t="shared" si="147"/>
        <v>1</v>
      </c>
      <c r="T218" s="273">
        <f t="shared" si="147"/>
        <v>1</v>
      </c>
      <c r="U218" s="273">
        <f t="shared" si="147"/>
        <v>1</v>
      </c>
    </row>
    <row r="219" spans="1:21" ht="15">
      <c r="A219" s="198"/>
      <c r="B219" s="175" t="s">
        <v>207</v>
      </c>
      <c r="C219" s="168" t="s">
        <v>186</v>
      </c>
      <c r="D219" s="234" t="s">
        <v>65</v>
      </c>
      <c r="E219" s="171"/>
      <c r="F219" s="173"/>
      <c r="G219" s="172"/>
      <c r="H219" s="172"/>
      <c r="I219" s="172"/>
      <c r="J219" s="172"/>
      <c r="K219" s="231">
        <f t="shared" ref="K219:U219" si="148">K215*K218</f>
        <v>0</v>
      </c>
      <c r="L219" s="231">
        <f t="shared" si="148"/>
        <v>0</v>
      </c>
      <c r="M219" s="231">
        <f t="shared" si="148"/>
        <v>0</v>
      </c>
      <c r="N219" s="231">
        <f t="shared" si="148"/>
        <v>0</v>
      </c>
      <c r="O219" s="231">
        <f t="shared" si="148"/>
        <v>0</v>
      </c>
      <c r="P219" s="231">
        <f t="shared" si="148"/>
        <v>0</v>
      </c>
      <c r="Q219" s="231">
        <f t="shared" si="148"/>
        <v>0</v>
      </c>
      <c r="R219" s="231">
        <f t="shared" si="148"/>
        <v>0</v>
      </c>
      <c r="S219" s="231">
        <f t="shared" si="148"/>
        <v>0</v>
      </c>
      <c r="T219" s="231">
        <f t="shared" si="148"/>
        <v>0</v>
      </c>
      <c r="U219" s="231">
        <f t="shared" si="148"/>
        <v>0</v>
      </c>
    </row>
    <row r="220" spans="1:21" ht="15">
      <c r="A220" s="198"/>
      <c r="B220" s="175" t="s">
        <v>188</v>
      </c>
      <c r="C220" s="168" t="s">
        <v>186</v>
      </c>
      <c r="D220" s="174" t="str">
        <f>D219</f>
        <v>Domestic</v>
      </c>
      <c r="E220" s="171"/>
      <c r="F220" s="173"/>
      <c r="G220" s="172"/>
      <c r="H220" s="172"/>
      <c r="I220" s="172"/>
      <c r="J220" s="172"/>
      <c r="K220" s="231"/>
      <c r="L220" s="231">
        <f t="shared" ref="L220:U220" si="149">L216*L218</f>
        <v>0</v>
      </c>
      <c r="M220" s="231">
        <f t="shared" si="149"/>
        <v>0</v>
      </c>
      <c r="N220" s="231">
        <f t="shared" si="149"/>
        <v>0</v>
      </c>
      <c r="O220" s="231">
        <f t="shared" si="149"/>
        <v>0</v>
      </c>
      <c r="P220" s="231">
        <f t="shared" si="149"/>
        <v>0</v>
      </c>
      <c r="Q220" s="231">
        <f t="shared" si="149"/>
        <v>0</v>
      </c>
      <c r="R220" s="231">
        <f t="shared" si="149"/>
        <v>0</v>
      </c>
      <c r="S220" s="231">
        <f t="shared" si="149"/>
        <v>0</v>
      </c>
      <c r="T220" s="231">
        <f t="shared" si="149"/>
        <v>0</v>
      </c>
      <c r="U220" s="231">
        <f t="shared" si="149"/>
        <v>0</v>
      </c>
    </row>
    <row r="221" spans="1:21" ht="15">
      <c r="A221" s="198"/>
      <c r="B221" s="175" t="s">
        <v>206</v>
      </c>
      <c r="C221" s="168" t="s">
        <v>186</v>
      </c>
      <c r="D221" s="174" t="str">
        <f>D220</f>
        <v>Domestic</v>
      </c>
      <c r="E221" s="171"/>
      <c r="F221" s="173"/>
      <c r="G221" s="172"/>
      <c r="H221" s="172"/>
      <c r="I221" s="172"/>
      <c r="J221" s="172"/>
      <c r="K221" s="231"/>
      <c r="L221" s="231">
        <f t="shared" ref="L221:U221" si="150">L217*L218</f>
        <v>0</v>
      </c>
      <c r="M221" s="231">
        <f t="shared" si="150"/>
        <v>0</v>
      </c>
      <c r="N221" s="231">
        <f t="shared" si="150"/>
        <v>0</v>
      </c>
      <c r="O221" s="231">
        <f t="shared" si="150"/>
        <v>0</v>
      </c>
      <c r="P221" s="231">
        <f t="shared" si="150"/>
        <v>0</v>
      </c>
      <c r="Q221" s="231">
        <f t="shared" si="150"/>
        <v>0</v>
      </c>
      <c r="R221" s="231">
        <f t="shared" si="150"/>
        <v>0</v>
      </c>
      <c r="S221" s="231">
        <f t="shared" si="150"/>
        <v>0</v>
      </c>
      <c r="T221" s="231">
        <f t="shared" si="150"/>
        <v>0</v>
      </c>
      <c r="U221" s="231">
        <f t="shared" si="150"/>
        <v>0</v>
      </c>
    </row>
    <row r="222" spans="1:21" ht="15">
      <c r="A222" s="198"/>
      <c r="B222" s="179" t="s">
        <v>191</v>
      </c>
      <c r="C222" s="168"/>
      <c r="D222" s="200"/>
      <c r="E222" s="199"/>
      <c r="F222" s="172"/>
      <c r="G222" s="172"/>
      <c r="H222" s="172"/>
      <c r="I222" s="172"/>
      <c r="J222" s="172"/>
      <c r="K222" s="231"/>
      <c r="L222" s="274"/>
      <c r="M222" s="274"/>
      <c r="N222" s="274"/>
      <c r="O222" s="274"/>
      <c r="P222" s="274"/>
      <c r="Q222" s="274"/>
      <c r="R222" s="274"/>
      <c r="S222" s="274"/>
      <c r="T222" s="274"/>
      <c r="U222" s="274"/>
    </row>
    <row r="223" spans="1:21" ht="15">
      <c r="A223" s="198"/>
      <c r="B223" s="175" t="s">
        <v>208</v>
      </c>
      <c r="C223" s="168" t="str">
        <f>"million "&amp;D223</f>
        <v>million LCU</v>
      </c>
      <c r="D223" s="233" t="s">
        <v>226</v>
      </c>
      <c r="E223" s="171"/>
      <c r="F223" s="173"/>
      <c r="G223" s="172"/>
      <c r="H223" s="172"/>
      <c r="I223" s="172"/>
      <c r="J223" s="172"/>
      <c r="K223" s="276">
        <v>0</v>
      </c>
      <c r="L223" s="231">
        <f t="shared" ref="L223:U223" si="151">K223-L224</f>
        <v>0</v>
      </c>
      <c r="M223" s="231">
        <f t="shared" si="151"/>
        <v>0</v>
      </c>
      <c r="N223" s="231">
        <f t="shared" si="151"/>
        <v>0</v>
      </c>
      <c r="O223" s="231">
        <f t="shared" si="151"/>
        <v>0</v>
      </c>
      <c r="P223" s="231">
        <f t="shared" si="151"/>
        <v>0</v>
      </c>
      <c r="Q223" s="231">
        <f t="shared" si="151"/>
        <v>0</v>
      </c>
      <c r="R223" s="231">
        <f t="shared" si="151"/>
        <v>0</v>
      </c>
      <c r="S223" s="231">
        <f t="shared" si="151"/>
        <v>0</v>
      </c>
      <c r="T223" s="231">
        <f t="shared" si="151"/>
        <v>0</v>
      </c>
      <c r="U223" s="231">
        <f t="shared" si="151"/>
        <v>0</v>
      </c>
    </row>
    <row r="224" spans="1:21" ht="15">
      <c r="A224" s="198"/>
      <c r="B224" s="175" t="s">
        <v>119</v>
      </c>
      <c r="C224" s="168" t="str">
        <f>"million "&amp;D224</f>
        <v>million LCU</v>
      </c>
      <c r="D224" s="174" t="str">
        <f>D223</f>
        <v>LCU</v>
      </c>
      <c r="E224" s="171"/>
      <c r="F224" s="173"/>
      <c r="G224" s="172"/>
      <c r="H224" s="172"/>
      <c r="I224" s="172"/>
      <c r="J224" s="172"/>
      <c r="K224" s="231"/>
      <c r="L224" s="277">
        <v>0</v>
      </c>
      <c r="M224" s="277">
        <v>0</v>
      </c>
      <c r="N224" s="277">
        <v>0</v>
      </c>
      <c r="O224" s="277">
        <v>0</v>
      </c>
      <c r="P224" s="277">
        <v>0</v>
      </c>
      <c r="Q224" s="277">
        <v>0</v>
      </c>
      <c r="R224" s="277">
        <v>0</v>
      </c>
      <c r="S224" s="277">
        <v>0</v>
      </c>
      <c r="T224" s="277">
        <v>0</v>
      </c>
      <c r="U224" s="277">
        <v>0</v>
      </c>
    </row>
    <row r="225" spans="1:21" ht="15">
      <c r="A225" s="198"/>
      <c r="B225" s="175" t="s">
        <v>182</v>
      </c>
      <c r="C225" s="168" t="str">
        <f>"million "&amp;D225</f>
        <v>million LCU</v>
      </c>
      <c r="D225" s="174" t="str">
        <f>D224</f>
        <v>LCU</v>
      </c>
      <c r="E225" s="171"/>
      <c r="F225" s="173"/>
      <c r="G225" s="172"/>
      <c r="H225" s="172"/>
      <c r="I225" s="172"/>
      <c r="J225" s="172"/>
      <c r="K225" s="231"/>
      <c r="L225" s="277">
        <v>0</v>
      </c>
      <c r="M225" s="277">
        <v>0</v>
      </c>
      <c r="N225" s="277">
        <v>0</v>
      </c>
      <c r="O225" s="277">
        <v>0</v>
      </c>
      <c r="P225" s="277">
        <v>0</v>
      </c>
      <c r="Q225" s="277">
        <v>0</v>
      </c>
      <c r="R225" s="277">
        <v>0</v>
      </c>
      <c r="S225" s="277">
        <v>0</v>
      </c>
      <c r="T225" s="277">
        <v>0</v>
      </c>
      <c r="U225" s="277">
        <v>0</v>
      </c>
    </row>
    <row r="226" spans="1:21" ht="15">
      <c r="A226" s="198"/>
      <c r="B226" s="175" t="s">
        <v>185</v>
      </c>
      <c r="C226" s="168" t="str">
        <f>"LCU per unit of "&amp;D226</f>
        <v>LCU per unit of LCU</v>
      </c>
      <c r="D226" s="174" t="str">
        <f>D225</f>
        <v>LCU</v>
      </c>
      <c r="E226" s="171"/>
      <c r="F226" s="178"/>
      <c r="G226" s="172"/>
      <c r="H226" s="172"/>
      <c r="I226" s="172"/>
      <c r="J226" s="172"/>
      <c r="K226" s="273">
        <f t="shared" ref="K226:U226" si="152">INDEX($K$81:$U$85,MATCH($D226,$B$81:$B$85,0),MATCH(K$78,$K$78:$U$78,0))</f>
        <v>1</v>
      </c>
      <c r="L226" s="273">
        <f t="shared" si="152"/>
        <v>1</v>
      </c>
      <c r="M226" s="273">
        <f t="shared" si="152"/>
        <v>1</v>
      </c>
      <c r="N226" s="273">
        <f t="shared" si="152"/>
        <v>1</v>
      </c>
      <c r="O226" s="273">
        <f t="shared" si="152"/>
        <v>1</v>
      </c>
      <c r="P226" s="273">
        <f t="shared" si="152"/>
        <v>1</v>
      </c>
      <c r="Q226" s="273">
        <f t="shared" si="152"/>
        <v>1</v>
      </c>
      <c r="R226" s="273">
        <f t="shared" si="152"/>
        <v>1</v>
      </c>
      <c r="S226" s="273">
        <f t="shared" si="152"/>
        <v>1</v>
      </c>
      <c r="T226" s="273">
        <f t="shared" si="152"/>
        <v>1</v>
      </c>
      <c r="U226" s="273">
        <f t="shared" si="152"/>
        <v>1</v>
      </c>
    </row>
    <row r="227" spans="1:21" ht="15">
      <c r="A227" s="198"/>
      <c r="B227" s="175" t="s">
        <v>207</v>
      </c>
      <c r="C227" s="168" t="s">
        <v>186</v>
      </c>
      <c r="D227" s="234" t="s">
        <v>65</v>
      </c>
      <c r="E227" s="171"/>
      <c r="F227" s="173"/>
      <c r="G227" s="172"/>
      <c r="H227" s="172"/>
      <c r="I227" s="172"/>
      <c r="J227" s="172"/>
      <c r="K227" s="231">
        <f t="shared" ref="K227:U227" si="153">K223*K226</f>
        <v>0</v>
      </c>
      <c r="L227" s="231">
        <f t="shared" si="153"/>
        <v>0</v>
      </c>
      <c r="M227" s="231">
        <f t="shared" si="153"/>
        <v>0</v>
      </c>
      <c r="N227" s="231">
        <f t="shared" si="153"/>
        <v>0</v>
      </c>
      <c r="O227" s="231">
        <f t="shared" si="153"/>
        <v>0</v>
      </c>
      <c r="P227" s="231">
        <f t="shared" si="153"/>
        <v>0</v>
      </c>
      <c r="Q227" s="231">
        <f t="shared" si="153"/>
        <v>0</v>
      </c>
      <c r="R227" s="231">
        <f t="shared" si="153"/>
        <v>0</v>
      </c>
      <c r="S227" s="231">
        <f t="shared" si="153"/>
        <v>0</v>
      </c>
      <c r="T227" s="231">
        <f t="shared" si="153"/>
        <v>0</v>
      </c>
      <c r="U227" s="231">
        <f t="shared" si="153"/>
        <v>0</v>
      </c>
    </row>
    <row r="228" spans="1:21" ht="15">
      <c r="A228" s="198"/>
      <c r="B228" s="175" t="s">
        <v>188</v>
      </c>
      <c r="C228" s="168" t="s">
        <v>186</v>
      </c>
      <c r="D228" s="174" t="str">
        <f>D227</f>
        <v>Domestic</v>
      </c>
      <c r="E228" s="171"/>
      <c r="F228" s="173"/>
      <c r="G228" s="172"/>
      <c r="H228" s="172"/>
      <c r="I228" s="172"/>
      <c r="J228" s="172"/>
      <c r="K228" s="231"/>
      <c r="L228" s="231">
        <f t="shared" ref="L228:U228" si="154">L224*L226</f>
        <v>0</v>
      </c>
      <c r="M228" s="231">
        <f t="shared" si="154"/>
        <v>0</v>
      </c>
      <c r="N228" s="231">
        <f t="shared" si="154"/>
        <v>0</v>
      </c>
      <c r="O228" s="231">
        <f t="shared" si="154"/>
        <v>0</v>
      </c>
      <c r="P228" s="231">
        <f t="shared" si="154"/>
        <v>0</v>
      </c>
      <c r="Q228" s="231">
        <f t="shared" si="154"/>
        <v>0</v>
      </c>
      <c r="R228" s="231">
        <f t="shared" si="154"/>
        <v>0</v>
      </c>
      <c r="S228" s="231">
        <f t="shared" si="154"/>
        <v>0</v>
      </c>
      <c r="T228" s="231">
        <f t="shared" si="154"/>
        <v>0</v>
      </c>
      <c r="U228" s="231">
        <f t="shared" si="154"/>
        <v>0</v>
      </c>
    </row>
    <row r="229" spans="1:21" ht="15">
      <c r="A229" s="198"/>
      <c r="B229" s="175" t="s">
        <v>206</v>
      </c>
      <c r="C229" s="168" t="s">
        <v>186</v>
      </c>
      <c r="D229" s="174" t="str">
        <f>D228</f>
        <v>Domestic</v>
      </c>
      <c r="E229" s="171"/>
      <c r="F229" s="173"/>
      <c r="G229" s="172"/>
      <c r="H229" s="172"/>
      <c r="I229" s="172"/>
      <c r="J229" s="172"/>
      <c r="K229" s="231"/>
      <c r="L229" s="231">
        <f t="shared" ref="L229:U229" si="155">L225*L226</f>
        <v>0</v>
      </c>
      <c r="M229" s="231">
        <f t="shared" si="155"/>
        <v>0</v>
      </c>
      <c r="N229" s="231">
        <f t="shared" si="155"/>
        <v>0</v>
      </c>
      <c r="O229" s="231">
        <f t="shared" si="155"/>
        <v>0</v>
      </c>
      <c r="P229" s="231">
        <f t="shared" si="155"/>
        <v>0</v>
      </c>
      <c r="Q229" s="231">
        <f t="shared" si="155"/>
        <v>0</v>
      </c>
      <c r="R229" s="231">
        <f t="shared" si="155"/>
        <v>0</v>
      </c>
      <c r="S229" s="231">
        <f t="shared" si="155"/>
        <v>0</v>
      </c>
      <c r="T229" s="231">
        <f t="shared" si="155"/>
        <v>0</v>
      </c>
      <c r="U229" s="231">
        <f t="shared" si="155"/>
        <v>0</v>
      </c>
    </row>
    <row r="230" spans="1:21" ht="15">
      <c r="A230" s="198"/>
      <c r="B230" s="179" t="s">
        <v>190</v>
      </c>
      <c r="C230" s="168"/>
      <c r="D230" s="200"/>
      <c r="E230" s="199"/>
      <c r="F230" s="172"/>
      <c r="G230" s="172"/>
      <c r="H230" s="172"/>
      <c r="I230" s="172"/>
      <c r="J230" s="172"/>
      <c r="K230" s="231"/>
      <c r="L230" s="274"/>
      <c r="M230" s="274"/>
      <c r="N230" s="274"/>
      <c r="O230" s="274"/>
      <c r="P230" s="274"/>
      <c r="Q230" s="274"/>
      <c r="R230" s="274"/>
      <c r="S230" s="274"/>
      <c r="T230" s="274"/>
      <c r="U230" s="274"/>
    </row>
    <row r="231" spans="1:21" ht="15">
      <c r="A231" s="198"/>
      <c r="B231" s="175" t="s">
        <v>208</v>
      </c>
      <c r="C231" s="168" t="str">
        <f>"million "&amp;D231</f>
        <v>million LCU</v>
      </c>
      <c r="D231" s="233" t="s">
        <v>226</v>
      </c>
      <c r="E231" s="171"/>
      <c r="F231" s="173"/>
      <c r="G231" s="172"/>
      <c r="H231" s="172"/>
      <c r="I231" s="172"/>
      <c r="J231" s="172"/>
      <c r="K231" s="276">
        <v>0</v>
      </c>
      <c r="L231" s="231">
        <f t="shared" ref="L231:U231" si="156">K231-L232</f>
        <v>0</v>
      </c>
      <c r="M231" s="231">
        <f t="shared" si="156"/>
        <v>0</v>
      </c>
      <c r="N231" s="231">
        <f t="shared" si="156"/>
        <v>0</v>
      </c>
      <c r="O231" s="231">
        <f t="shared" si="156"/>
        <v>0</v>
      </c>
      <c r="P231" s="231">
        <f t="shared" si="156"/>
        <v>0</v>
      </c>
      <c r="Q231" s="231">
        <f t="shared" si="156"/>
        <v>0</v>
      </c>
      <c r="R231" s="231">
        <f t="shared" si="156"/>
        <v>0</v>
      </c>
      <c r="S231" s="231">
        <f t="shared" si="156"/>
        <v>0</v>
      </c>
      <c r="T231" s="231">
        <f t="shared" si="156"/>
        <v>0</v>
      </c>
      <c r="U231" s="231">
        <f t="shared" si="156"/>
        <v>0</v>
      </c>
    </row>
    <row r="232" spans="1:21" ht="15">
      <c r="A232" s="198"/>
      <c r="B232" s="175" t="s">
        <v>119</v>
      </c>
      <c r="C232" s="168" t="str">
        <f>"million "&amp;D232</f>
        <v>million LCU</v>
      </c>
      <c r="D232" s="174" t="str">
        <f>D231</f>
        <v>LCU</v>
      </c>
      <c r="E232" s="171"/>
      <c r="F232" s="173"/>
      <c r="G232" s="172"/>
      <c r="H232" s="172"/>
      <c r="I232" s="172"/>
      <c r="J232" s="172"/>
      <c r="K232" s="231"/>
      <c r="L232" s="277">
        <v>0</v>
      </c>
      <c r="M232" s="277">
        <v>0</v>
      </c>
      <c r="N232" s="277">
        <v>0</v>
      </c>
      <c r="O232" s="277">
        <v>0</v>
      </c>
      <c r="P232" s="277">
        <v>0</v>
      </c>
      <c r="Q232" s="277">
        <v>0</v>
      </c>
      <c r="R232" s="277">
        <v>0</v>
      </c>
      <c r="S232" s="277">
        <v>0</v>
      </c>
      <c r="T232" s="277">
        <v>0</v>
      </c>
      <c r="U232" s="277">
        <v>0</v>
      </c>
    </row>
    <row r="233" spans="1:21" ht="15">
      <c r="A233" s="198"/>
      <c r="B233" s="175" t="s">
        <v>182</v>
      </c>
      <c r="C233" s="168" t="str">
        <f>"million "&amp;D233</f>
        <v>million LCU</v>
      </c>
      <c r="D233" s="174" t="str">
        <f>D232</f>
        <v>LCU</v>
      </c>
      <c r="E233" s="171"/>
      <c r="F233" s="173"/>
      <c r="G233" s="172"/>
      <c r="H233" s="172"/>
      <c r="I233" s="172"/>
      <c r="J233" s="172"/>
      <c r="K233" s="231"/>
      <c r="L233" s="277">
        <v>0</v>
      </c>
      <c r="M233" s="277">
        <v>0</v>
      </c>
      <c r="N233" s="277">
        <v>0</v>
      </c>
      <c r="O233" s="277">
        <v>0</v>
      </c>
      <c r="P233" s="277">
        <v>0</v>
      </c>
      <c r="Q233" s="277">
        <v>0</v>
      </c>
      <c r="R233" s="277">
        <v>0</v>
      </c>
      <c r="S233" s="277">
        <v>0</v>
      </c>
      <c r="T233" s="277">
        <v>0</v>
      </c>
      <c r="U233" s="277">
        <v>0</v>
      </c>
    </row>
    <row r="234" spans="1:21" ht="15">
      <c r="A234" s="198"/>
      <c r="B234" s="175" t="s">
        <v>185</v>
      </c>
      <c r="C234" s="168" t="str">
        <f>"LCU per unit of "&amp;D234</f>
        <v>LCU per unit of LCU</v>
      </c>
      <c r="D234" s="174" t="str">
        <f>D233</f>
        <v>LCU</v>
      </c>
      <c r="E234" s="171"/>
      <c r="F234" s="178"/>
      <c r="G234" s="172"/>
      <c r="H234" s="172"/>
      <c r="I234" s="172"/>
      <c r="J234" s="172"/>
      <c r="K234" s="273">
        <f t="shared" ref="K234:U234" si="157">INDEX($K$81:$U$85,MATCH($D234,$B$81:$B$85,0),MATCH(K$78,$K$78:$U$78,0))</f>
        <v>1</v>
      </c>
      <c r="L234" s="273">
        <f t="shared" si="157"/>
        <v>1</v>
      </c>
      <c r="M234" s="273">
        <f t="shared" si="157"/>
        <v>1</v>
      </c>
      <c r="N234" s="273">
        <f t="shared" si="157"/>
        <v>1</v>
      </c>
      <c r="O234" s="273">
        <f t="shared" si="157"/>
        <v>1</v>
      </c>
      <c r="P234" s="273">
        <f t="shared" si="157"/>
        <v>1</v>
      </c>
      <c r="Q234" s="273">
        <f t="shared" si="157"/>
        <v>1</v>
      </c>
      <c r="R234" s="273">
        <f t="shared" si="157"/>
        <v>1</v>
      </c>
      <c r="S234" s="273">
        <f t="shared" si="157"/>
        <v>1</v>
      </c>
      <c r="T234" s="273">
        <f t="shared" si="157"/>
        <v>1</v>
      </c>
      <c r="U234" s="273">
        <f t="shared" si="157"/>
        <v>1</v>
      </c>
    </row>
    <row r="235" spans="1:21" ht="15">
      <c r="A235" s="198"/>
      <c r="B235" s="175" t="s">
        <v>207</v>
      </c>
      <c r="C235" s="168" t="s">
        <v>186</v>
      </c>
      <c r="D235" s="234" t="s">
        <v>65</v>
      </c>
      <c r="E235" s="171"/>
      <c r="F235" s="173"/>
      <c r="G235" s="172"/>
      <c r="H235" s="172"/>
      <c r="I235" s="172"/>
      <c r="J235" s="172"/>
      <c r="K235" s="231">
        <f t="shared" ref="K235:U235" si="158">K231*K234</f>
        <v>0</v>
      </c>
      <c r="L235" s="231">
        <f t="shared" si="158"/>
        <v>0</v>
      </c>
      <c r="M235" s="231">
        <f t="shared" si="158"/>
        <v>0</v>
      </c>
      <c r="N235" s="231">
        <f t="shared" si="158"/>
        <v>0</v>
      </c>
      <c r="O235" s="231">
        <f t="shared" si="158"/>
        <v>0</v>
      </c>
      <c r="P235" s="231">
        <f t="shared" si="158"/>
        <v>0</v>
      </c>
      <c r="Q235" s="231">
        <f t="shared" si="158"/>
        <v>0</v>
      </c>
      <c r="R235" s="231">
        <f t="shared" si="158"/>
        <v>0</v>
      </c>
      <c r="S235" s="231">
        <f t="shared" si="158"/>
        <v>0</v>
      </c>
      <c r="T235" s="231">
        <f t="shared" si="158"/>
        <v>0</v>
      </c>
      <c r="U235" s="231">
        <f t="shared" si="158"/>
        <v>0</v>
      </c>
    </row>
    <row r="236" spans="1:21" ht="15">
      <c r="A236" s="198"/>
      <c r="B236" s="175" t="s">
        <v>188</v>
      </c>
      <c r="C236" s="168" t="s">
        <v>186</v>
      </c>
      <c r="D236" s="174" t="str">
        <f>D235</f>
        <v>Domestic</v>
      </c>
      <c r="E236" s="171"/>
      <c r="F236" s="173"/>
      <c r="G236" s="172"/>
      <c r="H236" s="172"/>
      <c r="I236" s="172"/>
      <c r="J236" s="172"/>
      <c r="K236" s="231"/>
      <c r="L236" s="231">
        <f t="shared" ref="L236:U236" si="159">L232*L234</f>
        <v>0</v>
      </c>
      <c r="M236" s="231">
        <f t="shared" si="159"/>
        <v>0</v>
      </c>
      <c r="N236" s="231">
        <f t="shared" si="159"/>
        <v>0</v>
      </c>
      <c r="O236" s="231">
        <f t="shared" si="159"/>
        <v>0</v>
      </c>
      <c r="P236" s="231">
        <f t="shared" si="159"/>
        <v>0</v>
      </c>
      <c r="Q236" s="231">
        <f t="shared" si="159"/>
        <v>0</v>
      </c>
      <c r="R236" s="231">
        <f t="shared" si="159"/>
        <v>0</v>
      </c>
      <c r="S236" s="231">
        <f t="shared" si="159"/>
        <v>0</v>
      </c>
      <c r="T236" s="231">
        <f t="shared" si="159"/>
        <v>0</v>
      </c>
      <c r="U236" s="231">
        <f t="shared" si="159"/>
        <v>0</v>
      </c>
    </row>
    <row r="237" spans="1:21" ht="15">
      <c r="A237" s="198"/>
      <c r="B237" s="175" t="s">
        <v>206</v>
      </c>
      <c r="C237" s="168" t="s">
        <v>186</v>
      </c>
      <c r="D237" s="174" t="str">
        <f>D236</f>
        <v>Domestic</v>
      </c>
      <c r="E237" s="171"/>
      <c r="F237" s="173"/>
      <c r="G237" s="172"/>
      <c r="H237" s="172"/>
      <c r="I237" s="172"/>
      <c r="J237" s="172"/>
      <c r="K237" s="231"/>
      <c r="L237" s="231">
        <f t="shared" ref="L237:U237" si="160">L233*L234</f>
        <v>0</v>
      </c>
      <c r="M237" s="231">
        <f t="shared" si="160"/>
        <v>0</v>
      </c>
      <c r="N237" s="231">
        <f t="shared" si="160"/>
        <v>0</v>
      </c>
      <c r="O237" s="231">
        <f t="shared" si="160"/>
        <v>0</v>
      </c>
      <c r="P237" s="231">
        <f t="shared" si="160"/>
        <v>0</v>
      </c>
      <c r="Q237" s="231">
        <f t="shared" si="160"/>
        <v>0</v>
      </c>
      <c r="R237" s="231">
        <f t="shared" si="160"/>
        <v>0</v>
      </c>
      <c r="S237" s="231">
        <f t="shared" si="160"/>
        <v>0</v>
      </c>
      <c r="T237" s="231">
        <f t="shared" si="160"/>
        <v>0</v>
      </c>
      <c r="U237" s="231">
        <f t="shared" si="160"/>
        <v>0</v>
      </c>
    </row>
    <row r="238" spans="1:21" ht="15">
      <c r="A238" s="185"/>
      <c r="B238" s="185"/>
      <c r="C238" s="171"/>
      <c r="D238" s="171"/>
      <c r="E238" s="171"/>
      <c r="F238" s="173"/>
      <c r="G238" s="173"/>
      <c r="H238" s="173"/>
      <c r="I238" s="173"/>
      <c r="J238" s="173"/>
      <c r="K238" s="171"/>
      <c r="L238" s="171"/>
      <c r="M238" s="171"/>
      <c r="N238" s="171"/>
      <c r="O238" s="171"/>
      <c r="P238" s="171"/>
      <c r="Q238" s="171"/>
      <c r="R238" s="171"/>
      <c r="S238" s="168"/>
      <c r="T238" s="168"/>
      <c r="U238" s="168"/>
    </row>
    <row r="239" spans="1:21" ht="15">
      <c r="A239" s="197"/>
      <c r="B239" s="197" t="s">
        <v>205</v>
      </c>
      <c r="C239" s="171"/>
      <c r="D239" s="171"/>
      <c r="E239" s="171"/>
      <c r="F239" s="173"/>
      <c r="G239" s="173"/>
      <c r="H239" s="173"/>
      <c r="I239" s="173"/>
      <c r="J239" s="173"/>
      <c r="K239" s="171"/>
      <c r="L239" s="171"/>
      <c r="M239" s="171"/>
      <c r="N239" s="171"/>
      <c r="O239" s="171"/>
      <c r="P239" s="171"/>
      <c r="Q239" s="171"/>
      <c r="R239" s="171"/>
      <c r="S239" s="168"/>
      <c r="T239" s="168"/>
      <c r="U239" s="168"/>
    </row>
    <row r="240" spans="1:21" ht="15">
      <c r="A240" s="190"/>
      <c r="B240" s="194" t="str">
        <f>"New debts issued from "&amp;L240</f>
        <v>New debts issued from 2020</v>
      </c>
      <c r="C240" s="195"/>
      <c r="D240" s="195"/>
      <c r="E240" s="193"/>
      <c r="F240" s="195"/>
      <c r="G240" s="196">
        <f t="shared" ref="G240:J240" si="161">G78</f>
        <v>2015</v>
      </c>
      <c r="H240" s="196">
        <f t="shared" si="161"/>
        <v>2016</v>
      </c>
      <c r="I240" s="196">
        <f t="shared" si="161"/>
        <v>2017</v>
      </c>
      <c r="J240" s="196">
        <f t="shared" si="161"/>
        <v>2018</v>
      </c>
      <c r="K240" s="196">
        <f t="shared" ref="K240:U240" si="162">K78</f>
        <v>2019</v>
      </c>
      <c r="L240" s="196">
        <f t="shared" si="162"/>
        <v>2020</v>
      </c>
      <c r="M240" s="196">
        <f t="shared" si="162"/>
        <v>2021</v>
      </c>
      <c r="N240" s="196">
        <f t="shared" si="162"/>
        <v>2022</v>
      </c>
      <c r="O240" s="196">
        <f t="shared" si="162"/>
        <v>2023</v>
      </c>
      <c r="P240" s="196">
        <f t="shared" si="162"/>
        <v>2024</v>
      </c>
      <c r="Q240" s="196">
        <f t="shared" si="162"/>
        <v>2025</v>
      </c>
      <c r="R240" s="196">
        <f t="shared" si="162"/>
        <v>2026</v>
      </c>
      <c r="S240" s="196">
        <f t="shared" si="162"/>
        <v>2027</v>
      </c>
      <c r="T240" s="196">
        <f t="shared" si="162"/>
        <v>2028</v>
      </c>
      <c r="U240" s="196">
        <f t="shared" si="162"/>
        <v>2029</v>
      </c>
    </row>
    <row r="241" spans="1:21" ht="15">
      <c r="A241" s="190"/>
      <c r="B241" s="194"/>
      <c r="C241" s="195"/>
      <c r="D241" s="195"/>
      <c r="E241" s="193"/>
      <c r="F241" s="195"/>
      <c r="G241" s="195"/>
      <c r="H241" s="195"/>
      <c r="I241" s="195"/>
      <c r="J241" s="195"/>
      <c r="K241" s="194"/>
      <c r="L241" s="193">
        <v>0</v>
      </c>
      <c r="M241" s="193">
        <f t="shared" ref="M241:U241" si="163">L241+1</f>
        <v>1</v>
      </c>
      <c r="N241" s="193">
        <f t="shared" si="163"/>
        <v>2</v>
      </c>
      <c r="O241" s="193">
        <f t="shared" si="163"/>
        <v>3</v>
      </c>
      <c r="P241" s="193">
        <f t="shared" si="163"/>
        <v>4</v>
      </c>
      <c r="Q241" s="193">
        <f t="shared" si="163"/>
        <v>5</v>
      </c>
      <c r="R241" s="193">
        <f t="shared" si="163"/>
        <v>6</v>
      </c>
      <c r="S241" s="193">
        <f t="shared" si="163"/>
        <v>7</v>
      </c>
      <c r="T241" s="193">
        <f t="shared" si="163"/>
        <v>8</v>
      </c>
      <c r="U241" s="193">
        <f t="shared" si="163"/>
        <v>9</v>
      </c>
    </row>
    <row r="242" spans="1:21" ht="15">
      <c r="A242" s="190"/>
      <c r="B242" s="172"/>
      <c r="C242" s="172"/>
      <c r="D242" s="172"/>
      <c r="E242" s="192"/>
      <c r="F242" s="172"/>
      <c r="G242" s="172"/>
      <c r="H242" s="172"/>
      <c r="I242" s="172"/>
      <c r="J242" s="172"/>
      <c r="K242" s="171"/>
      <c r="L242" s="192"/>
      <c r="M242" s="192"/>
      <c r="N242" s="192"/>
      <c r="O242" s="192"/>
      <c r="P242" s="192"/>
      <c r="Q242" s="192"/>
      <c r="R242" s="192"/>
      <c r="S242" s="192"/>
      <c r="T242" s="192"/>
      <c r="U242" s="192"/>
    </row>
    <row r="243" spans="1:21" ht="15">
      <c r="A243" s="190"/>
      <c r="B243" s="189" t="s">
        <v>204</v>
      </c>
      <c r="C243" s="188"/>
      <c r="D243" s="188"/>
      <c r="E243" s="188"/>
      <c r="F243" s="187"/>
      <c r="G243" s="187"/>
      <c r="H243" s="187"/>
      <c r="I243" s="187"/>
      <c r="J243" s="187"/>
      <c r="K243" s="186"/>
      <c r="L243" s="191"/>
      <c r="M243" s="191"/>
      <c r="N243" s="191"/>
      <c r="O243" s="191"/>
      <c r="P243" s="191"/>
      <c r="Q243" s="191"/>
      <c r="R243" s="191"/>
      <c r="S243" s="191"/>
      <c r="T243" s="191"/>
      <c r="U243" s="191"/>
    </row>
    <row r="244" spans="1:21" ht="15">
      <c r="A244" s="190"/>
      <c r="B244" s="278" t="str">
        <f>B$243&amp;" for debts denominated in "&amp;D244</f>
        <v>Gross borrowings for debts denominated in LCU</v>
      </c>
      <c r="C244" s="251" t="str">
        <f>"million "&amp;D244</f>
        <v>million LCU</v>
      </c>
      <c r="D244" s="279" t="str">
        <f>$B$81</f>
        <v>LCU</v>
      </c>
      <c r="E244" s="280" t="s">
        <v>184</v>
      </c>
      <c r="F244" s="271"/>
      <c r="G244" s="275"/>
      <c r="H244" s="275"/>
      <c r="I244" s="275"/>
      <c r="J244" s="275"/>
      <c r="K244" s="231"/>
      <c r="L244" s="273">
        <f t="shared" ref="L244:U248" si="164">SUMIFS(L$277:L$531,$B$277:$B$531,$E244,$D$277:$D$531,$D244)</f>
        <v>-23995.537312455737</v>
      </c>
      <c r="M244" s="273">
        <f t="shared" ref="M244:U245" ca="1" si="165">SUMIFS(M$277:M$531,$B$277:$B$531,$E244,$D$277:$D$531,$D244)</f>
        <v>-24986.356966218475</v>
      </c>
      <c r="N244" s="273">
        <f t="shared" ca="1" si="165"/>
        <v>-22226.238269650174</v>
      </c>
      <c r="O244" s="273">
        <f t="shared" ca="1" si="165"/>
        <v>-24316.867786301002</v>
      </c>
      <c r="P244" s="273">
        <f t="shared" ca="1" si="165"/>
        <v>-24676.039725195966</v>
      </c>
      <c r="Q244" s="273">
        <f t="shared" ca="1" si="165"/>
        <v>-54158.151229139919</v>
      </c>
      <c r="R244" s="273">
        <f t="shared" ca="1" si="165"/>
        <v>-57770.09059390211</v>
      </c>
      <c r="S244" s="273">
        <f t="shared" ca="1" si="165"/>
        <v>-58877.781833443725</v>
      </c>
      <c r="T244" s="273">
        <f t="shared" ca="1" si="165"/>
        <v>-67262.861377233465</v>
      </c>
      <c r="U244" s="273">
        <f t="shared" ca="1" si="165"/>
        <v>-72972.521917120117</v>
      </c>
    </row>
    <row r="245" spans="1:21" ht="15">
      <c r="A245" s="190"/>
      <c r="B245" s="278" t="str">
        <f>B$243&amp;" for debts denominated in "&amp;D245</f>
        <v>Gross borrowings for debts denominated in USD</v>
      </c>
      <c r="C245" s="251" t="str">
        <f>"million "&amp;D245</f>
        <v>million USD</v>
      </c>
      <c r="D245" s="279" t="str">
        <f>$B$82</f>
        <v>USD</v>
      </c>
      <c r="E245" s="280" t="s">
        <v>184</v>
      </c>
      <c r="F245" s="271"/>
      <c r="G245" s="275"/>
      <c r="H245" s="275"/>
      <c r="I245" s="275"/>
      <c r="J245" s="275"/>
      <c r="K245" s="231"/>
      <c r="L245" s="273">
        <f t="shared" si="164"/>
        <v>0</v>
      </c>
      <c r="M245" s="273">
        <f t="shared" si="165"/>
        <v>0</v>
      </c>
      <c r="N245" s="273">
        <f t="shared" si="165"/>
        <v>0</v>
      </c>
      <c r="O245" s="273">
        <f t="shared" si="165"/>
        <v>0</v>
      </c>
      <c r="P245" s="273">
        <f t="shared" si="165"/>
        <v>0</v>
      </c>
      <c r="Q245" s="273">
        <f t="shared" si="165"/>
        <v>0</v>
      </c>
      <c r="R245" s="273">
        <f t="shared" si="165"/>
        <v>0</v>
      </c>
      <c r="S245" s="273">
        <f t="shared" si="165"/>
        <v>0</v>
      </c>
      <c r="T245" s="273">
        <f t="shared" si="165"/>
        <v>0</v>
      </c>
      <c r="U245" s="273">
        <f t="shared" si="165"/>
        <v>0</v>
      </c>
    </row>
    <row r="246" spans="1:21" ht="15">
      <c r="A246" s="190"/>
      <c r="B246" s="278" t="str">
        <f>B$243&amp;" for debts denominated in "&amp;D246</f>
        <v>Gross borrowings for debts denominated in EUR</v>
      </c>
      <c r="C246" s="251" t="str">
        <f>"million "&amp;D246</f>
        <v>million EUR</v>
      </c>
      <c r="D246" s="279" t="str">
        <f>$B$83</f>
        <v>EUR</v>
      </c>
      <c r="E246" s="280" t="s">
        <v>184</v>
      </c>
      <c r="F246" s="271"/>
      <c r="G246" s="275"/>
      <c r="H246" s="275"/>
      <c r="I246" s="275"/>
      <c r="J246" s="275"/>
      <c r="K246" s="231"/>
      <c r="L246" s="273">
        <f t="shared" si="164"/>
        <v>0</v>
      </c>
      <c r="M246" s="273">
        <f t="shared" si="164"/>
        <v>0</v>
      </c>
      <c r="N246" s="273">
        <f t="shared" si="164"/>
        <v>0</v>
      </c>
      <c r="O246" s="273">
        <f t="shared" si="164"/>
        <v>0</v>
      </c>
      <c r="P246" s="273">
        <f t="shared" si="164"/>
        <v>0</v>
      </c>
      <c r="Q246" s="273">
        <f t="shared" si="164"/>
        <v>0</v>
      </c>
      <c r="R246" s="273">
        <f t="shared" si="164"/>
        <v>0</v>
      </c>
      <c r="S246" s="273">
        <f t="shared" si="164"/>
        <v>0</v>
      </c>
      <c r="T246" s="273">
        <f t="shared" si="164"/>
        <v>0</v>
      </c>
      <c r="U246" s="273">
        <f t="shared" si="164"/>
        <v>0</v>
      </c>
    </row>
    <row r="247" spans="1:21" ht="15">
      <c r="A247" s="190"/>
      <c r="B247" s="278" t="str">
        <f>B$243&amp;" for debts denominated in "&amp;D247</f>
        <v>Gross borrowings for debts denominated in GBP</v>
      </c>
      <c r="C247" s="251" t="str">
        <f>"million "&amp;D247</f>
        <v>million GBP</v>
      </c>
      <c r="D247" s="279" t="str">
        <f>$B$84</f>
        <v>GBP</v>
      </c>
      <c r="E247" s="280" t="s">
        <v>184</v>
      </c>
      <c r="F247" s="271"/>
      <c r="G247" s="275"/>
      <c r="H247" s="275"/>
      <c r="I247" s="275"/>
      <c r="J247" s="275"/>
      <c r="K247" s="231"/>
      <c r="L247" s="273">
        <f t="shared" si="164"/>
        <v>0</v>
      </c>
      <c r="M247" s="273">
        <f t="shared" si="164"/>
        <v>0</v>
      </c>
      <c r="N247" s="273">
        <f t="shared" si="164"/>
        <v>0</v>
      </c>
      <c r="O247" s="273">
        <f t="shared" si="164"/>
        <v>0</v>
      </c>
      <c r="P247" s="273">
        <f t="shared" si="164"/>
        <v>0</v>
      </c>
      <c r="Q247" s="273">
        <f t="shared" si="164"/>
        <v>0</v>
      </c>
      <c r="R247" s="273">
        <f t="shared" si="164"/>
        <v>0</v>
      </c>
      <c r="S247" s="273">
        <f t="shared" si="164"/>
        <v>0</v>
      </c>
      <c r="T247" s="273">
        <f t="shared" si="164"/>
        <v>0</v>
      </c>
      <c r="U247" s="273">
        <f t="shared" si="164"/>
        <v>0</v>
      </c>
    </row>
    <row r="248" spans="1:21" ht="15">
      <c r="A248" s="190"/>
      <c r="B248" s="278" t="str">
        <f>B$243&amp;" for debts denominated in "&amp;D248</f>
        <v>Gross borrowings for debts denominated in CHY</v>
      </c>
      <c r="C248" s="251" t="str">
        <f>"million "&amp;D248</f>
        <v>million CHY</v>
      </c>
      <c r="D248" s="279" t="str">
        <f>$B$85</f>
        <v>CHY</v>
      </c>
      <c r="E248" s="280" t="s">
        <v>184</v>
      </c>
      <c r="F248" s="271"/>
      <c r="G248" s="275"/>
      <c r="H248" s="275"/>
      <c r="I248" s="275"/>
      <c r="J248" s="275"/>
      <c r="K248" s="231"/>
      <c r="L248" s="273">
        <f t="shared" si="164"/>
        <v>0</v>
      </c>
      <c r="M248" s="273">
        <f t="shared" si="164"/>
        <v>0</v>
      </c>
      <c r="N248" s="273">
        <f t="shared" si="164"/>
        <v>0</v>
      </c>
      <c r="O248" s="273">
        <f t="shared" si="164"/>
        <v>0</v>
      </c>
      <c r="P248" s="273">
        <f t="shared" si="164"/>
        <v>0</v>
      </c>
      <c r="Q248" s="273">
        <f t="shared" si="164"/>
        <v>0</v>
      </c>
      <c r="R248" s="273">
        <f t="shared" si="164"/>
        <v>0</v>
      </c>
      <c r="S248" s="273">
        <f t="shared" si="164"/>
        <v>0</v>
      </c>
      <c r="T248" s="273">
        <f t="shared" si="164"/>
        <v>0</v>
      </c>
      <c r="U248" s="273">
        <f t="shared" si="164"/>
        <v>0</v>
      </c>
    </row>
    <row r="249" spans="1:21" ht="15">
      <c r="A249" s="190"/>
      <c r="B249" s="258" t="str">
        <f>B$243&amp;" TOTAL in LCU"</f>
        <v>Gross borrowings TOTAL in LCU</v>
      </c>
      <c r="C249" s="251" t="s">
        <v>186</v>
      </c>
      <c r="D249" s="281"/>
      <c r="E249" s="271"/>
      <c r="F249" s="271"/>
      <c r="G249" s="275"/>
      <c r="H249" s="275"/>
      <c r="I249" s="275"/>
      <c r="J249" s="275"/>
      <c r="K249" s="231"/>
      <c r="L249" s="262">
        <f t="shared" ref="L249" si="166">SUMPRODUCT(L244:L248,L$81:L$85)</f>
        <v>-23995.537312455737</v>
      </c>
      <c r="M249" s="262">
        <f t="shared" ref="M249:U249" ca="1" si="167">SUMPRODUCT(M244:M248,M$81:M$85)</f>
        <v>-24986.356966218475</v>
      </c>
      <c r="N249" s="262">
        <f t="shared" ca="1" si="167"/>
        <v>-22226.238269650174</v>
      </c>
      <c r="O249" s="262">
        <f t="shared" ca="1" si="167"/>
        <v>-24316.867786301002</v>
      </c>
      <c r="P249" s="262">
        <f t="shared" ca="1" si="167"/>
        <v>-24676.039725195966</v>
      </c>
      <c r="Q249" s="262">
        <f t="shared" ca="1" si="167"/>
        <v>-54158.151229139919</v>
      </c>
      <c r="R249" s="262">
        <f t="shared" ca="1" si="167"/>
        <v>-57770.09059390211</v>
      </c>
      <c r="S249" s="262">
        <f t="shared" ca="1" si="167"/>
        <v>-58877.781833443725</v>
      </c>
      <c r="T249" s="262">
        <f t="shared" ca="1" si="167"/>
        <v>-67262.861377233465</v>
      </c>
      <c r="U249" s="262">
        <f t="shared" ca="1" si="167"/>
        <v>-72972.521917120117</v>
      </c>
    </row>
    <row r="250" spans="1:21" ht="15">
      <c r="A250" s="190"/>
      <c r="B250" s="269" t="s">
        <v>203</v>
      </c>
      <c r="C250" s="282"/>
      <c r="D250" s="282"/>
      <c r="E250" s="283"/>
      <c r="F250" s="283"/>
      <c r="G250" s="284"/>
      <c r="H250" s="284"/>
      <c r="I250" s="284"/>
      <c r="J250" s="284"/>
      <c r="K250" s="276"/>
      <c r="L250" s="270" t="str">
        <f t="shared" ref="L250" si="168">IF(L249=L101,"OK","CHECK")</f>
        <v>OK</v>
      </c>
      <c r="M250" s="270" t="str">
        <f t="shared" ref="M250:U250" ca="1" si="169">IF(M249=M101,"OK","CHECK")</f>
        <v>OK</v>
      </c>
      <c r="N250" s="270" t="str">
        <f t="shared" ca="1" si="169"/>
        <v>OK</v>
      </c>
      <c r="O250" s="270" t="str">
        <f t="shared" ca="1" si="169"/>
        <v>OK</v>
      </c>
      <c r="P250" s="270" t="str">
        <f t="shared" ca="1" si="169"/>
        <v>OK</v>
      </c>
      <c r="Q250" s="270" t="str">
        <f t="shared" ca="1" si="169"/>
        <v>OK</v>
      </c>
      <c r="R250" s="270" t="str">
        <f t="shared" ca="1" si="169"/>
        <v>OK</v>
      </c>
      <c r="S250" s="270" t="str">
        <f t="shared" ca="1" si="169"/>
        <v>OK</v>
      </c>
      <c r="T250" s="270" t="str">
        <f t="shared" ca="1" si="169"/>
        <v>OK</v>
      </c>
      <c r="U250" s="270" t="str">
        <f t="shared" ca="1" si="169"/>
        <v>OK</v>
      </c>
    </row>
    <row r="251" spans="1:21" ht="15">
      <c r="A251" s="190"/>
      <c r="B251" s="280"/>
      <c r="C251" s="281"/>
      <c r="D251" s="281"/>
      <c r="E251" s="271"/>
      <c r="F251" s="275"/>
      <c r="G251" s="275"/>
      <c r="H251" s="275"/>
      <c r="I251" s="275"/>
      <c r="J251" s="275"/>
      <c r="K251" s="231"/>
      <c r="L251" s="273"/>
      <c r="M251" s="273"/>
      <c r="N251" s="273"/>
      <c r="O251" s="273"/>
      <c r="P251" s="273"/>
      <c r="Q251" s="273"/>
      <c r="R251" s="273"/>
      <c r="S251" s="273"/>
      <c r="T251" s="273"/>
      <c r="U251" s="273"/>
    </row>
    <row r="252" spans="1:21" ht="15">
      <c r="A252" s="190"/>
      <c r="B252" s="189" t="s">
        <v>202</v>
      </c>
      <c r="C252" s="188"/>
      <c r="D252" s="188"/>
      <c r="E252" s="188"/>
      <c r="F252" s="187"/>
      <c r="G252" s="187"/>
      <c r="H252" s="187"/>
      <c r="I252" s="187"/>
      <c r="J252" s="187"/>
      <c r="K252" s="235"/>
      <c r="L252" s="236"/>
      <c r="M252" s="236"/>
      <c r="N252" s="236"/>
      <c r="O252" s="236"/>
      <c r="P252" s="236"/>
      <c r="Q252" s="236"/>
      <c r="R252" s="236"/>
      <c r="S252" s="236"/>
      <c r="T252" s="236"/>
      <c r="U252" s="236"/>
    </row>
    <row r="253" spans="1:21" ht="15">
      <c r="A253" s="190"/>
      <c r="B253" s="278" t="str">
        <f>B$252&amp;" for debts denominated in "&amp;D253</f>
        <v>Principal amortization payments for debts denominated in LCU</v>
      </c>
      <c r="C253" s="251" t="str">
        <f>"million "&amp;D253</f>
        <v>million LCU</v>
      </c>
      <c r="D253" s="279" t="str">
        <f>$B$81</f>
        <v>LCU</v>
      </c>
      <c r="E253" s="280" t="s">
        <v>119</v>
      </c>
      <c r="F253" s="271"/>
      <c r="G253" s="275"/>
      <c r="H253" s="275"/>
      <c r="I253" s="275"/>
      <c r="J253" s="275"/>
      <c r="K253" s="231"/>
      <c r="L253" s="273">
        <f t="shared" ref="L253:U257" si="170">SUMIFS(L$277:L$531,$B$277:$B$531,$E253,$D$277:$D$531,$D253)</f>
        <v>0</v>
      </c>
      <c r="M253" s="273">
        <f t="shared" ref="M253:U254" ca="1" si="171">SUMIFS(M$277:M$531,$B$277:$B$531,$E253,$D$277:$D$531,$D253)</f>
        <v>0</v>
      </c>
      <c r="N253" s="273">
        <f t="shared" ca="1" si="171"/>
        <v>0</v>
      </c>
      <c r="O253" s="273">
        <f t="shared" ca="1" si="171"/>
        <v>0</v>
      </c>
      <c r="P253" s="273">
        <f t="shared" ca="1" si="171"/>
        <v>0</v>
      </c>
      <c r="Q253" s="273">
        <f t="shared" ca="1" si="171"/>
        <v>-23995.537312455737</v>
      </c>
      <c r="R253" s="273">
        <f t="shared" ca="1" si="171"/>
        <v>-24986.356966218475</v>
      </c>
      <c r="S253" s="273">
        <f t="shared" ca="1" si="171"/>
        <v>-22226.238269650174</v>
      </c>
      <c r="T253" s="273">
        <f t="shared" ca="1" si="171"/>
        <v>-24316.867786301002</v>
      </c>
      <c r="U253" s="273">
        <f t="shared" ca="1" si="171"/>
        <v>-24676.039725195966</v>
      </c>
    </row>
    <row r="254" spans="1:21" ht="15">
      <c r="A254" s="190"/>
      <c r="B254" s="278" t="str">
        <f>B$252&amp;" for debts denominated in "&amp;D254</f>
        <v>Principal amortization payments for debts denominated in USD</v>
      </c>
      <c r="C254" s="251" t="str">
        <f>"million "&amp;D254</f>
        <v>million USD</v>
      </c>
      <c r="D254" s="279" t="str">
        <f>$B$82</f>
        <v>USD</v>
      </c>
      <c r="E254" s="280" t="s">
        <v>119</v>
      </c>
      <c r="F254" s="271"/>
      <c r="G254" s="275"/>
      <c r="H254" s="275"/>
      <c r="I254" s="275"/>
      <c r="J254" s="275"/>
      <c r="K254" s="231"/>
      <c r="L254" s="273">
        <f t="shared" si="170"/>
        <v>0</v>
      </c>
      <c r="M254" s="273">
        <f t="shared" ca="1" si="171"/>
        <v>0</v>
      </c>
      <c r="N254" s="273">
        <f t="shared" ca="1" si="171"/>
        <v>0</v>
      </c>
      <c r="O254" s="273">
        <f t="shared" ca="1" si="171"/>
        <v>0</v>
      </c>
      <c r="P254" s="273">
        <f t="shared" ca="1" si="171"/>
        <v>0</v>
      </c>
      <c r="Q254" s="273">
        <f t="shared" ca="1" si="171"/>
        <v>0</v>
      </c>
      <c r="R254" s="273">
        <f t="shared" ca="1" si="171"/>
        <v>0</v>
      </c>
      <c r="S254" s="273">
        <f t="shared" ca="1" si="171"/>
        <v>0</v>
      </c>
      <c r="T254" s="273">
        <f t="shared" ca="1" si="171"/>
        <v>0</v>
      </c>
      <c r="U254" s="273">
        <f t="shared" ca="1" si="171"/>
        <v>0</v>
      </c>
    </row>
    <row r="255" spans="1:21" ht="15">
      <c r="A255" s="190"/>
      <c r="B255" s="278" t="str">
        <f>B$252&amp;" for debts denominated in "&amp;D255</f>
        <v>Principal amortization payments for debts denominated in EUR</v>
      </c>
      <c r="C255" s="251" t="str">
        <f>"million "&amp;D255</f>
        <v>million EUR</v>
      </c>
      <c r="D255" s="279" t="str">
        <f>$B$83</f>
        <v>EUR</v>
      </c>
      <c r="E255" s="280" t="s">
        <v>119</v>
      </c>
      <c r="F255" s="271"/>
      <c r="G255" s="275"/>
      <c r="H255" s="275"/>
      <c r="I255" s="275"/>
      <c r="J255" s="275"/>
      <c r="K255" s="231"/>
      <c r="L255" s="273">
        <f t="shared" si="170"/>
        <v>0</v>
      </c>
      <c r="M255" s="273">
        <f t="shared" si="170"/>
        <v>0</v>
      </c>
      <c r="N255" s="273">
        <f t="shared" si="170"/>
        <v>0</v>
      </c>
      <c r="O255" s="273">
        <f t="shared" si="170"/>
        <v>0</v>
      </c>
      <c r="P255" s="273">
        <f t="shared" si="170"/>
        <v>0</v>
      </c>
      <c r="Q255" s="273">
        <f t="shared" si="170"/>
        <v>0</v>
      </c>
      <c r="R255" s="273">
        <f t="shared" si="170"/>
        <v>0</v>
      </c>
      <c r="S255" s="273">
        <f t="shared" si="170"/>
        <v>0</v>
      </c>
      <c r="T255" s="273">
        <f t="shared" si="170"/>
        <v>0</v>
      </c>
      <c r="U255" s="273">
        <f t="shared" si="170"/>
        <v>0</v>
      </c>
    </row>
    <row r="256" spans="1:21" ht="15">
      <c r="A256" s="190"/>
      <c r="B256" s="278" t="str">
        <f>B$252&amp;" for debts denominated in "&amp;D256</f>
        <v>Principal amortization payments for debts denominated in GBP</v>
      </c>
      <c r="C256" s="251" t="str">
        <f>"million "&amp;D256</f>
        <v>million GBP</v>
      </c>
      <c r="D256" s="279" t="str">
        <f>$B$84</f>
        <v>GBP</v>
      </c>
      <c r="E256" s="280" t="s">
        <v>119</v>
      </c>
      <c r="F256" s="271"/>
      <c r="G256" s="275"/>
      <c r="H256" s="275"/>
      <c r="I256" s="275"/>
      <c r="J256" s="275"/>
      <c r="K256" s="231"/>
      <c r="L256" s="273">
        <f t="shared" si="170"/>
        <v>0</v>
      </c>
      <c r="M256" s="273">
        <f t="shared" si="170"/>
        <v>0</v>
      </c>
      <c r="N256" s="273">
        <f t="shared" si="170"/>
        <v>0</v>
      </c>
      <c r="O256" s="273">
        <f t="shared" si="170"/>
        <v>0</v>
      </c>
      <c r="P256" s="273">
        <f t="shared" si="170"/>
        <v>0</v>
      </c>
      <c r="Q256" s="273">
        <f t="shared" si="170"/>
        <v>0</v>
      </c>
      <c r="R256" s="273">
        <f t="shared" si="170"/>
        <v>0</v>
      </c>
      <c r="S256" s="273">
        <f t="shared" si="170"/>
        <v>0</v>
      </c>
      <c r="T256" s="273">
        <f t="shared" si="170"/>
        <v>0</v>
      </c>
      <c r="U256" s="273">
        <f t="shared" si="170"/>
        <v>0</v>
      </c>
    </row>
    <row r="257" spans="1:21" ht="15">
      <c r="A257" s="190"/>
      <c r="B257" s="278" t="str">
        <f>B$252&amp;" for debts denominated in "&amp;D257</f>
        <v>Principal amortization payments for debts denominated in CHY</v>
      </c>
      <c r="C257" s="251" t="str">
        <f>"million "&amp;D257</f>
        <v>million CHY</v>
      </c>
      <c r="D257" s="279" t="str">
        <f>$B$85</f>
        <v>CHY</v>
      </c>
      <c r="E257" s="280" t="s">
        <v>119</v>
      </c>
      <c r="F257" s="271"/>
      <c r="G257" s="275"/>
      <c r="H257" s="275"/>
      <c r="I257" s="275"/>
      <c r="J257" s="275"/>
      <c r="K257" s="231"/>
      <c r="L257" s="273">
        <f t="shared" si="170"/>
        <v>0</v>
      </c>
      <c r="M257" s="273">
        <f t="shared" si="170"/>
        <v>0</v>
      </c>
      <c r="N257" s="273">
        <f t="shared" si="170"/>
        <v>0</v>
      </c>
      <c r="O257" s="273">
        <f t="shared" si="170"/>
        <v>0</v>
      </c>
      <c r="P257" s="273">
        <f t="shared" si="170"/>
        <v>0</v>
      </c>
      <c r="Q257" s="273">
        <f t="shared" si="170"/>
        <v>0</v>
      </c>
      <c r="R257" s="273">
        <f t="shared" si="170"/>
        <v>0</v>
      </c>
      <c r="S257" s="273">
        <f t="shared" si="170"/>
        <v>0</v>
      </c>
      <c r="T257" s="273">
        <f t="shared" si="170"/>
        <v>0</v>
      </c>
      <c r="U257" s="273">
        <f t="shared" si="170"/>
        <v>0</v>
      </c>
    </row>
    <row r="258" spans="1:21" ht="15">
      <c r="A258" s="190"/>
      <c r="B258" s="258" t="str">
        <f>B$252&amp;" TOTAL in LCU"</f>
        <v>Principal amortization payments TOTAL in LCU</v>
      </c>
      <c r="C258" s="251" t="s">
        <v>186</v>
      </c>
      <c r="D258" s="281"/>
      <c r="E258" s="271"/>
      <c r="F258" s="271"/>
      <c r="G258" s="275"/>
      <c r="H258" s="275"/>
      <c r="I258" s="275"/>
      <c r="J258" s="275"/>
      <c r="K258" s="231"/>
      <c r="L258" s="262">
        <f t="shared" ref="L258" si="172">SUMPRODUCT(L253:L257,L$81:L$85)</f>
        <v>0</v>
      </c>
      <c r="M258" s="262">
        <f t="shared" ref="M258:U258" ca="1" si="173">SUMPRODUCT(M253:M257,M$81:M$85)</f>
        <v>0</v>
      </c>
      <c r="N258" s="262">
        <f t="shared" ca="1" si="173"/>
        <v>0</v>
      </c>
      <c r="O258" s="262">
        <f t="shared" ca="1" si="173"/>
        <v>0</v>
      </c>
      <c r="P258" s="262">
        <f t="shared" ca="1" si="173"/>
        <v>0</v>
      </c>
      <c r="Q258" s="262">
        <f t="shared" ca="1" si="173"/>
        <v>-23995.537312455737</v>
      </c>
      <c r="R258" s="262">
        <f t="shared" ca="1" si="173"/>
        <v>-24986.356966218475</v>
      </c>
      <c r="S258" s="262">
        <f t="shared" ca="1" si="173"/>
        <v>-22226.238269650174</v>
      </c>
      <c r="T258" s="262">
        <f t="shared" ca="1" si="173"/>
        <v>-24316.867786301002</v>
      </c>
      <c r="U258" s="262">
        <f t="shared" ca="1" si="173"/>
        <v>-24676.039725195966</v>
      </c>
    </row>
    <row r="259" spans="1:21" ht="15">
      <c r="A259" s="190"/>
      <c r="B259" s="280"/>
      <c r="C259" s="281"/>
      <c r="D259" s="281"/>
      <c r="E259" s="271"/>
      <c r="F259" s="271"/>
      <c r="G259" s="275"/>
      <c r="H259" s="275"/>
      <c r="I259" s="275"/>
      <c r="J259" s="275"/>
      <c r="K259" s="231"/>
      <c r="L259" s="274"/>
      <c r="M259" s="273"/>
      <c r="N259" s="273"/>
      <c r="O259" s="273"/>
      <c r="P259" s="273"/>
      <c r="Q259" s="273"/>
      <c r="R259" s="273"/>
      <c r="S259" s="273"/>
      <c r="T259" s="273"/>
      <c r="U259" s="273"/>
    </row>
    <row r="260" spans="1:21" ht="15">
      <c r="A260" s="190"/>
      <c r="B260" s="189" t="s">
        <v>201</v>
      </c>
      <c r="C260" s="188"/>
      <c r="D260" s="188"/>
      <c r="E260" s="188"/>
      <c r="F260" s="187"/>
      <c r="G260" s="187"/>
      <c r="H260" s="187"/>
      <c r="I260" s="187"/>
      <c r="J260" s="187"/>
      <c r="K260" s="235"/>
      <c r="L260" s="236"/>
      <c r="M260" s="236"/>
      <c r="N260" s="236"/>
      <c r="O260" s="236"/>
      <c r="P260" s="236"/>
      <c r="Q260" s="236"/>
      <c r="R260" s="236"/>
      <c r="S260" s="236"/>
      <c r="T260" s="236"/>
      <c r="U260" s="236"/>
    </row>
    <row r="261" spans="1:21" ht="15">
      <c r="A261" s="190"/>
      <c r="B261" s="278" t="str">
        <f>B$260&amp;" for debts denominated in "&amp;D261</f>
        <v>Interest payments for debts denominated in LCU</v>
      </c>
      <c r="C261" s="251" t="str">
        <f>"million "&amp;D261</f>
        <v>million LCU</v>
      </c>
      <c r="D261" s="279" t="str">
        <f>$B$81</f>
        <v>LCU</v>
      </c>
      <c r="E261" s="280" t="s">
        <v>182</v>
      </c>
      <c r="F261" s="271"/>
      <c r="G261" s="275"/>
      <c r="H261" s="275"/>
      <c r="I261" s="275"/>
      <c r="J261" s="275"/>
      <c r="K261" s="231"/>
      <c r="L261" s="273">
        <f t="shared" ref="L261:U265" si="174">SUMIFS(L$277:L$531,$B$277:$B$531,$E261,$D$277:$D$531,$D261)</f>
        <v>0</v>
      </c>
      <c r="M261" s="273">
        <f t="shared" si="174"/>
        <v>-819.64298499645884</v>
      </c>
      <c r="N261" s="273">
        <f t="shared" ref="N261:U262" ca="1" si="175">SUMIFS(N$277:N$531,$B$277:$B$531,$E261,$D$277:$D$531,$D261)</f>
        <v>-1773.551542293937</v>
      </c>
      <c r="O261" s="273">
        <f t="shared" ca="1" si="175"/>
        <v>-2558.90060386595</v>
      </c>
      <c r="P261" s="273">
        <f t="shared" ca="1" si="175"/>
        <v>-3561.1375267700314</v>
      </c>
      <c r="Q261" s="273">
        <f t="shared" ca="1" si="175"/>
        <v>-4639.2638297857047</v>
      </c>
      <c r="R261" s="273">
        <f t="shared" ca="1" si="175"/>
        <v>-7301.1139118704377</v>
      </c>
      <c r="S261" s="273">
        <f t="shared" ca="1" si="175"/>
        <v>-10160.211522397633</v>
      </c>
      <c r="T261" s="273">
        <f t="shared" ca="1" si="175"/>
        <v>-13316.913981797992</v>
      </c>
      <c r="U261" s="273">
        <f t="shared" ca="1" si="175"/>
        <v>-16965.943494654621</v>
      </c>
    </row>
    <row r="262" spans="1:21" ht="15">
      <c r="A262" s="190"/>
      <c r="B262" s="278" t="str">
        <f>B$260&amp;" for debts denominated in "&amp;D262</f>
        <v>Interest payments for debts denominated in USD</v>
      </c>
      <c r="C262" s="251" t="str">
        <f>"million "&amp;D262</f>
        <v>million USD</v>
      </c>
      <c r="D262" s="279" t="str">
        <f>$B$82</f>
        <v>USD</v>
      </c>
      <c r="E262" s="280" t="s">
        <v>182</v>
      </c>
      <c r="F262" s="271"/>
      <c r="G262" s="275"/>
      <c r="H262" s="275"/>
      <c r="I262" s="275"/>
      <c r="J262" s="275"/>
      <c r="K262" s="231"/>
      <c r="L262" s="273">
        <f t="shared" si="174"/>
        <v>0</v>
      </c>
      <c r="M262" s="273">
        <f t="shared" si="174"/>
        <v>0</v>
      </c>
      <c r="N262" s="273">
        <f t="shared" ca="1" si="175"/>
        <v>0</v>
      </c>
      <c r="O262" s="273">
        <f t="shared" ca="1" si="175"/>
        <v>0</v>
      </c>
      <c r="P262" s="273">
        <f t="shared" ca="1" si="175"/>
        <v>0</v>
      </c>
      <c r="Q262" s="273">
        <f t="shared" ca="1" si="175"/>
        <v>0</v>
      </c>
      <c r="R262" s="273">
        <f t="shared" ca="1" si="175"/>
        <v>0</v>
      </c>
      <c r="S262" s="273">
        <f t="shared" ca="1" si="175"/>
        <v>0</v>
      </c>
      <c r="T262" s="273">
        <f t="shared" ca="1" si="175"/>
        <v>0</v>
      </c>
      <c r="U262" s="273">
        <f t="shared" ca="1" si="175"/>
        <v>0</v>
      </c>
    </row>
    <row r="263" spans="1:21" ht="15">
      <c r="A263" s="190"/>
      <c r="B263" s="278" t="str">
        <f>B$260&amp;" for debts denominated in "&amp;D263</f>
        <v>Interest payments for debts denominated in EUR</v>
      </c>
      <c r="C263" s="251" t="str">
        <f>"million "&amp;D263</f>
        <v>million EUR</v>
      </c>
      <c r="D263" s="279" t="str">
        <f>$B$83</f>
        <v>EUR</v>
      </c>
      <c r="E263" s="280" t="s">
        <v>182</v>
      </c>
      <c r="F263" s="271"/>
      <c r="G263" s="275"/>
      <c r="H263" s="275"/>
      <c r="I263" s="275"/>
      <c r="J263" s="275"/>
      <c r="K263" s="231"/>
      <c r="L263" s="273">
        <f t="shared" si="174"/>
        <v>0</v>
      </c>
      <c r="M263" s="273">
        <f t="shared" si="174"/>
        <v>0</v>
      </c>
      <c r="N263" s="273">
        <f t="shared" si="174"/>
        <v>0</v>
      </c>
      <c r="O263" s="273">
        <f t="shared" si="174"/>
        <v>0</v>
      </c>
      <c r="P263" s="273">
        <f t="shared" si="174"/>
        <v>0</v>
      </c>
      <c r="Q263" s="273">
        <f t="shared" si="174"/>
        <v>0</v>
      </c>
      <c r="R263" s="273">
        <f t="shared" si="174"/>
        <v>0</v>
      </c>
      <c r="S263" s="273">
        <f t="shared" si="174"/>
        <v>0</v>
      </c>
      <c r="T263" s="273">
        <f t="shared" si="174"/>
        <v>0</v>
      </c>
      <c r="U263" s="273">
        <f t="shared" si="174"/>
        <v>0</v>
      </c>
    </row>
    <row r="264" spans="1:21" ht="15">
      <c r="A264" s="190"/>
      <c r="B264" s="278" t="str">
        <f>B$260&amp;" for debts denominated in "&amp;D264</f>
        <v>Interest payments for debts denominated in GBP</v>
      </c>
      <c r="C264" s="251" t="str">
        <f>"million "&amp;D264</f>
        <v>million GBP</v>
      </c>
      <c r="D264" s="279" t="str">
        <f>$B$84</f>
        <v>GBP</v>
      </c>
      <c r="E264" s="280" t="s">
        <v>182</v>
      </c>
      <c r="F264" s="271"/>
      <c r="G264" s="275"/>
      <c r="H264" s="275"/>
      <c r="I264" s="275"/>
      <c r="J264" s="275"/>
      <c r="K264" s="231"/>
      <c r="L264" s="273">
        <f t="shared" si="174"/>
        <v>0</v>
      </c>
      <c r="M264" s="273">
        <f t="shared" si="174"/>
        <v>0</v>
      </c>
      <c r="N264" s="273">
        <f t="shared" si="174"/>
        <v>0</v>
      </c>
      <c r="O264" s="273">
        <f t="shared" si="174"/>
        <v>0</v>
      </c>
      <c r="P264" s="273">
        <f t="shared" si="174"/>
        <v>0</v>
      </c>
      <c r="Q264" s="273">
        <f t="shared" si="174"/>
        <v>0</v>
      </c>
      <c r="R264" s="273">
        <f t="shared" si="174"/>
        <v>0</v>
      </c>
      <c r="S264" s="273">
        <f t="shared" si="174"/>
        <v>0</v>
      </c>
      <c r="T264" s="273">
        <f t="shared" si="174"/>
        <v>0</v>
      </c>
      <c r="U264" s="273">
        <f t="shared" si="174"/>
        <v>0</v>
      </c>
    </row>
    <row r="265" spans="1:21" ht="15">
      <c r="A265" s="190"/>
      <c r="B265" s="278" t="str">
        <f>B$260&amp;" for debts denominated in "&amp;D265</f>
        <v>Interest payments for debts denominated in CHY</v>
      </c>
      <c r="C265" s="251" t="str">
        <f>"million "&amp;D265</f>
        <v>million CHY</v>
      </c>
      <c r="D265" s="279" t="str">
        <f>$B$85</f>
        <v>CHY</v>
      </c>
      <c r="E265" s="280" t="s">
        <v>182</v>
      </c>
      <c r="F265" s="271"/>
      <c r="G265" s="275"/>
      <c r="H265" s="275"/>
      <c r="I265" s="275"/>
      <c r="J265" s="275"/>
      <c r="K265" s="231"/>
      <c r="L265" s="273">
        <f t="shared" si="174"/>
        <v>0</v>
      </c>
      <c r="M265" s="273">
        <f t="shared" si="174"/>
        <v>0</v>
      </c>
      <c r="N265" s="273">
        <f t="shared" si="174"/>
        <v>0</v>
      </c>
      <c r="O265" s="273">
        <f t="shared" si="174"/>
        <v>0</v>
      </c>
      <c r="P265" s="273">
        <f t="shared" si="174"/>
        <v>0</v>
      </c>
      <c r="Q265" s="273">
        <f t="shared" si="174"/>
        <v>0</v>
      </c>
      <c r="R265" s="273">
        <f t="shared" si="174"/>
        <v>0</v>
      </c>
      <c r="S265" s="273">
        <f t="shared" si="174"/>
        <v>0</v>
      </c>
      <c r="T265" s="273">
        <f t="shared" si="174"/>
        <v>0</v>
      </c>
      <c r="U265" s="273">
        <f t="shared" si="174"/>
        <v>0</v>
      </c>
    </row>
    <row r="266" spans="1:21" ht="15">
      <c r="A266" s="190"/>
      <c r="B266" s="258" t="str">
        <f>B$260&amp;" TOTAL in LCU"</f>
        <v>Interest payments TOTAL in LCU</v>
      </c>
      <c r="C266" s="251" t="s">
        <v>186</v>
      </c>
      <c r="D266" s="281"/>
      <c r="E266" s="271"/>
      <c r="F266" s="271"/>
      <c r="G266" s="275"/>
      <c r="H266" s="275"/>
      <c r="I266" s="275"/>
      <c r="J266" s="275"/>
      <c r="K266" s="231"/>
      <c r="L266" s="262">
        <f t="shared" ref="L266:M266" si="176">SUMPRODUCT(L261:L265,L$81:L$85)</f>
        <v>0</v>
      </c>
      <c r="M266" s="262">
        <f t="shared" si="176"/>
        <v>-819.64298499645884</v>
      </c>
      <c r="N266" s="262">
        <f t="shared" ref="N266:U266" ca="1" si="177">SUMPRODUCT(N261:N265,N$81:N$85)</f>
        <v>-1773.551542293937</v>
      </c>
      <c r="O266" s="262">
        <f t="shared" ca="1" si="177"/>
        <v>-2558.90060386595</v>
      </c>
      <c r="P266" s="262">
        <f t="shared" ca="1" si="177"/>
        <v>-3561.1375267700314</v>
      </c>
      <c r="Q266" s="262">
        <f t="shared" ca="1" si="177"/>
        <v>-4639.2638297857047</v>
      </c>
      <c r="R266" s="262">
        <f t="shared" ca="1" si="177"/>
        <v>-7301.1139118704377</v>
      </c>
      <c r="S266" s="262">
        <f t="shared" ca="1" si="177"/>
        <v>-10160.211522397633</v>
      </c>
      <c r="T266" s="262">
        <f t="shared" ca="1" si="177"/>
        <v>-13316.913981797992</v>
      </c>
      <c r="U266" s="262">
        <f t="shared" ca="1" si="177"/>
        <v>-16965.943494654621</v>
      </c>
    </row>
    <row r="267" spans="1:21" ht="15">
      <c r="A267" s="190"/>
      <c r="B267" s="280"/>
      <c r="C267" s="275"/>
      <c r="D267" s="281"/>
      <c r="E267" s="271"/>
      <c r="F267" s="271"/>
      <c r="G267" s="275"/>
      <c r="H267" s="275"/>
      <c r="I267" s="275"/>
      <c r="J267" s="275"/>
      <c r="K267" s="231"/>
      <c r="L267" s="274"/>
      <c r="M267" s="273"/>
      <c r="N267" s="273"/>
      <c r="O267" s="273"/>
      <c r="P267" s="273"/>
      <c r="Q267" s="273"/>
      <c r="R267" s="273"/>
      <c r="S267" s="273"/>
      <c r="T267" s="273"/>
      <c r="U267" s="273"/>
    </row>
    <row r="268" spans="1:21" ht="15">
      <c r="A268" s="176"/>
      <c r="B268" s="189" t="s">
        <v>183</v>
      </c>
      <c r="C268" s="188"/>
      <c r="D268" s="188"/>
      <c r="E268" s="188"/>
      <c r="F268" s="187"/>
      <c r="G268" s="187"/>
      <c r="H268" s="187"/>
      <c r="I268" s="187"/>
      <c r="J268" s="187"/>
      <c r="K268" s="235"/>
      <c r="L268" s="236"/>
      <c r="M268" s="236"/>
      <c r="N268" s="236"/>
      <c r="O268" s="236"/>
      <c r="P268" s="236"/>
      <c r="Q268" s="236"/>
      <c r="R268" s="236"/>
      <c r="S268" s="236"/>
      <c r="T268" s="236"/>
      <c r="U268" s="236"/>
    </row>
    <row r="269" spans="1:21" ht="15">
      <c r="A269" s="176"/>
      <c r="B269" s="278" t="str">
        <f>B$268&amp;" for debts denominated in "&amp;D269</f>
        <v>New debt stock for debts denominated in LCU</v>
      </c>
      <c r="C269" s="251" t="str">
        <f>"million "&amp;D269</f>
        <v>million LCU</v>
      </c>
      <c r="D269" s="279" t="str">
        <f>$B$81</f>
        <v>LCU</v>
      </c>
      <c r="E269" s="280" t="s">
        <v>183</v>
      </c>
      <c r="F269" s="271"/>
      <c r="G269" s="275"/>
      <c r="H269" s="275"/>
      <c r="I269" s="275"/>
      <c r="J269" s="275"/>
      <c r="K269" s="231"/>
      <c r="L269" s="273">
        <f t="shared" ref="L269:U273" si="178">SUMIFS(L$277:L$531,$B$277:$B$531,$E269,$D$277:$D$531,$D269)</f>
        <v>-23995.537312455737</v>
      </c>
      <c r="M269" s="273">
        <f t="shared" ref="M269:U270" ca="1" si="179">SUMIFS(M$277:M$531,$B$277:$B$531,$E269,$D$277:$D$531,$D269)</f>
        <v>-48981.894278674212</v>
      </c>
      <c r="N269" s="273">
        <f t="shared" ca="1" si="179"/>
        <v>-71208.132548324385</v>
      </c>
      <c r="O269" s="273">
        <f t="shared" ca="1" si="179"/>
        <v>-95525.000334625365</v>
      </c>
      <c r="P269" s="273">
        <f t="shared" ca="1" si="179"/>
        <v>-120201.04005982133</v>
      </c>
      <c r="Q269" s="273">
        <f t="shared" ca="1" si="179"/>
        <v>-150363.65397650548</v>
      </c>
      <c r="R269" s="273">
        <f t="shared" ca="1" si="179"/>
        <v>-183147.38760418916</v>
      </c>
      <c r="S269" s="273">
        <f t="shared" ca="1" si="179"/>
        <v>-219798.93116798275</v>
      </c>
      <c r="T269" s="273">
        <f t="shared" ca="1" si="179"/>
        <v>-262744.92475891521</v>
      </c>
      <c r="U269" s="273">
        <f t="shared" ca="1" si="179"/>
        <v>-311041.40695083939</v>
      </c>
    </row>
    <row r="270" spans="1:21" ht="15">
      <c r="A270" s="176"/>
      <c r="B270" s="278" t="str">
        <f>B$268&amp;" for debts denominated in "&amp;D270</f>
        <v>New debt stock for debts denominated in USD</v>
      </c>
      <c r="C270" s="251" t="str">
        <f>"million "&amp;D270</f>
        <v>million USD</v>
      </c>
      <c r="D270" s="279" t="str">
        <f>$B$82</f>
        <v>USD</v>
      </c>
      <c r="E270" s="280" t="s">
        <v>183</v>
      </c>
      <c r="F270" s="271"/>
      <c r="G270" s="275"/>
      <c r="H270" s="275"/>
      <c r="I270" s="275"/>
      <c r="J270" s="275"/>
      <c r="K270" s="231"/>
      <c r="L270" s="273">
        <f t="shared" si="178"/>
        <v>0</v>
      </c>
      <c r="M270" s="273">
        <f t="shared" ca="1" si="179"/>
        <v>0</v>
      </c>
      <c r="N270" s="273">
        <f t="shared" ca="1" si="179"/>
        <v>0</v>
      </c>
      <c r="O270" s="273">
        <f t="shared" ca="1" si="179"/>
        <v>0</v>
      </c>
      <c r="P270" s="273">
        <f t="shared" ca="1" si="179"/>
        <v>0</v>
      </c>
      <c r="Q270" s="273">
        <f t="shared" ca="1" si="179"/>
        <v>0</v>
      </c>
      <c r="R270" s="273">
        <f t="shared" ca="1" si="179"/>
        <v>0</v>
      </c>
      <c r="S270" s="273">
        <f t="shared" ca="1" si="179"/>
        <v>0</v>
      </c>
      <c r="T270" s="273">
        <f t="shared" ca="1" si="179"/>
        <v>0</v>
      </c>
      <c r="U270" s="273">
        <f t="shared" ca="1" si="179"/>
        <v>0</v>
      </c>
    </row>
    <row r="271" spans="1:21" ht="15">
      <c r="A271" s="176"/>
      <c r="B271" s="278" t="str">
        <f>B$268&amp;" for debts denominated in "&amp;D271</f>
        <v>New debt stock for debts denominated in EUR</v>
      </c>
      <c r="C271" s="251" t="str">
        <f>"million "&amp;D271</f>
        <v>million EUR</v>
      </c>
      <c r="D271" s="279" t="str">
        <f>$B$83</f>
        <v>EUR</v>
      </c>
      <c r="E271" s="280" t="s">
        <v>183</v>
      </c>
      <c r="F271" s="271"/>
      <c r="G271" s="275"/>
      <c r="H271" s="275"/>
      <c r="I271" s="275"/>
      <c r="J271" s="275"/>
      <c r="K271" s="231"/>
      <c r="L271" s="273">
        <f t="shared" si="178"/>
        <v>0</v>
      </c>
      <c r="M271" s="273">
        <f t="shared" si="178"/>
        <v>0</v>
      </c>
      <c r="N271" s="273">
        <f t="shared" si="178"/>
        <v>0</v>
      </c>
      <c r="O271" s="273">
        <f t="shared" si="178"/>
        <v>0</v>
      </c>
      <c r="P271" s="273">
        <f t="shared" si="178"/>
        <v>0</v>
      </c>
      <c r="Q271" s="273">
        <f t="shared" si="178"/>
        <v>0</v>
      </c>
      <c r="R271" s="273">
        <f t="shared" si="178"/>
        <v>0</v>
      </c>
      <c r="S271" s="273">
        <f t="shared" si="178"/>
        <v>0</v>
      </c>
      <c r="T271" s="273">
        <f t="shared" si="178"/>
        <v>0</v>
      </c>
      <c r="U271" s="273">
        <f t="shared" si="178"/>
        <v>0</v>
      </c>
    </row>
    <row r="272" spans="1:21" ht="15">
      <c r="A272" s="176"/>
      <c r="B272" s="278" t="str">
        <f>B$268&amp;" for debts denominated in "&amp;D272</f>
        <v>New debt stock for debts denominated in GBP</v>
      </c>
      <c r="C272" s="251" t="str">
        <f>"million "&amp;D272</f>
        <v>million GBP</v>
      </c>
      <c r="D272" s="279" t="str">
        <f>$B$84</f>
        <v>GBP</v>
      </c>
      <c r="E272" s="280" t="s">
        <v>183</v>
      </c>
      <c r="F272" s="271"/>
      <c r="G272" s="275"/>
      <c r="H272" s="275"/>
      <c r="I272" s="275"/>
      <c r="J272" s="275"/>
      <c r="K272" s="231"/>
      <c r="L272" s="273">
        <f t="shared" si="178"/>
        <v>0</v>
      </c>
      <c r="M272" s="273">
        <f t="shared" si="178"/>
        <v>0</v>
      </c>
      <c r="N272" s="273">
        <f t="shared" si="178"/>
        <v>0</v>
      </c>
      <c r="O272" s="273">
        <f t="shared" si="178"/>
        <v>0</v>
      </c>
      <c r="P272" s="273">
        <f t="shared" si="178"/>
        <v>0</v>
      </c>
      <c r="Q272" s="273">
        <f t="shared" si="178"/>
        <v>0</v>
      </c>
      <c r="R272" s="273">
        <f t="shared" si="178"/>
        <v>0</v>
      </c>
      <c r="S272" s="273">
        <f t="shared" si="178"/>
        <v>0</v>
      </c>
      <c r="T272" s="273">
        <f t="shared" si="178"/>
        <v>0</v>
      </c>
      <c r="U272" s="273">
        <f t="shared" si="178"/>
        <v>0</v>
      </c>
    </row>
    <row r="273" spans="1:21" ht="15">
      <c r="A273" s="176"/>
      <c r="B273" s="278" t="str">
        <f>B$268&amp;" for debts denominated in "&amp;D273</f>
        <v>New debt stock for debts denominated in CHY</v>
      </c>
      <c r="C273" s="251" t="str">
        <f>"million "&amp;D273</f>
        <v>million CHY</v>
      </c>
      <c r="D273" s="279" t="str">
        <f>$B$85</f>
        <v>CHY</v>
      </c>
      <c r="E273" s="280" t="s">
        <v>183</v>
      </c>
      <c r="F273" s="271"/>
      <c r="G273" s="275"/>
      <c r="H273" s="275"/>
      <c r="I273" s="275"/>
      <c r="J273" s="275"/>
      <c r="K273" s="231"/>
      <c r="L273" s="273">
        <f t="shared" si="178"/>
        <v>0</v>
      </c>
      <c r="M273" s="273">
        <f t="shared" si="178"/>
        <v>0</v>
      </c>
      <c r="N273" s="273">
        <f t="shared" si="178"/>
        <v>0</v>
      </c>
      <c r="O273" s="273">
        <f t="shared" si="178"/>
        <v>0</v>
      </c>
      <c r="P273" s="273">
        <f t="shared" si="178"/>
        <v>0</v>
      </c>
      <c r="Q273" s="273">
        <f t="shared" si="178"/>
        <v>0</v>
      </c>
      <c r="R273" s="273">
        <f t="shared" si="178"/>
        <v>0</v>
      </c>
      <c r="S273" s="273">
        <f t="shared" si="178"/>
        <v>0</v>
      </c>
      <c r="T273" s="273">
        <f t="shared" si="178"/>
        <v>0</v>
      </c>
      <c r="U273" s="273">
        <f t="shared" si="178"/>
        <v>0</v>
      </c>
    </row>
    <row r="274" spans="1:21" ht="15">
      <c r="A274" s="176"/>
      <c r="B274" s="258" t="str">
        <f>B$268&amp;" TOTAL in LCU"</f>
        <v>New debt stock TOTAL in LCU</v>
      </c>
      <c r="C274" s="251" t="s">
        <v>186</v>
      </c>
      <c r="D274" s="281"/>
      <c r="E274" s="271"/>
      <c r="F274" s="271"/>
      <c r="G274" s="275"/>
      <c r="H274" s="275"/>
      <c r="I274" s="275"/>
      <c r="J274" s="275"/>
      <c r="K274" s="231"/>
      <c r="L274" s="262">
        <f t="shared" ref="L274" si="180">SUMPRODUCT(L269:L273,L$81:L$85)</f>
        <v>-23995.537312455737</v>
      </c>
      <c r="M274" s="262">
        <f t="shared" ref="M274:U274" ca="1" si="181">SUMPRODUCT(M269:M273,M$81:M$85)</f>
        <v>-48981.894278674212</v>
      </c>
      <c r="N274" s="262">
        <f t="shared" ca="1" si="181"/>
        <v>-71208.132548324385</v>
      </c>
      <c r="O274" s="262">
        <f t="shared" ca="1" si="181"/>
        <v>-95525.000334625365</v>
      </c>
      <c r="P274" s="262">
        <f t="shared" ca="1" si="181"/>
        <v>-120201.04005982133</v>
      </c>
      <c r="Q274" s="262">
        <f t="shared" ca="1" si="181"/>
        <v>-150363.65397650548</v>
      </c>
      <c r="R274" s="262">
        <f t="shared" ca="1" si="181"/>
        <v>-183147.38760418916</v>
      </c>
      <c r="S274" s="262">
        <f t="shared" ca="1" si="181"/>
        <v>-219798.93116798275</v>
      </c>
      <c r="T274" s="262">
        <f t="shared" ca="1" si="181"/>
        <v>-262744.92475891521</v>
      </c>
      <c r="U274" s="262">
        <f t="shared" ca="1" si="181"/>
        <v>-311041.40695083939</v>
      </c>
    </row>
    <row r="275" spans="1:21" ht="15">
      <c r="A275" s="176"/>
      <c r="B275" s="275"/>
      <c r="C275" s="275"/>
      <c r="D275" s="281"/>
      <c r="E275" s="271"/>
      <c r="F275" s="271"/>
      <c r="G275" s="275"/>
      <c r="H275" s="275"/>
      <c r="I275" s="275"/>
      <c r="J275" s="275"/>
      <c r="K275" s="231"/>
      <c r="L275" s="274"/>
      <c r="M275" s="273"/>
      <c r="N275" s="273"/>
      <c r="O275" s="273"/>
      <c r="P275" s="273"/>
      <c r="Q275" s="273"/>
      <c r="R275" s="273"/>
      <c r="S275" s="273"/>
      <c r="T275" s="273"/>
      <c r="U275" s="273"/>
    </row>
    <row r="276" spans="1:21" ht="15">
      <c r="A276" s="176"/>
      <c r="B276" s="182" t="s">
        <v>200</v>
      </c>
      <c r="C276" s="181"/>
      <c r="D276" s="181"/>
      <c r="E276" s="181"/>
      <c r="F276" s="180"/>
      <c r="G276" s="180"/>
      <c r="H276" s="180"/>
      <c r="I276" s="180"/>
      <c r="J276" s="180"/>
      <c r="K276" s="237"/>
      <c r="L276" s="238"/>
      <c r="M276" s="238"/>
      <c r="N276" s="238"/>
      <c r="O276" s="238"/>
      <c r="P276" s="238"/>
      <c r="Q276" s="238"/>
      <c r="R276" s="238"/>
      <c r="S276" s="238"/>
      <c r="T276" s="238"/>
      <c r="U276" s="238"/>
    </row>
    <row r="277" spans="1:21" ht="15">
      <c r="A277" s="176"/>
      <c r="B277" s="289" t="s">
        <v>199</v>
      </c>
      <c r="C277" s="252"/>
      <c r="D277" s="264"/>
      <c r="E277" s="260"/>
      <c r="F277" s="275"/>
      <c r="G277" s="275"/>
      <c r="H277" s="275"/>
      <c r="I277" s="275"/>
      <c r="J277" s="275"/>
      <c r="K277" s="231"/>
      <c r="L277" s="273"/>
      <c r="M277" s="273"/>
      <c r="N277" s="273"/>
      <c r="O277" s="273"/>
      <c r="P277" s="273"/>
      <c r="Q277" s="273"/>
      <c r="R277" s="273"/>
      <c r="S277" s="273"/>
      <c r="T277" s="273"/>
      <c r="U277" s="273"/>
    </row>
    <row r="278" spans="1:21" ht="15">
      <c r="A278" s="176"/>
      <c r="B278" s="285" t="s">
        <v>59</v>
      </c>
      <c r="C278" s="246" t="str">
        <f>IF(C283="Domestic","LCU","USD")</f>
        <v>LCU</v>
      </c>
      <c r="D278" s="251"/>
      <c r="E278" s="251"/>
      <c r="F278" s="255"/>
      <c r="G278" s="255"/>
      <c r="H278" s="255"/>
      <c r="I278" s="255"/>
      <c r="J278" s="255"/>
      <c r="K278" s="221"/>
      <c r="L278" s="221"/>
      <c r="M278" s="221"/>
      <c r="N278" s="221"/>
      <c r="O278" s="221"/>
      <c r="P278" s="221"/>
      <c r="Q278" s="221"/>
      <c r="R278" s="221"/>
      <c r="S278" s="221"/>
      <c r="T278" s="221"/>
      <c r="U278" s="221"/>
    </row>
    <row r="279" spans="1:21" ht="15">
      <c r="A279" s="176"/>
      <c r="B279" s="285" t="s">
        <v>221</v>
      </c>
      <c r="C279" s="247">
        <f>SUMIF($E$63:$E$72,$B277,H$63:H$72)</f>
        <v>5</v>
      </c>
      <c r="D279" s="251"/>
      <c r="E279" s="251"/>
      <c r="F279" s="255"/>
      <c r="G279" s="255"/>
      <c r="H279" s="255"/>
      <c r="I279" s="255"/>
      <c r="J279" s="255"/>
      <c r="K279" s="221"/>
      <c r="L279" s="221"/>
      <c r="M279" s="221"/>
      <c r="N279" s="221"/>
      <c r="O279" s="221"/>
      <c r="P279" s="221"/>
      <c r="Q279" s="221"/>
      <c r="R279" s="221"/>
      <c r="S279" s="221"/>
      <c r="T279" s="221"/>
      <c r="U279" s="221"/>
    </row>
    <row r="280" spans="1:21" ht="15">
      <c r="A280" s="176"/>
      <c r="B280" s="285" t="s">
        <v>220</v>
      </c>
      <c r="C280" s="248">
        <f>SUMIF($E$63:$E$72,$B277,I$63:I$72)</f>
        <v>4</v>
      </c>
      <c r="D280" s="251"/>
      <c r="E280" s="251"/>
      <c r="F280" s="255"/>
      <c r="G280" s="255"/>
      <c r="H280" s="255"/>
      <c r="I280" s="255"/>
      <c r="J280" s="255"/>
      <c r="K280" s="221"/>
      <c r="L280" s="221"/>
      <c r="M280" s="221"/>
      <c r="N280" s="221"/>
      <c r="O280" s="221"/>
      <c r="P280" s="221"/>
      <c r="Q280" s="221"/>
      <c r="R280" s="221"/>
      <c r="S280" s="221"/>
      <c r="T280" s="221"/>
      <c r="U280" s="221"/>
    </row>
    <row r="281" spans="1:21" ht="15">
      <c r="A281" s="176"/>
      <c r="B281" s="285" t="s">
        <v>219</v>
      </c>
      <c r="C281" s="249">
        <f>SUMIF($E$63:$E$72,$B277,G$63:G$72)</f>
        <v>0.1</v>
      </c>
      <c r="D281" s="251"/>
      <c r="E281" s="251"/>
      <c r="F281" s="255"/>
      <c r="G281" s="255"/>
      <c r="H281" s="255"/>
      <c r="I281" s="255"/>
      <c r="J281" s="255"/>
      <c r="K281" s="221"/>
      <c r="L281" s="221"/>
      <c r="M281" s="221"/>
      <c r="N281" s="221"/>
      <c r="O281" s="221"/>
      <c r="P281" s="221"/>
      <c r="Q281" s="221"/>
      <c r="R281" s="221"/>
      <c r="S281" s="221"/>
      <c r="T281" s="221"/>
      <c r="U281" s="221"/>
    </row>
    <row r="282" spans="1:21" ht="15">
      <c r="A282" s="176"/>
      <c r="B282" s="285" t="s">
        <v>218</v>
      </c>
      <c r="C282" s="280" t="s">
        <v>232</v>
      </c>
      <c r="D282" s="251"/>
      <c r="E282" s="251"/>
      <c r="F282" s="255"/>
      <c r="G282" s="255"/>
      <c r="H282" s="255"/>
      <c r="I282" s="255"/>
      <c r="J282" s="255"/>
      <c r="K282" s="221"/>
      <c r="L282" s="221"/>
      <c r="M282" s="221"/>
      <c r="N282" s="221"/>
      <c r="O282" s="221"/>
      <c r="P282" s="221"/>
      <c r="Q282" s="221"/>
      <c r="R282" s="221"/>
      <c r="S282" s="221"/>
      <c r="T282" s="221"/>
      <c r="U282" s="221"/>
    </row>
    <row r="283" spans="1:21" ht="15">
      <c r="A283" s="176"/>
      <c r="B283" s="285" t="str">
        <f>"Classified as External or Domestic?"</f>
        <v>Classified as External or Domestic?</v>
      </c>
      <c r="C283" s="248" t="str">
        <f>VLOOKUP(B277,$E$63:$I$72,2,FALSE)</f>
        <v>Domestic</v>
      </c>
      <c r="D283" s="251"/>
      <c r="E283" s="251"/>
      <c r="F283" s="255"/>
      <c r="G283" s="255"/>
      <c r="H283" s="255"/>
      <c r="I283" s="255"/>
      <c r="J283" s="255"/>
      <c r="K283" s="221"/>
      <c r="L283" s="221"/>
      <c r="M283" s="221"/>
      <c r="N283" s="221"/>
      <c r="O283" s="221"/>
      <c r="P283" s="221"/>
      <c r="Q283" s="221"/>
      <c r="R283" s="221"/>
      <c r="S283" s="221"/>
      <c r="T283" s="221"/>
      <c r="U283" s="221"/>
    </row>
    <row r="284" spans="1:21" ht="15">
      <c r="A284" s="176"/>
      <c r="B284" s="285" t="s">
        <v>258</v>
      </c>
      <c r="C284" s="251" t="s">
        <v>257</v>
      </c>
      <c r="D284" s="251"/>
      <c r="E284" s="251"/>
      <c r="F284" s="255"/>
      <c r="G284" s="255"/>
      <c r="H284" s="255"/>
      <c r="I284" s="255"/>
      <c r="J284" s="255"/>
      <c r="K284" s="221"/>
      <c r="L284" s="288">
        <f>L285/L$101*100</f>
        <v>0</v>
      </c>
      <c r="M284" s="288">
        <f t="shared" ref="M284:U284" ca="1" si="182">M285/M$101*100</f>
        <v>0</v>
      </c>
      <c r="N284" s="288">
        <f t="shared" ca="1" si="182"/>
        <v>0</v>
      </c>
      <c r="O284" s="288">
        <f t="shared" ca="1" si="182"/>
        <v>0</v>
      </c>
      <c r="P284" s="288">
        <f t="shared" ca="1" si="182"/>
        <v>0</v>
      </c>
      <c r="Q284" s="288">
        <f t="shared" ca="1" si="182"/>
        <v>0</v>
      </c>
      <c r="R284" s="288">
        <f t="shared" ca="1" si="182"/>
        <v>0</v>
      </c>
      <c r="S284" s="288">
        <f t="shared" ca="1" si="182"/>
        <v>0</v>
      </c>
      <c r="T284" s="288">
        <f t="shared" ca="1" si="182"/>
        <v>0</v>
      </c>
      <c r="U284" s="288">
        <f t="shared" ca="1" si="182"/>
        <v>0</v>
      </c>
    </row>
    <row r="285" spans="1:21" ht="15">
      <c r="A285" s="176"/>
      <c r="B285" s="285" t="s">
        <v>189</v>
      </c>
      <c r="C285" s="271" t="s">
        <v>186</v>
      </c>
      <c r="D285" s="280" t="str">
        <f>C283</f>
        <v>Domestic</v>
      </c>
      <c r="E285" s="271"/>
      <c r="F285" s="281"/>
      <c r="G285" s="275"/>
      <c r="H285" s="275"/>
      <c r="I285" s="275"/>
      <c r="J285" s="275"/>
      <c r="K285" s="231"/>
      <c r="L285" s="250">
        <f>SUMIF($E$63:$E$72,$B277,L$63:L$72)*L289</f>
        <v>0</v>
      </c>
      <c r="M285" s="250">
        <f t="shared" ref="M285:U285" si="183">SUMIF($E$63:$E$72,$B277,M$63:M$72)*M289</f>
        <v>0</v>
      </c>
      <c r="N285" s="250">
        <f t="shared" si="183"/>
        <v>0</v>
      </c>
      <c r="O285" s="250">
        <f t="shared" si="183"/>
        <v>0</v>
      </c>
      <c r="P285" s="250">
        <f t="shared" si="183"/>
        <v>0</v>
      </c>
      <c r="Q285" s="250">
        <f t="shared" si="183"/>
        <v>0</v>
      </c>
      <c r="R285" s="250">
        <f t="shared" si="183"/>
        <v>0</v>
      </c>
      <c r="S285" s="250">
        <f t="shared" si="183"/>
        <v>0</v>
      </c>
      <c r="T285" s="250">
        <f t="shared" si="183"/>
        <v>0</v>
      </c>
      <c r="U285" s="250">
        <f t="shared" si="183"/>
        <v>0</v>
      </c>
    </row>
    <row r="286" spans="1:21" ht="15">
      <c r="A286" s="176"/>
      <c r="B286" s="285" t="s">
        <v>188</v>
      </c>
      <c r="C286" s="271" t="s">
        <v>186</v>
      </c>
      <c r="D286" s="280" t="str">
        <f>C283</f>
        <v>Domestic</v>
      </c>
      <c r="E286" s="271"/>
      <c r="F286" s="281"/>
      <c r="G286" s="275"/>
      <c r="H286" s="275"/>
      <c r="I286" s="275"/>
      <c r="J286" s="275"/>
      <c r="K286" s="231"/>
      <c r="L286" s="240"/>
      <c r="M286" s="273">
        <f t="shared" ref="M286:U286" ca="1" si="184">M292*M289</f>
        <v>0</v>
      </c>
      <c r="N286" s="273">
        <f t="shared" ca="1" si="184"/>
        <v>0</v>
      </c>
      <c r="O286" s="273">
        <f t="shared" ca="1" si="184"/>
        <v>0</v>
      </c>
      <c r="P286" s="273">
        <f t="shared" ca="1" si="184"/>
        <v>0</v>
      </c>
      <c r="Q286" s="273">
        <f t="shared" ca="1" si="184"/>
        <v>0</v>
      </c>
      <c r="R286" s="273">
        <f t="shared" ca="1" si="184"/>
        <v>0</v>
      </c>
      <c r="S286" s="273">
        <f t="shared" ca="1" si="184"/>
        <v>0</v>
      </c>
      <c r="T286" s="273">
        <f t="shared" ca="1" si="184"/>
        <v>0</v>
      </c>
      <c r="U286" s="273">
        <f t="shared" ca="1" si="184"/>
        <v>0</v>
      </c>
    </row>
    <row r="287" spans="1:21" ht="15">
      <c r="A287" s="176"/>
      <c r="B287" s="285" t="s">
        <v>206</v>
      </c>
      <c r="C287" s="271" t="s">
        <v>186</v>
      </c>
      <c r="D287" s="280" t="str">
        <f>C283</f>
        <v>Domestic</v>
      </c>
      <c r="E287" s="271"/>
      <c r="F287" s="281"/>
      <c r="G287" s="275"/>
      <c r="H287" s="275"/>
      <c r="I287" s="275"/>
      <c r="J287" s="275"/>
      <c r="K287" s="231"/>
      <c r="L287" s="240"/>
      <c r="M287" s="273">
        <f t="shared" ref="M287:U287" si="185">M293*M289</f>
        <v>0</v>
      </c>
      <c r="N287" s="273">
        <f t="shared" ca="1" si="185"/>
        <v>0</v>
      </c>
      <c r="O287" s="273">
        <f t="shared" ca="1" si="185"/>
        <v>0</v>
      </c>
      <c r="P287" s="273">
        <f t="shared" ca="1" si="185"/>
        <v>0</v>
      </c>
      <c r="Q287" s="273">
        <f t="shared" ca="1" si="185"/>
        <v>0</v>
      </c>
      <c r="R287" s="273">
        <f t="shared" ca="1" si="185"/>
        <v>0</v>
      </c>
      <c r="S287" s="273">
        <f t="shared" ca="1" si="185"/>
        <v>0</v>
      </c>
      <c r="T287" s="273">
        <f t="shared" ca="1" si="185"/>
        <v>0</v>
      </c>
      <c r="U287" s="273">
        <f t="shared" ca="1" si="185"/>
        <v>0</v>
      </c>
    </row>
    <row r="288" spans="1:21" ht="15">
      <c r="A288" s="176"/>
      <c r="B288" s="285" t="s">
        <v>187</v>
      </c>
      <c r="C288" s="271" t="s">
        <v>186</v>
      </c>
      <c r="D288" s="280" t="str">
        <f>C283</f>
        <v>Domestic</v>
      </c>
      <c r="E288" s="271"/>
      <c r="F288" s="281"/>
      <c r="G288" s="275"/>
      <c r="H288" s="275"/>
      <c r="I288" s="275"/>
      <c r="J288" s="275"/>
      <c r="K288" s="231"/>
      <c r="L288" s="273">
        <f t="shared" ref="L288" si="186">L291*L289</f>
        <v>0</v>
      </c>
      <c r="M288" s="273">
        <f t="shared" ref="M288:U288" ca="1" si="187">M291*M289</f>
        <v>0</v>
      </c>
      <c r="N288" s="273">
        <f t="shared" ca="1" si="187"/>
        <v>0</v>
      </c>
      <c r="O288" s="273">
        <f t="shared" ca="1" si="187"/>
        <v>0</v>
      </c>
      <c r="P288" s="273">
        <f t="shared" ca="1" si="187"/>
        <v>0</v>
      </c>
      <c r="Q288" s="273">
        <f t="shared" ca="1" si="187"/>
        <v>0</v>
      </c>
      <c r="R288" s="273">
        <f t="shared" ca="1" si="187"/>
        <v>0</v>
      </c>
      <c r="S288" s="273">
        <f t="shared" ca="1" si="187"/>
        <v>0</v>
      </c>
      <c r="T288" s="273">
        <f t="shared" ca="1" si="187"/>
        <v>0</v>
      </c>
      <c r="U288" s="273">
        <f t="shared" ca="1" si="187"/>
        <v>0</v>
      </c>
    </row>
    <row r="289" spans="1:21" ht="15">
      <c r="A289" s="176"/>
      <c r="B289" s="285" t="s">
        <v>185</v>
      </c>
      <c r="C289" s="252" t="str">
        <f>"LCU per unit of "&amp;D288</f>
        <v>LCU per unit of Domestic</v>
      </c>
      <c r="D289" s="280" t="str">
        <f>C278</f>
        <v>LCU</v>
      </c>
      <c r="E289" s="271"/>
      <c r="F289" s="281"/>
      <c r="G289" s="275"/>
      <c r="H289" s="275"/>
      <c r="I289" s="275"/>
      <c r="J289" s="275"/>
      <c r="K289" s="231"/>
      <c r="L289" s="273">
        <f t="shared" ref="L289:U289" si="188">INDEX($L$81:$U$85,MATCH($D289,$B$81:$B$85,0),MATCH(L$78,$L$78:$U$78,0))</f>
        <v>1</v>
      </c>
      <c r="M289" s="273">
        <f t="shared" si="188"/>
        <v>1</v>
      </c>
      <c r="N289" s="273">
        <f t="shared" si="188"/>
        <v>1</v>
      </c>
      <c r="O289" s="273">
        <f t="shared" si="188"/>
        <v>1</v>
      </c>
      <c r="P289" s="273">
        <f t="shared" si="188"/>
        <v>1</v>
      </c>
      <c r="Q289" s="273">
        <f t="shared" si="188"/>
        <v>1</v>
      </c>
      <c r="R289" s="273">
        <f t="shared" si="188"/>
        <v>1</v>
      </c>
      <c r="S289" s="273">
        <f t="shared" si="188"/>
        <v>1</v>
      </c>
      <c r="T289" s="273">
        <f t="shared" si="188"/>
        <v>1</v>
      </c>
      <c r="U289" s="273">
        <f t="shared" si="188"/>
        <v>1</v>
      </c>
    </row>
    <row r="290" spans="1:21" ht="15">
      <c r="A290" s="176"/>
      <c r="B290" s="285" t="s">
        <v>184</v>
      </c>
      <c r="C290" s="252" t="str">
        <f>"million "&amp;D289</f>
        <v>million LCU</v>
      </c>
      <c r="D290" s="280" t="str">
        <f>D289</f>
        <v>LCU</v>
      </c>
      <c r="E290" s="263"/>
      <c r="F290" s="287"/>
      <c r="G290" s="275"/>
      <c r="H290" s="275"/>
      <c r="I290" s="275"/>
      <c r="J290" s="275"/>
      <c r="K290" s="231"/>
      <c r="L290" s="288">
        <f t="shared" ref="L290:U290" si="189">L285/L289</f>
        <v>0</v>
      </c>
      <c r="M290" s="288">
        <f t="shared" si="189"/>
        <v>0</v>
      </c>
      <c r="N290" s="288">
        <f t="shared" si="189"/>
        <v>0</v>
      </c>
      <c r="O290" s="288">
        <f t="shared" si="189"/>
        <v>0</v>
      </c>
      <c r="P290" s="288">
        <f t="shared" si="189"/>
        <v>0</v>
      </c>
      <c r="Q290" s="288">
        <f t="shared" si="189"/>
        <v>0</v>
      </c>
      <c r="R290" s="288">
        <f t="shared" si="189"/>
        <v>0</v>
      </c>
      <c r="S290" s="288">
        <f t="shared" si="189"/>
        <v>0</v>
      </c>
      <c r="T290" s="288">
        <f t="shared" si="189"/>
        <v>0</v>
      </c>
      <c r="U290" s="288">
        <f t="shared" si="189"/>
        <v>0</v>
      </c>
    </row>
    <row r="291" spans="1:21" ht="15">
      <c r="A291" s="176"/>
      <c r="B291" s="285" t="s">
        <v>183</v>
      </c>
      <c r="C291" s="252" t="str">
        <f>"million "&amp;D290</f>
        <v>million LCU</v>
      </c>
      <c r="D291" s="280" t="str">
        <f>D290</f>
        <v>LCU</v>
      </c>
      <c r="E291" s="271"/>
      <c r="F291" s="287"/>
      <c r="G291" s="275"/>
      <c r="H291" s="275"/>
      <c r="I291" s="275"/>
      <c r="J291" s="275"/>
      <c r="K291" s="231"/>
      <c r="L291" s="273">
        <f>L290</f>
        <v>0</v>
      </c>
      <c r="M291" s="273">
        <f t="shared" ref="M291:U291" ca="1" si="190">L291+M290-M292</f>
        <v>0</v>
      </c>
      <c r="N291" s="273">
        <f t="shared" ca="1" si="190"/>
        <v>0</v>
      </c>
      <c r="O291" s="273">
        <f t="shared" ca="1" si="190"/>
        <v>0</v>
      </c>
      <c r="P291" s="273">
        <f t="shared" ca="1" si="190"/>
        <v>0</v>
      </c>
      <c r="Q291" s="273">
        <f t="shared" ca="1" si="190"/>
        <v>0</v>
      </c>
      <c r="R291" s="273">
        <f t="shared" ca="1" si="190"/>
        <v>0</v>
      </c>
      <c r="S291" s="273">
        <f t="shared" ca="1" si="190"/>
        <v>0</v>
      </c>
      <c r="T291" s="273">
        <f t="shared" ca="1" si="190"/>
        <v>0</v>
      </c>
      <c r="U291" s="273">
        <f t="shared" ca="1" si="190"/>
        <v>0</v>
      </c>
    </row>
    <row r="292" spans="1:21" ht="15">
      <c r="A292" s="176"/>
      <c r="B292" s="285" t="s">
        <v>119</v>
      </c>
      <c r="C292" s="252" t="str">
        <f>"million "&amp;D291</f>
        <v>million LCU</v>
      </c>
      <c r="D292" s="280" t="str">
        <f>D291</f>
        <v>LCU</v>
      </c>
      <c r="E292" s="271"/>
      <c r="F292" s="287"/>
      <c r="G292" s="275"/>
      <c r="H292" s="275"/>
      <c r="I292" s="275"/>
      <c r="J292" s="275"/>
      <c r="K292" s="231"/>
      <c r="L292" s="240"/>
      <c r="M292" s="273">
        <f t="shared" ref="M292:U292" ca="1" si="191">IF(M$241&gt;$C279-1,SUM(OFFSET($L290,0,M$241-$C279,1,$C279-$C280))/($C279-$C280),IF(M$241&lt;$C280+1,0,SUM(OFFSET($L290,0,0,1,M$241-$C280))/($C279-$C280)))</f>
        <v>0</v>
      </c>
      <c r="N292" s="273">
        <f t="shared" ca="1" si="191"/>
        <v>0</v>
      </c>
      <c r="O292" s="273">
        <f t="shared" ca="1" si="191"/>
        <v>0</v>
      </c>
      <c r="P292" s="273">
        <f t="shared" ca="1" si="191"/>
        <v>0</v>
      </c>
      <c r="Q292" s="273">
        <f t="shared" ca="1" si="191"/>
        <v>0</v>
      </c>
      <c r="R292" s="273">
        <f t="shared" ca="1" si="191"/>
        <v>0</v>
      </c>
      <c r="S292" s="273">
        <f t="shared" ca="1" si="191"/>
        <v>0</v>
      </c>
      <c r="T292" s="273">
        <f t="shared" ca="1" si="191"/>
        <v>0</v>
      </c>
      <c r="U292" s="273">
        <f t="shared" ca="1" si="191"/>
        <v>0</v>
      </c>
    </row>
    <row r="293" spans="1:21" ht="15">
      <c r="A293" s="176"/>
      <c r="B293" s="285" t="s">
        <v>182</v>
      </c>
      <c r="C293" s="252" t="str">
        <f>"million "&amp;D292</f>
        <v>million LCU</v>
      </c>
      <c r="D293" s="280" t="str">
        <f>D292</f>
        <v>LCU</v>
      </c>
      <c r="E293" s="271"/>
      <c r="F293" s="287"/>
      <c r="G293" s="275"/>
      <c r="H293" s="275"/>
      <c r="I293" s="275"/>
      <c r="J293" s="275"/>
      <c r="K293" s="231"/>
      <c r="L293" s="240"/>
      <c r="M293" s="273">
        <f t="shared" ref="M293" si="192">L291*$C281</f>
        <v>0</v>
      </c>
      <c r="N293" s="273">
        <f t="shared" ref="N293:U293" ca="1" si="193">M291*$C281</f>
        <v>0</v>
      </c>
      <c r="O293" s="273">
        <f t="shared" ca="1" si="193"/>
        <v>0</v>
      </c>
      <c r="P293" s="273">
        <f t="shared" ca="1" si="193"/>
        <v>0</v>
      </c>
      <c r="Q293" s="273">
        <f t="shared" ca="1" si="193"/>
        <v>0</v>
      </c>
      <c r="R293" s="273">
        <f t="shared" ca="1" si="193"/>
        <v>0</v>
      </c>
      <c r="S293" s="273">
        <f t="shared" ca="1" si="193"/>
        <v>0</v>
      </c>
      <c r="T293" s="273">
        <f t="shared" ca="1" si="193"/>
        <v>0</v>
      </c>
      <c r="U293" s="273">
        <f t="shared" ca="1" si="193"/>
        <v>0</v>
      </c>
    </row>
    <row r="294" spans="1:21" ht="15">
      <c r="A294" s="176"/>
      <c r="B294" s="289" t="s">
        <v>198</v>
      </c>
      <c r="C294" s="252"/>
      <c r="D294" s="264"/>
      <c r="E294" s="260"/>
      <c r="F294" s="275"/>
      <c r="G294" s="275"/>
      <c r="H294" s="275"/>
      <c r="I294" s="275"/>
      <c r="J294" s="275"/>
      <c r="K294" s="231"/>
      <c r="L294" s="273"/>
      <c r="M294" s="273"/>
      <c r="N294" s="273"/>
      <c r="O294" s="273"/>
      <c r="P294" s="273"/>
      <c r="Q294" s="273"/>
      <c r="R294" s="273"/>
      <c r="S294" s="273"/>
      <c r="T294" s="273"/>
      <c r="U294" s="273"/>
    </row>
    <row r="295" spans="1:21" ht="15">
      <c r="A295" s="176"/>
      <c r="B295" s="285" t="s">
        <v>59</v>
      </c>
      <c r="C295" s="246" t="str">
        <f>IF(C300="Domestic","LCU","USD")</f>
        <v>LCU</v>
      </c>
      <c r="D295" s="251"/>
      <c r="E295" s="251"/>
      <c r="F295" s="255"/>
      <c r="G295" s="255"/>
      <c r="H295" s="255"/>
      <c r="I295" s="255"/>
      <c r="J295" s="255"/>
      <c r="K295" s="221"/>
      <c r="L295" s="221"/>
      <c r="M295" s="221"/>
      <c r="N295" s="221"/>
      <c r="O295" s="221"/>
      <c r="P295" s="221"/>
      <c r="Q295" s="221"/>
      <c r="R295" s="221"/>
      <c r="S295" s="221"/>
      <c r="T295" s="221"/>
      <c r="U295" s="221"/>
    </row>
    <row r="296" spans="1:21" ht="15">
      <c r="A296" s="176"/>
      <c r="B296" s="285" t="s">
        <v>221</v>
      </c>
      <c r="C296" s="247">
        <f>SUMIF($E$63:$E$72,$B294,H$63:H$72)</f>
        <v>5</v>
      </c>
      <c r="D296" s="251"/>
      <c r="E296" s="251"/>
      <c r="F296" s="255"/>
      <c r="G296" s="255"/>
      <c r="H296" s="255"/>
      <c r="I296" s="255"/>
      <c r="J296" s="255"/>
      <c r="K296" s="221"/>
      <c r="L296" s="221"/>
      <c r="M296" s="221"/>
      <c r="N296" s="221"/>
      <c r="O296" s="221"/>
      <c r="P296" s="221"/>
      <c r="Q296" s="221"/>
      <c r="R296" s="221"/>
      <c r="S296" s="221"/>
      <c r="T296" s="221"/>
      <c r="U296" s="221"/>
    </row>
    <row r="297" spans="1:21" ht="15">
      <c r="A297" s="176"/>
      <c r="B297" s="285" t="s">
        <v>220</v>
      </c>
      <c r="C297" s="248">
        <f>SUMIF($E$63:$E$72,$B294,I$63:I$72)</f>
        <v>4</v>
      </c>
      <c r="D297" s="251"/>
      <c r="E297" s="251"/>
      <c r="F297" s="255"/>
      <c r="G297" s="255"/>
      <c r="H297" s="255"/>
      <c r="I297" s="255"/>
      <c r="J297" s="255"/>
      <c r="K297" s="221"/>
      <c r="L297" s="221"/>
      <c r="M297" s="221"/>
      <c r="N297" s="221"/>
      <c r="O297" s="221"/>
      <c r="P297" s="221"/>
      <c r="Q297" s="221"/>
      <c r="R297" s="221"/>
      <c r="S297" s="221"/>
      <c r="T297" s="221"/>
      <c r="U297" s="221"/>
    </row>
    <row r="298" spans="1:21" ht="15">
      <c r="A298" s="176"/>
      <c r="B298" s="285" t="s">
        <v>219</v>
      </c>
      <c r="C298" s="249">
        <f>SUMIF($E$63:$E$72,$B294,G$63:G$72)</f>
        <v>0.1</v>
      </c>
      <c r="D298" s="251"/>
      <c r="E298" s="251"/>
      <c r="F298" s="255"/>
      <c r="G298" s="255"/>
      <c r="H298" s="255"/>
      <c r="I298" s="255"/>
      <c r="J298" s="255"/>
      <c r="K298" s="221"/>
      <c r="L298" s="221"/>
      <c r="M298" s="221"/>
      <c r="N298" s="221"/>
      <c r="O298" s="221"/>
      <c r="P298" s="221"/>
      <c r="Q298" s="221"/>
      <c r="R298" s="221"/>
      <c r="S298" s="221"/>
      <c r="T298" s="221"/>
      <c r="U298" s="221"/>
    </row>
    <row r="299" spans="1:21" ht="15">
      <c r="A299" s="176"/>
      <c r="B299" s="285" t="s">
        <v>218</v>
      </c>
      <c r="C299" s="280" t="s">
        <v>232</v>
      </c>
      <c r="D299" s="251"/>
      <c r="E299" s="251"/>
      <c r="F299" s="255"/>
      <c r="G299" s="255"/>
      <c r="H299" s="255"/>
      <c r="I299" s="255"/>
      <c r="J299" s="255"/>
      <c r="K299" s="221"/>
      <c r="L299" s="221"/>
      <c r="M299" s="221"/>
      <c r="N299" s="221"/>
      <c r="O299" s="221"/>
      <c r="P299" s="221"/>
      <c r="Q299" s="221"/>
      <c r="R299" s="221"/>
      <c r="S299" s="221"/>
      <c r="T299" s="221"/>
      <c r="U299" s="221"/>
    </row>
    <row r="300" spans="1:21" ht="15">
      <c r="A300" s="176"/>
      <c r="B300" s="285" t="str">
        <f>"Classified as External or Domestic?"</f>
        <v>Classified as External or Domestic?</v>
      </c>
      <c r="C300" s="248" t="str">
        <f>VLOOKUP(B294,$E$63:$I$72,2,FALSE)</f>
        <v>Domestic</v>
      </c>
      <c r="D300" s="251"/>
      <c r="E300" s="251"/>
      <c r="F300" s="255"/>
      <c r="G300" s="255"/>
      <c r="H300" s="255"/>
      <c r="I300" s="255"/>
      <c r="J300" s="255"/>
      <c r="K300" s="221"/>
      <c r="L300" s="221"/>
      <c r="M300" s="221"/>
      <c r="N300" s="221"/>
      <c r="O300" s="221"/>
      <c r="P300" s="221"/>
      <c r="Q300" s="221"/>
      <c r="R300" s="221"/>
      <c r="S300" s="221"/>
      <c r="T300" s="221"/>
      <c r="U300" s="221"/>
    </row>
    <row r="301" spans="1:21" ht="15">
      <c r="A301" s="176"/>
      <c r="B301" s="285" t="s">
        <v>258</v>
      </c>
      <c r="C301" s="251" t="s">
        <v>257</v>
      </c>
      <c r="D301" s="251"/>
      <c r="E301" s="251"/>
      <c r="F301" s="255"/>
      <c r="G301" s="255"/>
      <c r="H301" s="255"/>
      <c r="I301" s="255"/>
      <c r="J301" s="255"/>
      <c r="K301" s="221"/>
      <c r="L301" s="288">
        <f>L302/L$101*100</f>
        <v>0</v>
      </c>
      <c r="M301" s="288">
        <f t="shared" ref="M301" ca="1" si="194">M302/M$101*100</f>
        <v>0</v>
      </c>
      <c r="N301" s="288">
        <f t="shared" ref="N301" ca="1" si="195">N302/N$101*100</f>
        <v>0</v>
      </c>
      <c r="O301" s="288">
        <f t="shared" ref="O301" ca="1" si="196">O302/O$101*100</f>
        <v>0</v>
      </c>
      <c r="P301" s="288">
        <f t="shared" ref="P301" ca="1" si="197">P302/P$101*100</f>
        <v>0</v>
      </c>
      <c r="Q301" s="288">
        <f t="shared" ref="Q301" ca="1" si="198">Q302/Q$101*100</f>
        <v>0</v>
      </c>
      <c r="R301" s="288">
        <f t="shared" ref="R301" ca="1" si="199">R302/R$101*100</f>
        <v>0</v>
      </c>
      <c r="S301" s="288">
        <f t="shared" ref="S301" ca="1" si="200">S302/S$101*100</f>
        <v>0</v>
      </c>
      <c r="T301" s="288">
        <f t="shared" ref="T301" ca="1" si="201">T302/T$101*100</f>
        <v>0</v>
      </c>
      <c r="U301" s="288">
        <f t="shared" ref="U301" ca="1" si="202">U302/U$101*100</f>
        <v>0</v>
      </c>
    </row>
    <row r="302" spans="1:21" ht="15">
      <c r="A302" s="176"/>
      <c r="B302" s="285" t="s">
        <v>189</v>
      </c>
      <c r="C302" s="271" t="s">
        <v>186</v>
      </c>
      <c r="D302" s="280" t="str">
        <f>C300</f>
        <v>Domestic</v>
      </c>
      <c r="E302" s="271"/>
      <c r="F302" s="281"/>
      <c r="G302" s="275"/>
      <c r="H302" s="275"/>
      <c r="I302" s="275"/>
      <c r="J302" s="275"/>
      <c r="K302" s="231"/>
      <c r="L302" s="250">
        <f>SUMIF($E$63:$E$72,$B294,L$63:L$72)*L306</f>
        <v>0</v>
      </c>
      <c r="M302" s="250">
        <f t="shared" ref="M302:U302" si="203">SUMIF($E$63:$E$72,$B294,M$63:M$72)*M306</f>
        <v>0</v>
      </c>
      <c r="N302" s="250">
        <f t="shared" si="203"/>
        <v>0</v>
      </c>
      <c r="O302" s="250">
        <f t="shared" si="203"/>
        <v>0</v>
      </c>
      <c r="P302" s="250">
        <f t="shared" si="203"/>
        <v>0</v>
      </c>
      <c r="Q302" s="250">
        <f t="shared" si="203"/>
        <v>0</v>
      </c>
      <c r="R302" s="250">
        <f t="shared" si="203"/>
        <v>0</v>
      </c>
      <c r="S302" s="250">
        <f t="shared" si="203"/>
        <v>0</v>
      </c>
      <c r="T302" s="250">
        <f t="shared" si="203"/>
        <v>0</v>
      </c>
      <c r="U302" s="250">
        <f t="shared" si="203"/>
        <v>0</v>
      </c>
    </row>
    <row r="303" spans="1:21" ht="15">
      <c r="A303" s="176"/>
      <c r="B303" s="285" t="s">
        <v>188</v>
      </c>
      <c r="C303" s="271" t="s">
        <v>186</v>
      </c>
      <c r="D303" s="280" t="str">
        <f>C300</f>
        <v>Domestic</v>
      </c>
      <c r="E303" s="271"/>
      <c r="F303" s="281"/>
      <c r="G303" s="275"/>
      <c r="H303" s="275"/>
      <c r="I303" s="275"/>
      <c r="J303" s="275"/>
      <c r="K303" s="231"/>
      <c r="L303" s="240"/>
      <c r="M303" s="273">
        <f t="shared" ref="M303:U303" ca="1" si="204">M309*M306</f>
        <v>0</v>
      </c>
      <c r="N303" s="273">
        <f t="shared" ca="1" si="204"/>
        <v>0</v>
      </c>
      <c r="O303" s="273">
        <f t="shared" ca="1" si="204"/>
        <v>0</v>
      </c>
      <c r="P303" s="273">
        <f t="shared" ca="1" si="204"/>
        <v>0</v>
      </c>
      <c r="Q303" s="273">
        <f t="shared" ca="1" si="204"/>
        <v>0</v>
      </c>
      <c r="R303" s="273">
        <f t="shared" ca="1" si="204"/>
        <v>0</v>
      </c>
      <c r="S303" s="273">
        <f t="shared" ca="1" si="204"/>
        <v>0</v>
      </c>
      <c r="T303" s="273">
        <f t="shared" ca="1" si="204"/>
        <v>0</v>
      </c>
      <c r="U303" s="273">
        <f t="shared" ca="1" si="204"/>
        <v>0</v>
      </c>
    </row>
    <row r="304" spans="1:21" ht="15">
      <c r="A304" s="176"/>
      <c r="B304" s="285" t="s">
        <v>206</v>
      </c>
      <c r="C304" s="271" t="s">
        <v>186</v>
      </c>
      <c r="D304" s="280" t="str">
        <f>C300</f>
        <v>Domestic</v>
      </c>
      <c r="E304" s="271"/>
      <c r="F304" s="281"/>
      <c r="G304" s="275"/>
      <c r="H304" s="275"/>
      <c r="I304" s="275"/>
      <c r="J304" s="275"/>
      <c r="K304" s="231"/>
      <c r="L304" s="240"/>
      <c r="M304" s="273">
        <f t="shared" ref="M304:U304" si="205">M310*M306</f>
        <v>0</v>
      </c>
      <c r="N304" s="273">
        <f t="shared" ca="1" si="205"/>
        <v>0</v>
      </c>
      <c r="O304" s="273">
        <f t="shared" ca="1" si="205"/>
        <v>0</v>
      </c>
      <c r="P304" s="273">
        <f t="shared" ca="1" si="205"/>
        <v>0</v>
      </c>
      <c r="Q304" s="273">
        <f t="shared" ca="1" si="205"/>
        <v>0</v>
      </c>
      <c r="R304" s="273">
        <f t="shared" ca="1" si="205"/>
        <v>0</v>
      </c>
      <c r="S304" s="273">
        <f t="shared" ca="1" si="205"/>
        <v>0</v>
      </c>
      <c r="T304" s="273">
        <f t="shared" ca="1" si="205"/>
        <v>0</v>
      </c>
      <c r="U304" s="273">
        <f t="shared" ca="1" si="205"/>
        <v>0</v>
      </c>
    </row>
    <row r="305" spans="1:21" ht="15">
      <c r="A305" s="176"/>
      <c r="B305" s="285" t="s">
        <v>187</v>
      </c>
      <c r="C305" s="271" t="s">
        <v>186</v>
      </c>
      <c r="D305" s="280" t="str">
        <f>C300</f>
        <v>Domestic</v>
      </c>
      <c r="E305" s="271"/>
      <c r="F305" s="281"/>
      <c r="G305" s="275"/>
      <c r="H305" s="275"/>
      <c r="I305" s="275"/>
      <c r="J305" s="275"/>
      <c r="K305" s="231"/>
      <c r="L305" s="273">
        <f t="shared" ref="L305" si="206">L308*L306</f>
        <v>0</v>
      </c>
      <c r="M305" s="273">
        <f t="shared" ref="M305:U305" ca="1" si="207">M308*M306</f>
        <v>0</v>
      </c>
      <c r="N305" s="273">
        <f t="shared" ca="1" si="207"/>
        <v>0</v>
      </c>
      <c r="O305" s="273">
        <f t="shared" ca="1" si="207"/>
        <v>0</v>
      </c>
      <c r="P305" s="273">
        <f t="shared" ca="1" si="207"/>
        <v>0</v>
      </c>
      <c r="Q305" s="273">
        <f t="shared" ca="1" si="207"/>
        <v>0</v>
      </c>
      <c r="R305" s="273">
        <f t="shared" ca="1" si="207"/>
        <v>0</v>
      </c>
      <c r="S305" s="273">
        <f t="shared" ca="1" si="207"/>
        <v>0</v>
      </c>
      <c r="T305" s="273">
        <f t="shared" ca="1" si="207"/>
        <v>0</v>
      </c>
      <c r="U305" s="273">
        <f t="shared" ca="1" si="207"/>
        <v>0</v>
      </c>
    </row>
    <row r="306" spans="1:21" ht="15">
      <c r="A306" s="176"/>
      <c r="B306" s="285" t="s">
        <v>185</v>
      </c>
      <c r="C306" s="252" t="str">
        <f>"LCU per unit of "&amp;D305</f>
        <v>LCU per unit of Domestic</v>
      </c>
      <c r="D306" s="280" t="str">
        <f>C295</f>
        <v>LCU</v>
      </c>
      <c r="E306" s="271"/>
      <c r="F306" s="281"/>
      <c r="G306" s="275"/>
      <c r="H306" s="275"/>
      <c r="I306" s="275"/>
      <c r="J306" s="275"/>
      <c r="K306" s="231"/>
      <c r="L306" s="273">
        <f t="shared" ref="L306:U306" si="208">INDEX($L$81:$U$85,MATCH($D306,$B$81:$B$85,0),MATCH(L$78,$L$78:$U$78,0))</f>
        <v>1</v>
      </c>
      <c r="M306" s="273">
        <f t="shared" si="208"/>
        <v>1</v>
      </c>
      <c r="N306" s="273">
        <f t="shared" si="208"/>
        <v>1</v>
      </c>
      <c r="O306" s="273">
        <f t="shared" si="208"/>
        <v>1</v>
      </c>
      <c r="P306" s="273">
        <f t="shared" si="208"/>
        <v>1</v>
      </c>
      <c r="Q306" s="273">
        <f t="shared" si="208"/>
        <v>1</v>
      </c>
      <c r="R306" s="273">
        <f t="shared" si="208"/>
        <v>1</v>
      </c>
      <c r="S306" s="273">
        <f t="shared" si="208"/>
        <v>1</v>
      </c>
      <c r="T306" s="273">
        <f t="shared" si="208"/>
        <v>1</v>
      </c>
      <c r="U306" s="273">
        <f t="shared" si="208"/>
        <v>1</v>
      </c>
    </row>
    <row r="307" spans="1:21" ht="15">
      <c r="A307" s="176"/>
      <c r="B307" s="285" t="s">
        <v>184</v>
      </c>
      <c r="C307" s="252" t="str">
        <f>"million "&amp;D306</f>
        <v>million LCU</v>
      </c>
      <c r="D307" s="280" t="str">
        <f>D306</f>
        <v>LCU</v>
      </c>
      <c r="E307" s="263"/>
      <c r="F307" s="287"/>
      <c r="G307" s="275"/>
      <c r="H307" s="275"/>
      <c r="I307" s="275"/>
      <c r="J307" s="275"/>
      <c r="K307" s="231"/>
      <c r="L307" s="288">
        <f t="shared" ref="L307:U307" si="209">L302/L306</f>
        <v>0</v>
      </c>
      <c r="M307" s="288">
        <f t="shared" si="209"/>
        <v>0</v>
      </c>
      <c r="N307" s="288">
        <f t="shared" si="209"/>
        <v>0</v>
      </c>
      <c r="O307" s="288">
        <f t="shared" si="209"/>
        <v>0</v>
      </c>
      <c r="P307" s="288">
        <f t="shared" si="209"/>
        <v>0</v>
      </c>
      <c r="Q307" s="288">
        <f t="shared" si="209"/>
        <v>0</v>
      </c>
      <c r="R307" s="288">
        <f t="shared" si="209"/>
        <v>0</v>
      </c>
      <c r="S307" s="288">
        <f t="shared" si="209"/>
        <v>0</v>
      </c>
      <c r="T307" s="288">
        <f t="shared" si="209"/>
        <v>0</v>
      </c>
      <c r="U307" s="288">
        <f t="shared" si="209"/>
        <v>0</v>
      </c>
    </row>
    <row r="308" spans="1:21" ht="15">
      <c r="A308" s="176"/>
      <c r="B308" s="285" t="s">
        <v>183</v>
      </c>
      <c r="C308" s="252" t="str">
        <f>"million "&amp;D307</f>
        <v>million LCU</v>
      </c>
      <c r="D308" s="280" t="str">
        <f>D307</f>
        <v>LCU</v>
      </c>
      <c r="E308" s="271"/>
      <c r="F308" s="287"/>
      <c r="G308" s="275"/>
      <c r="H308" s="275"/>
      <c r="I308" s="275"/>
      <c r="J308" s="275"/>
      <c r="K308" s="231"/>
      <c r="L308" s="273">
        <f>L307</f>
        <v>0</v>
      </c>
      <c r="M308" s="273">
        <f t="shared" ref="M308:U308" ca="1" si="210">L308+M307-M309</f>
        <v>0</v>
      </c>
      <c r="N308" s="273">
        <f t="shared" ca="1" si="210"/>
        <v>0</v>
      </c>
      <c r="O308" s="273">
        <f t="shared" ca="1" si="210"/>
        <v>0</v>
      </c>
      <c r="P308" s="273">
        <f t="shared" ca="1" si="210"/>
        <v>0</v>
      </c>
      <c r="Q308" s="273">
        <f t="shared" ca="1" si="210"/>
        <v>0</v>
      </c>
      <c r="R308" s="273">
        <f t="shared" ca="1" si="210"/>
        <v>0</v>
      </c>
      <c r="S308" s="273">
        <f t="shared" ca="1" si="210"/>
        <v>0</v>
      </c>
      <c r="T308" s="273">
        <f t="shared" ca="1" si="210"/>
        <v>0</v>
      </c>
      <c r="U308" s="273">
        <f t="shared" ca="1" si="210"/>
        <v>0</v>
      </c>
    </row>
    <row r="309" spans="1:21" ht="15">
      <c r="A309" s="176"/>
      <c r="B309" s="285" t="s">
        <v>119</v>
      </c>
      <c r="C309" s="252" t="str">
        <f>"million "&amp;D308</f>
        <v>million LCU</v>
      </c>
      <c r="D309" s="280" t="str">
        <f>D308</f>
        <v>LCU</v>
      </c>
      <c r="E309" s="271"/>
      <c r="F309" s="287"/>
      <c r="G309" s="275"/>
      <c r="H309" s="275"/>
      <c r="I309" s="275"/>
      <c r="J309" s="275"/>
      <c r="K309" s="231"/>
      <c r="L309" s="240"/>
      <c r="M309" s="273">
        <f t="shared" ref="M309:U309" ca="1" si="211">IF(M$241&gt;$C296-1,SUM(OFFSET($L307,0,M$241-$C296,1,$C296-$C297))/($C296-$C297),IF(M$241&lt;$C297+1,0,SUM(OFFSET($L307,0,0,1,M$241-$C297))/($C296-$C297)))</f>
        <v>0</v>
      </c>
      <c r="N309" s="273">
        <f t="shared" ca="1" si="211"/>
        <v>0</v>
      </c>
      <c r="O309" s="273">
        <f t="shared" ca="1" si="211"/>
        <v>0</v>
      </c>
      <c r="P309" s="273">
        <f t="shared" ca="1" si="211"/>
        <v>0</v>
      </c>
      <c r="Q309" s="273">
        <f t="shared" ca="1" si="211"/>
        <v>0</v>
      </c>
      <c r="R309" s="273">
        <f t="shared" ca="1" si="211"/>
        <v>0</v>
      </c>
      <c r="S309" s="273">
        <f t="shared" ca="1" si="211"/>
        <v>0</v>
      </c>
      <c r="T309" s="273">
        <f t="shared" ca="1" si="211"/>
        <v>0</v>
      </c>
      <c r="U309" s="273">
        <f t="shared" ca="1" si="211"/>
        <v>0</v>
      </c>
    </row>
    <row r="310" spans="1:21" ht="15">
      <c r="A310" s="176"/>
      <c r="B310" s="285" t="s">
        <v>182</v>
      </c>
      <c r="C310" s="252" t="str">
        <f>"million "&amp;D309</f>
        <v>million LCU</v>
      </c>
      <c r="D310" s="280" t="str">
        <f>D309</f>
        <v>LCU</v>
      </c>
      <c r="E310" s="271"/>
      <c r="F310" s="287"/>
      <c r="G310" s="275"/>
      <c r="H310" s="275"/>
      <c r="I310" s="275"/>
      <c r="J310" s="275"/>
      <c r="K310" s="231"/>
      <c r="L310" s="240"/>
      <c r="M310" s="273">
        <f t="shared" ref="M310" si="212">L308*$C298</f>
        <v>0</v>
      </c>
      <c r="N310" s="273">
        <f t="shared" ref="N310:U310" ca="1" si="213">M308*$C298</f>
        <v>0</v>
      </c>
      <c r="O310" s="273">
        <f t="shared" ca="1" si="213"/>
        <v>0</v>
      </c>
      <c r="P310" s="273">
        <f t="shared" ca="1" si="213"/>
        <v>0</v>
      </c>
      <c r="Q310" s="273">
        <f t="shared" ca="1" si="213"/>
        <v>0</v>
      </c>
      <c r="R310" s="273">
        <f t="shared" ca="1" si="213"/>
        <v>0</v>
      </c>
      <c r="S310" s="273">
        <f t="shared" ca="1" si="213"/>
        <v>0</v>
      </c>
      <c r="T310" s="273">
        <f t="shared" ca="1" si="213"/>
        <v>0</v>
      </c>
      <c r="U310" s="273">
        <f t="shared" ca="1" si="213"/>
        <v>0</v>
      </c>
    </row>
    <row r="311" spans="1:21" ht="15">
      <c r="A311" s="176"/>
      <c r="B311" s="289" t="s">
        <v>197</v>
      </c>
      <c r="C311" s="252"/>
      <c r="D311" s="264"/>
      <c r="E311" s="260"/>
      <c r="F311" s="275"/>
      <c r="G311" s="275"/>
      <c r="H311" s="275"/>
      <c r="I311" s="275"/>
      <c r="J311" s="275"/>
      <c r="K311" s="231"/>
      <c r="L311" s="273"/>
      <c r="M311" s="273"/>
      <c r="N311" s="273"/>
      <c r="O311" s="273"/>
      <c r="P311" s="273"/>
      <c r="Q311" s="273"/>
      <c r="R311" s="273"/>
      <c r="S311" s="273"/>
      <c r="T311" s="273"/>
      <c r="U311" s="273"/>
    </row>
    <row r="312" spans="1:21" ht="15">
      <c r="A312" s="176"/>
      <c r="B312" s="285" t="s">
        <v>59</v>
      </c>
      <c r="C312" s="246" t="str">
        <f>IF(C317="Domestic","LCU","USD")</f>
        <v>LCU</v>
      </c>
      <c r="D312" s="251"/>
      <c r="E312" s="251"/>
      <c r="F312" s="255"/>
      <c r="G312" s="255"/>
      <c r="H312" s="255"/>
      <c r="I312" s="255"/>
      <c r="J312" s="255"/>
      <c r="K312" s="221"/>
      <c r="L312" s="221"/>
      <c r="M312" s="221"/>
      <c r="N312" s="221"/>
      <c r="O312" s="221"/>
      <c r="P312" s="221"/>
      <c r="Q312" s="221"/>
      <c r="R312" s="221"/>
      <c r="S312" s="221"/>
      <c r="T312" s="221"/>
      <c r="U312" s="221"/>
    </row>
    <row r="313" spans="1:21" ht="15">
      <c r="A313" s="176"/>
      <c r="B313" s="285" t="s">
        <v>221</v>
      </c>
      <c r="C313" s="247">
        <f>SUMIF($E$63:$E$72,$B311,H$63:H$72)</f>
        <v>5</v>
      </c>
      <c r="D313" s="251"/>
      <c r="E313" s="251"/>
      <c r="F313" s="255"/>
      <c r="G313" s="255"/>
      <c r="H313" s="255"/>
      <c r="I313" s="255"/>
      <c r="J313" s="255"/>
      <c r="K313" s="221"/>
      <c r="L313" s="221"/>
      <c r="M313" s="221"/>
      <c r="N313" s="221"/>
      <c r="O313" s="221"/>
      <c r="P313" s="221"/>
      <c r="Q313" s="221"/>
      <c r="R313" s="221"/>
      <c r="S313" s="221"/>
      <c r="T313" s="221"/>
      <c r="U313" s="221"/>
    </row>
    <row r="314" spans="1:21" ht="15">
      <c r="A314" s="176"/>
      <c r="B314" s="285" t="s">
        <v>220</v>
      </c>
      <c r="C314" s="248">
        <f>SUMIF($E$63:$E$72,$B311,I$63:I$72)</f>
        <v>4</v>
      </c>
      <c r="D314" s="251"/>
      <c r="E314" s="251"/>
      <c r="F314" s="255"/>
      <c r="G314" s="255"/>
      <c r="H314" s="255"/>
      <c r="I314" s="255"/>
      <c r="J314" s="255"/>
      <c r="K314" s="221"/>
      <c r="L314" s="221"/>
      <c r="M314" s="221"/>
      <c r="N314" s="221"/>
      <c r="O314" s="221"/>
      <c r="P314" s="221"/>
      <c r="Q314" s="221"/>
      <c r="R314" s="221"/>
      <c r="S314" s="221"/>
      <c r="T314" s="221"/>
      <c r="U314" s="221"/>
    </row>
    <row r="315" spans="1:21" ht="15">
      <c r="A315" s="176"/>
      <c r="B315" s="285" t="s">
        <v>219</v>
      </c>
      <c r="C315" s="249">
        <f>SUMIF($E$63:$E$72,$B311,G$63:G$72)</f>
        <v>0.1</v>
      </c>
      <c r="D315" s="251"/>
      <c r="E315" s="251"/>
      <c r="F315" s="255"/>
      <c r="G315" s="255"/>
      <c r="H315" s="255"/>
      <c r="I315" s="255"/>
      <c r="J315" s="255"/>
      <c r="K315" s="221"/>
      <c r="L315" s="221"/>
      <c r="M315" s="221"/>
      <c r="N315" s="221"/>
      <c r="O315" s="221"/>
      <c r="P315" s="221"/>
      <c r="Q315" s="221"/>
      <c r="R315" s="221"/>
      <c r="S315" s="221"/>
      <c r="T315" s="221"/>
      <c r="U315" s="221"/>
    </row>
    <row r="316" spans="1:21" ht="15">
      <c r="A316" s="176"/>
      <c r="B316" s="285" t="s">
        <v>218</v>
      </c>
      <c r="C316" s="280" t="s">
        <v>232</v>
      </c>
      <c r="D316" s="251"/>
      <c r="E316" s="251"/>
      <c r="F316" s="255"/>
      <c r="G316" s="255"/>
      <c r="H316" s="255"/>
      <c r="I316" s="255"/>
      <c r="J316" s="255"/>
      <c r="K316" s="221"/>
      <c r="L316" s="221"/>
      <c r="M316" s="221"/>
      <c r="N316" s="221"/>
      <c r="O316" s="221"/>
      <c r="P316" s="221"/>
      <c r="Q316" s="221"/>
      <c r="R316" s="221"/>
      <c r="S316" s="221"/>
      <c r="T316" s="221"/>
      <c r="U316" s="221"/>
    </row>
    <row r="317" spans="1:21" ht="15">
      <c r="A317" s="176"/>
      <c r="B317" s="285" t="str">
        <f>"Classified as External or Domestic?"</f>
        <v>Classified as External or Domestic?</v>
      </c>
      <c r="C317" s="248" t="str">
        <f>VLOOKUP(B311,$E$63:$I$72,2,FALSE)</f>
        <v>Domestic</v>
      </c>
      <c r="D317" s="251"/>
      <c r="E317" s="251"/>
      <c r="F317" s="255"/>
      <c r="G317" s="255"/>
      <c r="H317" s="255"/>
      <c r="I317" s="255"/>
      <c r="J317" s="255"/>
      <c r="K317" s="221"/>
      <c r="L317" s="221"/>
      <c r="M317" s="221"/>
      <c r="N317" s="221"/>
      <c r="O317" s="221"/>
      <c r="P317" s="221"/>
      <c r="Q317" s="221"/>
      <c r="R317" s="221"/>
      <c r="S317" s="221"/>
      <c r="T317" s="221"/>
      <c r="U317" s="221"/>
    </row>
    <row r="318" spans="1:21" ht="15">
      <c r="A318" s="176"/>
      <c r="B318" s="285" t="s">
        <v>258</v>
      </c>
      <c r="C318" s="251" t="s">
        <v>257</v>
      </c>
      <c r="D318" s="251"/>
      <c r="E318" s="251"/>
      <c r="F318" s="255"/>
      <c r="G318" s="255"/>
      <c r="H318" s="255"/>
      <c r="I318" s="255"/>
      <c r="J318" s="255"/>
      <c r="K318" s="221"/>
      <c r="L318" s="288">
        <f>L319/L$101*100</f>
        <v>0</v>
      </c>
      <c r="M318" s="288">
        <f t="shared" ref="M318" ca="1" si="214">M319/M$101*100</f>
        <v>0</v>
      </c>
      <c r="N318" s="288">
        <f t="shared" ref="N318" ca="1" si="215">N319/N$101*100</f>
        <v>0</v>
      </c>
      <c r="O318" s="288">
        <f t="shared" ref="O318" ca="1" si="216">O319/O$101*100</f>
        <v>0</v>
      </c>
      <c r="P318" s="288">
        <f t="shared" ref="P318" ca="1" si="217">P319/P$101*100</f>
        <v>0</v>
      </c>
      <c r="Q318" s="288">
        <f t="shared" ref="Q318" ca="1" si="218">Q319/Q$101*100</f>
        <v>0</v>
      </c>
      <c r="R318" s="288">
        <f t="shared" ref="R318" ca="1" si="219">R319/R$101*100</f>
        <v>0</v>
      </c>
      <c r="S318" s="288">
        <f t="shared" ref="S318" ca="1" si="220">S319/S$101*100</f>
        <v>0</v>
      </c>
      <c r="T318" s="288">
        <f t="shared" ref="T318" ca="1" si="221">T319/T$101*100</f>
        <v>0</v>
      </c>
      <c r="U318" s="288">
        <f t="shared" ref="U318" ca="1" si="222">U319/U$101*100</f>
        <v>0</v>
      </c>
    </row>
    <row r="319" spans="1:21" ht="15">
      <c r="A319" s="176"/>
      <c r="B319" s="285" t="s">
        <v>189</v>
      </c>
      <c r="C319" s="271" t="s">
        <v>186</v>
      </c>
      <c r="D319" s="280" t="str">
        <f>C317</f>
        <v>Domestic</v>
      </c>
      <c r="E319" s="271"/>
      <c r="F319" s="281"/>
      <c r="G319" s="275"/>
      <c r="H319" s="275"/>
      <c r="I319" s="275"/>
      <c r="J319" s="275"/>
      <c r="K319" s="231"/>
      <c r="L319" s="250">
        <f>SUMIF($E$63:$E$72,$B311,L$63:L$72)*L323</f>
        <v>0</v>
      </c>
      <c r="M319" s="250">
        <f t="shared" ref="M319:U319" si="223">SUMIF($E$63:$E$72,$B311,M$63:M$72)*M323</f>
        <v>0</v>
      </c>
      <c r="N319" s="250">
        <f t="shared" si="223"/>
        <v>0</v>
      </c>
      <c r="O319" s="250">
        <f t="shared" si="223"/>
        <v>0</v>
      </c>
      <c r="P319" s="250">
        <f t="shared" si="223"/>
        <v>0</v>
      </c>
      <c r="Q319" s="250">
        <f t="shared" si="223"/>
        <v>0</v>
      </c>
      <c r="R319" s="250">
        <f t="shared" si="223"/>
        <v>0</v>
      </c>
      <c r="S319" s="250">
        <f t="shared" si="223"/>
        <v>0</v>
      </c>
      <c r="T319" s="250">
        <f t="shared" si="223"/>
        <v>0</v>
      </c>
      <c r="U319" s="250">
        <f t="shared" si="223"/>
        <v>0</v>
      </c>
    </row>
    <row r="320" spans="1:21" ht="15">
      <c r="A320" s="176"/>
      <c r="B320" s="285" t="s">
        <v>188</v>
      </c>
      <c r="C320" s="271" t="s">
        <v>186</v>
      </c>
      <c r="D320" s="280" t="str">
        <f>C317</f>
        <v>Domestic</v>
      </c>
      <c r="E320" s="271"/>
      <c r="F320" s="281"/>
      <c r="G320" s="275"/>
      <c r="H320" s="275"/>
      <c r="I320" s="275"/>
      <c r="J320" s="275"/>
      <c r="K320" s="231"/>
      <c r="L320" s="240"/>
      <c r="M320" s="273">
        <f t="shared" ref="M320:U320" ca="1" si="224">M326*M323</f>
        <v>0</v>
      </c>
      <c r="N320" s="273">
        <f t="shared" ca="1" si="224"/>
        <v>0</v>
      </c>
      <c r="O320" s="273">
        <f t="shared" ca="1" si="224"/>
        <v>0</v>
      </c>
      <c r="P320" s="273">
        <f t="shared" ca="1" si="224"/>
        <v>0</v>
      </c>
      <c r="Q320" s="273">
        <f t="shared" ca="1" si="224"/>
        <v>0</v>
      </c>
      <c r="R320" s="273">
        <f t="shared" ca="1" si="224"/>
        <v>0</v>
      </c>
      <c r="S320" s="273">
        <f t="shared" ca="1" si="224"/>
        <v>0</v>
      </c>
      <c r="T320" s="273">
        <f t="shared" ca="1" si="224"/>
        <v>0</v>
      </c>
      <c r="U320" s="273">
        <f t="shared" ca="1" si="224"/>
        <v>0</v>
      </c>
    </row>
    <row r="321" spans="1:21" ht="15">
      <c r="A321" s="176"/>
      <c r="B321" s="285" t="s">
        <v>206</v>
      </c>
      <c r="C321" s="271" t="s">
        <v>186</v>
      </c>
      <c r="D321" s="280" t="str">
        <f>C317</f>
        <v>Domestic</v>
      </c>
      <c r="E321" s="271"/>
      <c r="F321" s="281"/>
      <c r="G321" s="275"/>
      <c r="H321" s="275"/>
      <c r="I321" s="275"/>
      <c r="J321" s="275"/>
      <c r="K321" s="231"/>
      <c r="L321" s="240"/>
      <c r="M321" s="273">
        <f t="shared" ref="M321:U321" si="225">M327*M323</f>
        <v>0</v>
      </c>
      <c r="N321" s="273">
        <f t="shared" ca="1" si="225"/>
        <v>0</v>
      </c>
      <c r="O321" s="273">
        <f t="shared" ca="1" si="225"/>
        <v>0</v>
      </c>
      <c r="P321" s="273">
        <f t="shared" ca="1" si="225"/>
        <v>0</v>
      </c>
      <c r="Q321" s="273">
        <f t="shared" ca="1" si="225"/>
        <v>0</v>
      </c>
      <c r="R321" s="273">
        <f t="shared" ca="1" si="225"/>
        <v>0</v>
      </c>
      <c r="S321" s="273">
        <f t="shared" ca="1" si="225"/>
        <v>0</v>
      </c>
      <c r="T321" s="273">
        <f t="shared" ca="1" si="225"/>
        <v>0</v>
      </c>
      <c r="U321" s="273">
        <f t="shared" ca="1" si="225"/>
        <v>0</v>
      </c>
    </row>
    <row r="322" spans="1:21" ht="15">
      <c r="A322" s="176"/>
      <c r="B322" s="285" t="s">
        <v>187</v>
      </c>
      <c r="C322" s="271" t="s">
        <v>186</v>
      </c>
      <c r="D322" s="280" t="str">
        <f>C317</f>
        <v>Domestic</v>
      </c>
      <c r="E322" s="271"/>
      <c r="F322" s="281"/>
      <c r="G322" s="275"/>
      <c r="H322" s="275"/>
      <c r="I322" s="275"/>
      <c r="J322" s="275"/>
      <c r="K322" s="231"/>
      <c r="L322" s="273">
        <f t="shared" ref="L322" si="226">L325*L323</f>
        <v>0</v>
      </c>
      <c r="M322" s="273">
        <f t="shared" ref="M322:U322" ca="1" si="227">M325*M323</f>
        <v>0</v>
      </c>
      <c r="N322" s="273">
        <f t="shared" ca="1" si="227"/>
        <v>0</v>
      </c>
      <c r="O322" s="273">
        <f t="shared" ca="1" si="227"/>
        <v>0</v>
      </c>
      <c r="P322" s="273">
        <f t="shared" ca="1" si="227"/>
        <v>0</v>
      </c>
      <c r="Q322" s="273">
        <f t="shared" ca="1" si="227"/>
        <v>0</v>
      </c>
      <c r="R322" s="273">
        <f t="shared" ca="1" si="227"/>
        <v>0</v>
      </c>
      <c r="S322" s="273">
        <f t="shared" ca="1" si="227"/>
        <v>0</v>
      </c>
      <c r="T322" s="273">
        <f t="shared" ca="1" si="227"/>
        <v>0</v>
      </c>
      <c r="U322" s="273">
        <f t="shared" ca="1" si="227"/>
        <v>0</v>
      </c>
    </row>
    <row r="323" spans="1:21" ht="15">
      <c r="A323" s="176"/>
      <c r="B323" s="285" t="s">
        <v>185</v>
      </c>
      <c r="C323" s="252" t="str">
        <f>"LCU per unit of "&amp;D322</f>
        <v>LCU per unit of Domestic</v>
      </c>
      <c r="D323" s="280" t="str">
        <f>C312</f>
        <v>LCU</v>
      </c>
      <c r="E323" s="271"/>
      <c r="F323" s="281"/>
      <c r="G323" s="275"/>
      <c r="H323" s="275"/>
      <c r="I323" s="275"/>
      <c r="J323" s="275"/>
      <c r="K323" s="231"/>
      <c r="L323" s="273">
        <f t="shared" ref="L323:U323" si="228">INDEX($L$81:$U$85,MATCH($D323,$B$81:$B$85,0),MATCH(L$78,$L$78:$U$78,0))</f>
        <v>1</v>
      </c>
      <c r="M323" s="273">
        <f t="shared" si="228"/>
        <v>1</v>
      </c>
      <c r="N323" s="273">
        <f t="shared" si="228"/>
        <v>1</v>
      </c>
      <c r="O323" s="273">
        <f t="shared" si="228"/>
        <v>1</v>
      </c>
      <c r="P323" s="273">
        <f t="shared" si="228"/>
        <v>1</v>
      </c>
      <c r="Q323" s="273">
        <f t="shared" si="228"/>
        <v>1</v>
      </c>
      <c r="R323" s="273">
        <f t="shared" si="228"/>
        <v>1</v>
      </c>
      <c r="S323" s="273">
        <f t="shared" si="228"/>
        <v>1</v>
      </c>
      <c r="T323" s="273">
        <f t="shared" si="228"/>
        <v>1</v>
      </c>
      <c r="U323" s="273">
        <f t="shared" si="228"/>
        <v>1</v>
      </c>
    </row>
    <row r="324" spans="1:21" ht="15">
      <c r="A324" s="176"/>
      <c r="B324" s="285" t="s">
        <v>184</v>
      </c>
      <c r="C324" s="252" t="str">
        <f>"million "&amp;D323</f>
        <v>million LCU</v>
      </c>
      <c r="D324" s="280" t="str">
        <f>D323</f>
        <v>LCU</v>
      </c>
      <c r="E324" s="263"/>
      <c r="F324" s="287"/>
      <c r="G324" s="275"/>
      <c r="H324" s="275"/>
      <c r="I324" s="275"/>
      <c r="J324" s="275"/>
      <c r="K324" s="231"/>
      <c r="L324" s="288">
        <f t="shared" ref="L324:U324" si="229">L319/L323</f>
        <v>0</v>
      </c>
      <c r="M324" s="288">
        <f t="shared" si="229"/>
        <v>0</v>
      </c>
      <c r="N324" s="288">
        <f t="shared" si="229"/>
        <v>0</v>
      </c>
      <c r="O324" s="288">
        <f t="shared" si="229"/>
        <v>0</v>
      </c>
      <c r="P324" s="288">
        <f t="shared" si="229"/>
        <v>0</v>
      </c>
      <c r="Q324" s="288">
        <f t="shared" si="229"/>
        <v>0</v>
      </c>
      <c r="R324" s="288">
        <f t="shared" si="229"/>
        <v>0</v>
      </c>
      <c r="S324" s="288">
        <f t="shared" si="229"/>
        <v>0</v>
      </c>
      <c r="T324" s="288">
        <f t="shared" si="229"/>
        <v>0</v>
      </c>
      <c r="U324" s="288">
        <f t="shared" si="229"/>
        <v>0</v>
      </c>
    </row>
    <row r="325" spans="1:21" ht="15">
      <c r="A325" s="176"/>
      <c r="B325" s="285" t="s">
        <v>183</v>
      </c>
      <c r="C325" s="252" t="str">
        <f>"million "&amp;D324</f>
        <v>million LCU</v>
      </c>
      <c r="D325" s="280" t="str">
        <f>D324</f>
        <v>LCU</v>
      </c>
      <c r="E325" s="271"/>
      <c r="F325" s="287"/>
      <c r="G325" s="275"/>
      <c r="H325" s="275"/>
      <c r="I325" s="275"/>
      <c r="J325" s="275"/>
      <c r="K325" s="231"/>
      <c r="L325" s="273">
        <f>L324</f>
        <v>0</v>
      </c>
      <c r="M325" s="273">
        <f t="shared" ref="M325:U325" ca="1" si="230">L325+M324-M326</f>
        <v>0</v>
      </c>
      <c r="N325" s="273">
        <f t="shared" ca="1" si="230"/>
        <v>0</v>
      </c>
      <c r="O325" s="273">
        <f t="shared" ca="1" si="230"/>
        <v>0</v>
      </c>
      <c r="P325" s="273">
        <f t="shared" ca="1" si="230"/>
        <v>0</v>
      </c>
      <c r="Q325" s="273">
        <f t="shared" ca="1" si="230"/>
        <v>0</v>
      </c>
      <c r="R325" s="273">
        <f t="shared" ca="1" si="230"/>
        <v>0</v>
      </c>
      <c r="S325" s="273">
        <f t="shared" ca="1" si="230"/>
        <v>0</v>
      </c>
      <c r="T325" s="273">
        <f t="shared" ca="1" si="230"/>
        <v>0</v>
      </c>
      <c r="U325" s="273">
        <f t="shared" ca="1" si="230"/>
        <v>0</v>
      </c>
    </row>
    <row r="326" spans="1:21" ht="15">
      <c r="A326" s="176"/>
      <c r="B326" s="285" t="s">
        <v>119</v>
      </c>
      <c r="C326" s="252" t="str">
        <f>"million "&amp;D325</f>
        <v>million LCU</v>
      </c>
      <c r="D326" s="280" t="str">
        <f>D325</f>
        <v>LCU</v>
      </c>
      <c r="E326" s="271"/>
      <c r="F326" s="287"/>
      <c r="G326" s="275"/>
      <c r="H326" s="275"/>
      <c r="I326" s="275"/>
      <c r="J326" s="275"/>
      <c r="K326" s="231"/>
      <c r="L326" s="240"/>
      <c r="M326" s="273">
        <f t="shared" ref="M326:U326" ca="1" si="231">IF(M$241&gt;$C313-1,SUM(OFFSET($L324,0,M$241-$C313,1,$C313-$C314))/($C313-$C314),IF(M$241&lt;$C314+1,0,SUM(OFFSET($L324,0,0,1,M$241-$C314))/($C313-$C314)))</f>
        <v>0</v>
      </c>
      <c r="N326" s="273">
        <f t="shared" ca="1" si="231"/>
        <v>0</v>
      </c>
      <c r="O326" s="273">
        <f t="shared" ca="1" si="231"/>
        <v>0</v>
      </c>
      <c r="P326" s="273">
        <f t="shared" ca="1" si="231"/>
        <v>0</v>
      </c>
      <c r="Q326" s="273">
        <f t="shared" ca="1" si="231"/>
        <v>0</v>
      </c>
      <c r="R326" s="273">
        <f t="shared" ca="1" si="231"/>
        <v>0</v>
      </c>
      <c r="S326" s="273">
        <f t="shared" ca="1" si="231"/>
        <v>0</v>
      </c>
      <c r="T326" s="273">
        <f t="shared" ca="1" si="231"/>
        <v>0</v>
      </c>
      <c r="U326" s="273">
        <f t="shared" ca="1" si="231"/>
        <v>0</v>
      </c>
    </row>
    <row r="327" spans="1:21" ht="15">
      <c r="A327" s="176"/>
      <c r="B327" s="285" t="s">
        <v>182</v>
      </c>
      <c r="C327" s="252" t="str">
        <f>"million "&amp;D326</f>
        <v>million LCU</v>
      </c>
      <c r="D327" s="280" t="str">
        <f>D326</f>
        <v>LCU</v>
      </c>
      <c r="E327" s="271"/>
      <c r="F327" s="287"/>
      <c r="G327" s="275"/>
      <c r="H327" s="275"/>
      <c r="I327" s="275"/>
      <c r="J327" s="275"/>
      <c r="K327" s="231"/>
      <c r="L327" s="240"/>
      <c r="M327" s="273">
        <f t="shared" ref="M327" si="232">L325*$C315</f>
        <v>0</v>
      </c>
      <c r="N327" s="273">
        <f t="shared" ref="N327:U327" ca="1" si="233">M325*$C315</f>
        <v>0</v>
      </c>
      <c r="O327" s="273">
        <f t="shared" ca="1" si="233"/>
        <v>0</v>
      </c>
      <c r="P327" s="273">
        <f t="shared" ca="1" si="233"/>
        <v>0</v>
      </c>
      <c r="Q327" s="273">
        <f t="shared" ca="1" si="233"/>
        <v>0</v>
      </c>
      <c r="R327" s="273">
        <f t="shared" ca="1" si="233"/>
        <v>0</v>
      </c>
      <c r="S327" s="273">
        <f t="shared" ca="1" si="233"/>
        <v>0</v>
      </c>
      <c r="T327" s="273">
        <f t="shared" ca="1" si="233"/>
        <v>0</v>
      </c>
      <c r="U327" s="273">
        <f t="shared" ca="1" si="233"/>
        <v>0</v>
      </c>
    </row>
    <row r="328" spans="1:21" ht="15">
      <c r="A328" s="176"/>
      <c r="B328" s="289" t="s">
        <v>196</v>
      </c>
      <c r="C328" s="252"/>
      <c r="D328" s="264"/>
      <c r="E328" s="260"/>
      <c r="F328" s="275"/>
      <c r="G328" s="275"/>
      <c r="H328" s="275"/>
      <c r="I328" s="275"/>
      <c r="J328" s="275"/>
      <c r="K328" s="231"/>
      <c r="L328" s="273"/>
      <c r="M328" s="273"/>
      <c r="N328" s="273"/>
      <c r="O328" s="273"/>
      <c r="P328" s="273"/>
      <c r="Q328" s="273"/>
      <c r="R328" s="273"/>
      <c r="S328" s="273"/>
      <c r="T328" s="273"/>
      <c r="U328" s="273"/>
    </row>
    <row r="329" spans="1:21" ht="15">
      <c r="A329" s="176"/>
      <c r="B329" s="285" t="s">
        <v>59</v>
      </c>
      <c r="C329" s="246" t="str">
        <f>IF(C334="Domestic","LCU","USD")</f>
        <v>LCU</v>
      </c>
      <c r="D329" s="251"/>
      <c r="E329" s="251"/>
      <c r="F329" s="255"/>
      <c r="G329" s="255"/>
      <c r="H329" s="255"/>
      <c r="I329" s="255"/>
      <c r="J329" s="255"/>
      <c r="K329" s="221"/>
      <c r="L329" s="221"/>
      <c r="M329" s="221"/>
      <c r="N329" s="221"/>
      <c r="O329" s="221"/>
      <c r="P329" s="221"/>
      <c r="Q329" s="221"/>
      <c r="R329" s="221"/>
      <c r="S329" s="221"/>
      <c r="T329" s="221"/>
      <c r="U329" s="221"/>
    </row>
    <row r="330" spans="1:21" ht="15">
      <c r="A330" s="176"/>
      <c r="B330" s="285" t="s">
        <v>221</v>
      </c>
      <c r="C330" s="247">
        <f>SUMIF($E$63:$E$72,$B328,H$63:H$72)</f>
        <v>5</v>
      </c>
      <c r="D330" s="251"/>
      <c r="E330" s="251"/>
      <c r="F330" s="255"/>
      <c r="G330" s="255"/>
      <c r="H330" s="255"/>
      <c r="I330" s="255"/>
      <c r="J330" s="255"/>
      <c r="K330" s="221"/>
      <c r="L330" s="221"/>
      <c r="M330" s="221"/>
      <c r="N330" s="221"/>
      <c r="O330" s="221"/>
      <c r="P330" s="221"/>
      <c r="Q330" s="221"/>
      <c r="R330" s="221"/>
      <c r="S330" s="221"/>
      <c r="T330" s="221"/>
      <c r="U330" s="221"/>
    </row>
    <row r="331" spans="1:21" ht="15">
      <c r="A331" s="176"/>
      <c r="B331" s="285" t="s">
        <v>220</v>
      </c>
      <c r="C331" s="248">
        <f>SUMIF($E$63:$E$72,$B328,I$63:I$72)</f>
        <v>4</v>
      </c>
      <c r="D331" s="251"/>
      <c r="E331" s="251"/>
      <c r="F331" s="255"/>
      <c r="G331" s="255"/>
      <c r="H331" s="255"/>
      <c r="I331" s="255"/>
      <c r="J331" s="255"/>
      <c r="K331" s="221"/>
      <c r="L331" s="221"/>
      <c r="M331" s="221"/>
      <c r="N331" s="221"/>
      <c r="O331" s="221"/>
      <c r="P331" s="221"/>
      <c r="Q331" s="221"/>
      <c r="R331" s="221"/>
      <c r="S331" s="221"/>
      <c r="T331" s="221"/>
      <c r="U331" s="221"/>
    </row>
    <row r="332" spans="1:21" ht="15">
      <c r="A332" s="176"/>
      <c r="B332" s="285" t="s">
        <v>219</v>
      </c>
      <c r="C332" s="249">
        <f>SUMIF($E$63:$E$72,$B328,G$63:G$72)</f>
        <v>0.1</v>
      </c>
      <c r="D332" s="251"/>
      <c r="E332" s="251"/>
      <c r="F332" s="255"/>
      <c r="G332" s="255"/>
      <c r="H332" s="255"/>
      <c r="I332" s="255"/>
      <c r="J332" s="255"/>
      <c r="K332" s="221"/>
      <c r="L332" s="221"/>
      <c r="M332" s="221"/>
      <c r="N332" s="221"/>
      <c r="O332" s="221"/>
      <c r="P332" s="221"/>
      <c r="Q332" s="221"/>
      <c r="R332" s="221"/>
      <c r="S332" s="221"/>
      <c r="T332" s="221"/>
      <c r="U332" s="221"/>
    </row>
    <row r="333" spans="1:21" ht="15">
      <c r="A333" s="176"/>
      <c r="B333" s="285" t="s">
        <v>218</v>
      </c>
      <c r="C333" s="280" t="s">
        <v>232</v>
      </c>
      <c r="D333" s="251"/>
      <c r="E333" s="251"/>
      <c r="F333" s="255"/>
      <c r="G333" s="255"/>
      <c r="H333" s="255"/>
      <c r="I333" s="255"/>
      <c r="J333" s="255"/>
      <c r="K333" s="221"/>
      <c r="L333" s="221"/>
      <c r="M333" s="221"/>
      <c r="N333" s="221"/>
      <c r="O333" s="221"/>
      <c r="P333" s="221"/>
      <c r="Q333" s="221"/>
      <c r="R333" s="221"/>
      <c r="S333" s="221"/>
      <c r="T333" s="221"/>
      <c r="U333" s="221"/>
    </row>
    <row r="334" spans="1:21" ht="15">
      <c r="A334" s="176"/>
      <c r="B334" s="285" t="str">
        <f>"Classified as External or Domestic?"</f>
        <v>Classified as External or Domestic?</v>
      </c>
      <c r="C334" s="248" t="str">
        <f>VLOOKUP(B328,$E$63:$I$72,2,FALSE)</f>
        <v>Domestic</v>
      </c>
      <c r="D334" s="251"/>
      <c r="E334" s="251"/>
      <c r="F334" s="255"/>
      <c r="G334" s="255"/>
      <c r="H334" s="255"/>
      <c r="I334" s="255"/>
      <c r="J334" s="255"/>
      <c r="K334" s="221"/>
      <c r="L334" s="221"/>
      <c r="M334" s="221"/>
      <c r="N334" s="221"/>
      <c r="O334" s="221"/>
      <c r="P334" s="221"/>
      <c r="Q334" s="221"/>
      <c r="R334" s="221"/>
      <c r="S334" s="221"/>
      <c r="T334" s="221"/>
      <c r="U334" s="221"/>
    </row>
    <row r="335" spans="1:21" ht="15">
      <c r="A335" s="176"/>
      <c r="B335" s="285" t="s">
        <v>258</v>
      </c>
      <c r="C335" s="251" t="s">
        <v>257</v>
      </c>
      <c r="D335" s="251"/>
      <c r="E335" s="251"/>
      <c r="F335" s="255"/>
      <c r="G335" s="255"/>
      <c r="H335" s="255"/>
      <c r="I335" s="255"/>
      <c r="J335" s="255"/>
      <c r="K335" s="221"/>
      <c r="L335" s="288">
        <f>L336/L$101*100</f>
        <v>-145.86045540156337</v>
      </c>
      <c r="M335" s="288">
        <f t="shared" ref="M335" ca="1" si="234">M336/M$101*100</f>
        <v>-133.07262057031352</v>
      </c>
      <c r="N335" s="288">
        <f t="shared" ref="N335" ca="1" si="235">N336/N$101*100</f>
        <v>-142.11806611977428</v>
      </c>
      <c r="O335" s="288">
        <f t="shared" ref="O335" ca="1" si="236">O336/O$101*100</f>
        <v>-123.40456535650199</v>
      </c>
      <c r="P335" s="288">
        <f t="shared" ref="P335" ca="1" si="237">P336/P$101*100</f>
        <v>-115.52793344262462</v>
      </c>
      <c r="Q335" s="288">
        <f t="shared" ref="Q335" ca="1" si="238">Q336/Q$101*100</f>
        <v>-50.006014233972387</v>
      </c>
      <c r="R335" s="288">
        <f t="shared" ref="R335" ca="1" si="239">R336/R$101*100</f>
        <v>-44.535530249957269</v>
      </c>
      <c r="S335" s="288">
        <f t="shared" ref="S335" ca="1" si="240">S336/S$101*100</f>
        <v>-41.512782245131774</v>
      </c>
      <c r="T335" s="288">
        <f t="shared" ref="T335" ca="1" si="241">T336/T$101*100</f>
        <v>-34.520855372020179</v>
      </c>
      <c r="U335" s="288">
        <f t="shared" ref="U335" ca="1" si="242">U336/U$101*100</f>
        <v>-30.228815944465964</v>
      </c>
    </row>
    <row r="336" spans="1:21" ht="15">
      <c r="A336" s="176"/>
      <c r="B336" s="285" t="s">
        <v>189</v>
      </c>
      <c r="C336" s="271" t="s">
        <v>186</v>
      </c>
      <c r="D336" s="280" t="str">
        <f>C334</f>
        <v>Domestic</v>
      </c>
      <c r="E336" s="271"/>
      <c r="F336" s="281"/>
      <c r="G336" s="275"/>
      <c r="H336" s="275"/>
      <c r="I336" s="275"/>
      <c r="J336" s="275"/>
      <c r="K336" s="231"/>
      <c r="L336" s="250">
        <f>SUMIF($E$63:$E$72,$B328,L$63:L$72)*L340</f>
        <v>35000</v>
      </c>
      <c r="M336" s="250">
        <f t="shared" ref="M336:U336" si="243">SUMIF($E$63:$E$72,$B328,M$63:M$72)*M340</f>
        <v>33250</v>
      </c>
      <c r="N336" s="250">
        <f t="shared" si="243"/>
        <v>31587.5</v>
      </c>
      <c r="O336" s="250">
        <f t="shared" si="243"/>
        <v>30008.124999999996</v>
      </c>
      <c r="P336" s="250">
        <f t="shared" si="243"/>
        <v>28507.71875</v>
      </c>
      <c r="Q336" s="250">
        <f t="shared" si="243"/>
        <v>27082.332812500001</v>
      </c>
      <c r="R336" s="250">
        <f t="shared" si="243"/>
        <v>25728.216171874996</v>
      </c>
      <c r="S336" s="250">
        <f t="shared" si="243"/>
        <v>24441.805363281248</v>
      </c>
      <c r="T336" s="250">
        <f t="shared" si="243"/>
        <v>23219.715095117186</v>
      </c>
      <c r="U336" s="250">
        <f t="shared" si="243"/>
        <v>22058.729340361326</v>
      </c>
    </row>
    <row r="337" spans="1:21" ht="15">
      <c r="A337" s="176"/>
      <c r="B337" s="285" t="s">
        <v>188</v>
      </c>
      <c r="C337" s="271" t="s">
        <v>186</v>
      </c>
      <c r="D337" s="280" t="str">
        <f>C334</f>
        <v>Domestic</v>
      </c>
      <c r="E337" s="271"/>
      <c r="F337" s="281"/>
      <c r="G337" s="275"/>
      <c r="H337" s="275"/>
      <c r="I337" s="275"/>
      <c r="J337" s="275"/>
      <c r="K337" s="231"/>
      <c r="L337" s="240"/>
      <c r="M337" s="273">
        <f t="shared" ref="M337:U337" ca="1" si="244">M343*M340</f>
        <v>0</v>
      </c>
      <c r="N337" s="273">
        <f t="shared" ca="1" si="244"/>
        <v>0</v>
      </c>
      <c r="O337" s="273">
        <f t="shared" ca="1" si="244"/>
        <v>0</v>
      </c>
      <c r="P337" s="273">
        <f t="shared" ca="1" si="244"/>
        <v>0</v>
      </c>
      <c r="Q337" s="273">
        <f t="shared" ca="1" si="244"/>
        <v>35000</v>
      </c>
      <c r="R337" s="273">
        <f t="shared" ca="1" si="244"/>
        <v>33250</v>
      </c>
      <c r="S337" s="273">
        <f t="shared" ca="1" si="244"/>
        <v>31587.5</v>
      </c>
      <c r="T337" s="273">
        <f t="shared" ca="1" si="244"/>
        <v>30008.124999999996</v>
      </c>
      <c r="U337" s="273">
        <f t="shared" ca="1" si="244"/>
        <v>28507.71875</v>
      </c>
    </row>
    <row r="338" spans="1:21" ht="15">
      <c r="A338" s="176"/>
      <c r="B338" s="285" t="s">
        <v>206</v>
      </c>
      <c r="C338" s="271" t="s">
        <v>186</v>
      </c>
      <c r="D338" s="280" t="str">
        <f>C334</f>
        <v>Domestic</v>
      </c>
      <c r="E338" s="271"/>
      <c r="F338" s="281"/>
      <c r="G338" s="275"/>
      <c r="H338" s="275"/>
      <c r="I338" s="275"/>
      <c r="J338" s="275"/>
      <c r="K338" s="231"/>
      <c r="L338" s="240"/>
      <c r="M338" s="273">
        <f t="shared" ref="M338:U338" si="245">M344*M340</f>
        <v>3500</v>
      </c>
      <c r="N338" s="273">
        <f t="shared" ca="1" si="245"/>
        <v>6825</v>
      </c>
      <c r="O338" s="273">
        <f t="shared" ca="1" si="245"/>
        <v>9983.75</v>
      </c>
      <c r="P338" s="273">
        <f t="shared" ca="1" si="245"/>
        <v>12984.5625</v>
      </c>
      <c r="Q338" s="273">
        <f t="shared" ca="1" si="245"/>
        <v>15835.334375</v>
      </c>
      <c r="R338" s="273">
        <f t="shared" ca="1" si="245"/>
        <v>15043.567656250001</v>
      </c>
      <c r="S338" s="273">
        <f t="shared" ca="1" si="245"/>
        <v>14291.3892734375</v>
      </c>
      <c r="T338" s="273">
        <f t="shared" ca="1" si="245"/>
        <v>13576.819809765626</v>
      </c>
      <c r="U338" s="273">
        <f t="shared" ca="1" si="245"/>
        <v>12897.978819277345</v>
      </c>
    </row>
    <row r="339" spans="1:21" ht="15">
      <c r="A339" s="176"/>
      <c r="B339" s="285" t="s">
        <v>187</v>
      </c>
      <c r="C339" s="271" t="s">
        <v>186</v>
      </c>
      <c r="D339" s="280" t="str">
        <f>C334</f>
        <v>Domestic</v>
      </c>
      <c r="E339" s="271"/>
      <c r="F339" s="281"/>
      <c r="G339" s="275"/>
      <c r="H339" s="275"/>
      <c r="I339" s="275"/>
      <c r="J339" s="275"/>
      <c r="K339" s="231"/>
      <c r="L339" s="273">
        <f t="shared" ref="L339" si="246">L342*L340</f>
        <v>35000</v>
      </c>
      <c r="M339" s="273">
        <f t="shared" ref="M339:U339" ca="1" si="247">M342*M340</f>
        <v>68250</v>
      </c>
      <c r="N339" s="273">
        <f t="shared" ca="1" si="247"/>
        <v>99837.5</v>
      </c>
      <c r="O339" s="273">
        <f t="shared" ca="1" si="247"/>
        <v>129845.625</v>
      </c>
      <c r="P339" s="273">
        <f t="shared" ca="1" si="247"/>
        <v>158353.34375</v>
      </c>
      <c r="Q339" s="273">
        <f t="shared" ca="1" si="247"/>
        <v>150435.67656250001</v>
      </c>
      <c r="R339" s="273">
        <f t="shared" ca="1" si="247"/>
        <v>142913.892734375</v>
      </c>
      <c r="S339" s="273">
        <f t="shared" ca="1" si="247"/>
        <v>135768.19809765625</v>
      </c>
      <c r="T339" s="273">
        <f t="shared" ca="1" si="247"/>
        <v>128979.78819277344</v>
      </c>
      <c r="U339" s="273">
        <f t="shared" ca="1" si="247"/>
        <v>122530.79878313476</v>
      </c>
    </row>
    <row r="340" spans="1:21" ht="15">
      <c r="A340" s="176"/>
      <c r="B340" s="285" t="s">
        <v>185</v>
      </c>
      <c r="C340" s="252" t="str">
        <f>"LCU per unit of "&amp;D339</f>
        <v>LCU per unit of Domestic</v>
      </c>
      <c r="D340" s="280" t="str">
        <f>C329</f>
        <v>LCU</v>
      </c>
      <c r="E340" s="271"/>
      <c r="F340" s="281"/>
      <c r="G340" s="275"/>
      <c r="H340" s="275"/>
      <c r="I340" s="275"/>
      <c r="J340" s="275"/>
      <c r="K340" s="231"/>
      <c r="L340" s="273">
        <f t="shared" ref="L340:U340" si="248">INDEX($L$81:$U$85,MATCH($D340,$B$81:$B$85,0),MATCH(L$78,$L$78:$U$78,0))</f>
        <v>1</v>
      </c>
      <c r="M340" s="273">
        <f t="shared" si="248"/>
        <v>1</v>
      </c>
      <c r="N340" s="273">
        <f t="shared" si="248"/>
        <v>1</v>
      </c>
      <c r="O340" s="273">
        <f t="shared" si="248"/>
        <v>1</v>
      </c>
      <c r="P340" s="273">
        <f t="shared" si="248"/>
        <v>1</v>
      </c>
      <c r="Q340" s="273">
        <f t="shared" si="248"/>
        <v>1</v>
      </c>
      <c r="R340" s="273">
        <f t="shared" si="248"/>
        <v>1</v>
      </c>
      <c r="S340" s="273">
        <f t="shared" si="248"/>
        <v>1</v>
      </c>
      <c r="T340" s="273">
        <f t="shared" si="248"/>
        <v>1</v>
      </c>
      <c r="U340" s="273">
        <f t="shared" si="248"/>
        <v>1</v>
      </c>
    </row>
    <row r="341" spans="1:21" ht="15">
      <c r="A341" s="176"/>
      <c r="B341" s="285" t="s">
        <v>184</v>
      </c>
      <c r="C341" s="252" t="str">
        <f>"million "&amp;D340</f>
        <v>million LCU</v>
      </c>
      <c r="D341" s="280" t="str">
        <f>D340</f>
        <v>LCU</v>
      </c>
      <c r="E341" s="263"/>
      <c r="F341" s="287"/>
      <c r="G341" s="275"/>
      <c r="H341" s="275"/>
      <c r="I341" s="275"/>
      <c r="J341" s="275"/>
      <c r="K341" s="231"/>
      <c r="L341" s="288">
        <f t="shared" ref="L341:U341" si="249">L336/L340</f>
        <v>35000</v>
      </c>
      <c r="M341" s="288">
        <f t="shared" si="249"/>
        <v>33250</v>
      </c>
      <c r="N341" s="288">
        <f t="shared" si="249"/>
        <v>31587.5</v>
      </c>
      <c r="O341" s="288">
        <f t="shared" si="249"/>
        <v>30008.124999999996</v>
      </c>
      <c r="P341" s="288">
        <f t="shared" si="249"/>
        <v>28507.71875</v>
      </c>
      <c r="Q341" s="288">
        <f t="shared" si="249"/>
        <v>27082.332812500001</v>
      </c>
      <c r="R341" s="288">
        <f t="shared" si="249"/>
        <v>25728.216171874996</v>
      </c>
      <c r="S341" s="288">
        <f t="shared" si="249"/>
        <v>24441.805363281248</v>
      </c>
      <c r="T341" s="288">
        <f t="shared" si="249"/>
        <v>23219.715095117186</v>
      </c>
      <c r="U341" s="288">
        <f t="shared" si="249"/>
        <v>22058.729340361326</v>
      </c>
    </row>
    <row r="342" spans="1:21" ht="15">
      <c r="A342" s="176"/>
      <c r="B342" s="285" t="s">
        <v>183</v>
      </c>
      <c r="C342" s="252" t="str">
        <f>"million "&amp;D341</f>
        <v>million LCU</v>
      </c>
      <c r="D342" s="280" t="str">
        <f>D341</f>
        <v>LCU</v>
      </c>
      <c r="E342" s="271"/>
      <c r="F342" s="287"/>
      <c r="G342" s="275"/>
      <c r="H342" s="275"/>
      <c r="I342" s="275"/>
      <c r="J342" s="275"/>
      <c r="K342" s="231"/>
      <c r="L342" s="273">
        <f>L341</f>
        <v>35000</v>
      </c>
      <c r="M342" s="273">
        <f t="shared" ref="M342:U342" ca="1" si="250">L342+M341-M343</f>
        <v>68250</v>
      </c>
      <c r="N342" s="273">
        <f t="shared" ca="1" si="250"/>
        <v>99837.5</v>
      </c>
      <c r="O342" s="273">
        <f t="shared" ca="1" si="250"/>
        <v>129845.625</v>
      </c>
      <c r="P342" s="273">
        <f t="shared" ca="1" si="250"/>
        <v>158353.34375</v>
      </c>
      <c r="Q342" s="273">
        <f t="shared" ca="1" si="250"/>
        <v>150435.67656250001</v>
      </c>
      <c r="R342" s="273">
        <f t="shared" ca="1" si="250"/>
        <v>142913.892734375</v>
      </c>
      <c r="S342" s="273">
        <f t="shared" ca="1" si="250"/>
        <v>135768.19809765625</v>
      </c>
      <c r="T342" s="273">
        <f t="shared" ca="1" si="250"/>
        <v>128979.78819277344</v>
      </c>
      <c r="U342" s="273">
        <f t="shared" ca="1" si="250"/>
        <v>122530.79878313476</v>
      </c>
    </row>
    <row r="343" spans="1:21" ht="15">
      <c r="A343" s="176"/>
      <c r="B343" s="285" t="s">
        <v>119</v>
      </c>
      <c r="C343" s="252" t="str">
        <f>"million "&amp;D342</f>
        <v>million LCU</v>
      </c>
      <c r="D343" s="280" t="str">
        <f>D342</f>
        <v>LCU</v>
      </c>
      <c r="E343" s="271"/>
      <c r="F343" s="287"/>
      <c r="G343" s="275"/>
      <c r="H343" s="275"/>
      <c r="I343" s="275"/>
      <c r="J343" s="275"/>
      <c r="K343" s="231"/>
      <c r="L343" s="240"/>
      <c r="M343" s="273">
        <f t="shared" ref="M343:U343" ca="1" si="251">IF(M$241&gt;$C330-1,SUM(OFFSET($L341,0,M$241-$C330,1,$C330-$C331))/($C330-$C331),IF(M$241&lt;$C331+1,0,SUM(OFFSET($L341,0,0,1,M$241-$C331))/($C330-$C331)))</f>
        <v>0</v>
      </c>
      <c r="N343" s="273">
        <f t="shared" ca="1" si="251"/>
        <v>0</v>
      </c>
      <c r="O343" s="273">
        <f t="shared" ca="1" si="251"/>
        <v>0</v>
      </c>
      <c r="P343" s="273">
        <f t="shared" ca="1" si="251"/>
        <v>0</v>
      </c>
      <c r="Q343" s="273">
        <f t="shared" ca="1" si="251"/>
        <v>35000</v>
      </c>
      <c r="R343" s="273">
        <f t="shared" ca="1" si="251"/>
        <v>33250</v>
      </c>
      <c r="S343" s="273">
        <f t="shared" ca="1" si="251"/>
        <v>31587.5</v>
      </c>
      <c r="T343" s="273">
        <f t="shared" ca="1" si="251"/>
        <v>30008.124999999996</v>
      </c>
      <c r="U343" s="273">
        <f t="shared" ca="1" si="251"/>
        <v>28507.71875</v>
      </c>
    </row>
    <row r="344" spans="1:21" ht="15">
      <c r="A344" s="176"/>
      <c r="B344" s="285" t="s">
        <v>182</v>
      </c>
      <c r="C344" s="252" t="str">
        <f>"million "&amp;D343</f>
        <v>million LCU</v>
      </c>
      <c r="D344" s="280" t="str">
        <f>D343</f>
        <v>LCU</v>
      </c>
      <c r="E344" s="271"/>
      <c r="F344" s="287"/>
      <c r="G344" s="275"/>
      <c r="H344" s="275"/>
      <c r="I344" s="275"/>
      <c r="J344" s="275"/>
      <c r="K344" s="231"/>
      <c r="L344" s="240"/>
      <c r="M344" s="273">
        <f t="shared" ref="M344" si="252">L342*$C332</f>
        <v>3500</v>
      </c>
      <c r="N344" s="273">
        <f t="shared" ref="N344:U344" ca="1" si="253">M342*$C332</f>
        <v>6825</v>
      </c>
      <c r="O344" s="273">
        <f t="shared" ca="1" si="253"/>
        <v>9983.75</v>
      </c>
      <c r="P344" s="273">
        <f t="shared" ca="1" si="253"/>
        <v>12984.5625</v>
      </c>
      <c r="Q344" s="273">
        <f t="shared" ca="1" si="253"/>
        <v>15835.334375</v>
      </c>
      <c r="R344" s="273">
        <f t="shared" ca="1" si="253"/>
        <v>15043.567656250001</v>
      </c>
      <c r="S344" s="273">
        <f t="shared" ca="1" si="253"/>
        <v>14291.3892734375</v>
      </c>
      <c r="T344" s="273">
        <f t="shared" ca="1" si="253"/>
        <v>13576.819809765626</v>
      </c>
      <c r="U344" s="273">
        <f t="shared" ca="1" si="253"/>
        <v>12897.978819277345</v>
      </c>
    </row>
    <row r="345" spans="1:21" ht="15">
      <c r="A345" s="176"/>
      <c r="B345" s="289" t="s">
        <v>195</v>
      </c>
      <c r="C345" s="252"/>
      <c r="D345" s="264"/>
      <c r="E345" s="260"/>
      <c r="F345" s="275"/>
      <c r="G345" s="275"/>
      <c r="H345" s="275"/>
      <c r="I345" s="275"/>
      <c r="J345" s="275"/>
      <c r="K345" s="231"/>
      <c r="L345" s="273"/>
      <c r="M345" s="273"/>
      <c r="N345" s="273"/>
      <c r="O345" s="273"/>
      <c r="P345" s="273"/>
      <c r="Q345" s="273"/>
      <c r="R345" s="273"/>
      <c r="S345" s="273"/>
      <c r="T345" s="273"/>
      <c r="U345" s="273"/>
    </row>
    <row r="346" spans="1:21" ht="15">
      <c r="A346" s="176"/>
      <c r="B346" s="285" t="s">
        <v>59</v>
      </c>
      <c r="C346" s="246" t="str">
        <f>IF(C351="Domestic","LCU","USD")</f>
        <v>LCU</v>
      </c>
      <c r="D346" s="251"/>
      <c r="E346" s="251"/>
      <c r="F346" s="255"/>
      <c r="G346" s="255"/>
      <c r="H346" s="255"/>
      <c r="I346" s="255"/>
      <c r="J346" s="255"/>
      <c r="K346" s="221"/>
      <c r="L346" s="221"/>
      <c r="M346" s="221"/>
      <c r="N346" s="221"/>
      <c r="O346" s="221"/>
      <c r="P346" s="221"/>
      <c r="Q346" s="221"/>
      <c r="R346" s="221"/>
      <c r="S346" s="221"/>
      <c r="T346" s="221"/>
      <c r="U346" s="221"/>
    </row>
    <row r="347" spans="1:21" ht="15">
      <c r="A347" s="176"/>
      <c r="B347" s="285" t="s">
        <v>221</v>
      </c>
      <c r="C347" s="247">
        <f>SUMIF($E$63:$E$72,$B345,H$63:H$72)</f>
        <v>5</v>
      </c>
      <c r="D347" s="251"/>
      <c r="E347" s="251"/>
      <c r="F347" s="255"/>
      <c r="G347" s="255"/>
      <c r="H347" s="255"/>
      <c r="I347" s="255"/>
      <c r="J347" s="255"/>
      <c r="K347" s="221"/>
      <c r="L347" s="221"/>
      <c r="M347" s="221"/>
      <c r="N347" s="221"/>
      <c r="O347" s="221"/>
      <c r="P347" s="221"/>
      <c r="Q347" s="221"/>
      <c r="R347" s="221"/>
      <c r="S347" s="221"/>
      <c r="T347" s="221"/>
      <c r="U347" s="221"/>
    </row>
    <row r="348" spans="1:21" ht="15">
      <c r="A348" s="176"/>
      <c r="B348" s="285" t="s">
        <v>220</v>
      </c>
      <c r="C348" s="248">
        <f>SUMIF($E$63:$E$72,$B345,I$63:I$72)</f>
        <v>4</v>
      </c>
      <c r="D348" s="251"/>
      <c r="E348" s="251"/>
      <c r="F348" s="255"/>
      <c r="G348" s="255"/>
      <c r="H348" s="255"/>
      <c r="I348" s="255"/>
      <c r="J348" s="255"/>
      <c r="K348" s="221"/>
      <c r="L348" s="221"/>
      <c r="M348" s="221"/>
      <c r="N348" s="221"/>
      <c r="O348" s="221"/>
      <c r="P348" s="221"/>
      <c r="Q348" s="221"/>
      <c r="R348" s="221"/>
      <c r="S348" s="221"/>
      <c r="T348" s="221"/>
      <c r="U348" s="221"/>
    </row>
    <row r="349" spans="1:21" ht="15">
      <c r="A349" s="176"/>
      <c r="B349" s="285" t="s">
        <v>219</v>
      </c>
      <c r="C349" s="249">
        <f>SUMIF($E$63:$E$72,$B345,G$63:G$72)</f>
        <v>0.1</v>
      </c>
      <c r="D349" s="251"/>
      <c r="E349" s="251"/>
      <c r="F349" s="255"/>
      <c r="G349" s="255"/>
      <c r="H349" s="255"/>
      <c r="I349" s="255"/>
      <c r="J349" s="255"/>
      <c r="K349" s="221"/>
      <c r="L349" s="221"/>
      <c r="M349" s="221"/>
      <c r="N349" s="221"/>
      <c r="O349" s="221"/>
      <c r="P349" s="221"/>
      <c r="Q349" s="221"/>
      <c r="R349" s="221"/>
      <c r="S349" s="221"/>
      <c r="T349" s="221"/>
      <c r="U349" s="221"/>
    </row>
    <row r="350" spans="1:21" ht="15">
      <c r="A350" s="176"/>
      <c r="B350" s="285" t="s">
        <v>218</v>
      </c>
      <c r="C350" s="280" t="s">
        <v>232</v>
      </c>
      <c r="D350" s="251"/>
      <c r="E350" s="251"/>
      <c r="F350" s="255"/>
      <c r="G350" s="255"/>
      <c r="H350" s="255"/>
      <c r="I350" s="255"/>
      <c r="J350" s="255"/>
      <c r="K350" s="221"/>
      <c r="L350" s="221"/>
      <c r="M350" s="221"/>
      <c r="N350" s="221"/>
      <c r="O350" s="221"/>
      <c r="P350" s="221"/>
      <c r="Q350" s="221"/>
      <c r="R350" s="221"/>
      <c r="S350" s="221"/>
      <c r="T350" s="221"/>
      <c r="U350" s="221"/>
    </row>
    <row r="351" spans="1:21" ht="15">
      <c r="A351" s="176"/>
      <c r="B351" s="285" t="str">
        <f>"Classified as External or Domestic?"</f>
        <v>Classified as External or Domestic?</v>
      </c>
      <c r="C351" s="248" t="str">
        <f>VLOOKUP(B345,$E$63:$I$72,2,FALSE)</f>
        <v>Domestic</v>
      </c>
      <c r="D351" s="251"/>
      <c r="E351" s="251"/>
      <c r="F351" s="255"/>
      <c r="G351" s="255"/>
      <c r="H351" s="255"/>
      <c r="I351" s="255"/>
      <c r="J351" s="255"/>
      <c r="K351" s="221"/>
      <c r="L351" s="221"/>
      <c r="M351" s="221"/>
      <c r="N351" s="221"/>
      <c r="O351" s="221"/>
      <c r="P351" s="221"/>
      <c r="Q351" s="221"/>
      <c r="R351" s="221"/>
      <c r="S351" s="221"/>
      <c r="T351" s="221"/>
      <c r="U351" s="221"/>
    </row>
    <row r="352" spans="1:21" ht="15">
      <c r="A352" s="176"/>
      <c r="B352" s="285" t="s">
        <v>258</v>
      </c>
      <c r="C352" s="251" t="s">
        <v>257</v>
      </c>
      <c r="D352" s="251"/>
      <c r="E352" s="251"/>
      <c r="F352" s="255"/>
      <c r="G352" s="255"/>
      <c r="H352" s="255"/>
      <c r="I352" s="255"/>
      <c r="J352" s="255"/>
      <c r="K352" s="221"/>
      <c r="L352" s="288">
        <f>L353/L$101*100</f>
        <v>-83.348831658036204</v>
      </c>
      <c r="M352" s="288">
        <f t="shared" ref="M352" ca="1" si="254">M353/M$101*100</f>
        <v>-76.041497468750592</v>
      </c>
      <c r="N352" s="288">
        <f t="shared" ref="N352" ca="1" si="255">N353/N$101*100</f>
        <v>-81.210323497013874</v>
      </c>
      <c r="O352" s="288">
        <f t="shared" ref="O352" ca="1" si="256">O353/O$101*100</f>
        <v>-70.516894489429703</v>
      </c>
      <c r="P352" s="288">
        <f t="shared" ref="P352" ca="1" si="257">P353/P$101*100</f>
        <v>-66.015961967214082</v>
      </c>
      <c r="Q352" s="288">
        <f t="shared" ref="Q352" ca="1" si="258">Q353/Q$101*100</f>
        <v>-28.574865276555649</v>
      </c>
      <c r="R352" s="288">
        <f t="shared" ref="R352" ca="1" si="259">R353/R$101*100</f>
        <v>-25.448874428547015</v>
      </c>
      <c r="S352" s="288">
        <f t="shared" ref="S352" ca="1" si="260">S353/S$101*100</f>
        <v>-23.721589854361014</v>
      </c>
      <c r="T352" s="288">
        <f t="shared" ref="T352" ca="1" si="261">T353/T$101*100</f>
        <v>-19.726203069725816</v>
      </c>
      <c r="U352" s="288">
        <f t="shared" ref="U352" ca="1" si="262">U353/U$101*100</f>
        <v>-17.273609111123406</v>
      </c>
    </row>
    <row r="353" spans="1:21" ht="15">
      <c r="A353" s="176"/>
      <c r="B353" s="285" t="s">
        <v>189</v>
      </c>
      <c r="C353" s="271" t="s">
        <v>186</v>
      </c>
      <c r="D353" s="280" t="str">
        <f>C351</f>
        <v>Domestic</v>
      </c>
      <c r="E353" s="271"/>
      <c r="F353" s="281"/>
      <c r="G353" s="275"/>
      <c r="H353" s="275"/>
      <c r="I353" s="275"/>
      <c r="J353" s="275"/>
      <c r="K353" s="231"/>
      <c r="L353" s="250">
        <f>SUMIF($E$63:$E$72,$B345,L$63:L$72)*L357</f>
        <v>20000</v>
      </c>
      <c r="M353" s="250">
        <f t="shared" ref="M353:U353" si="263">SUMIF($E$63:$E$72,$B345,M$63:M$72)*M357</f>
        <v>19000</v>
      </c>
      <c r="N353" s="250">
        <f t="shared" si="263"/>
        <v>18050</v>
      </c>
      <c r="O353" s="250">
        <f t="shared" si="263"/>
        <v>17147.499999999996</v>
      </c>
      <c r="P353" s="250">
        <f t="shared" si="263"/>
        <v>16290.125</v>
      </c>
      <c r="Q353" s="250">
        <f t="shared" si="263"/>
        <v>15475.61875</v>
      </c>
      <c r="R353" s="250">
        <f t="shared" si="263"/>
        <v>14701.837812499998</v>
      </c>
      <c r="S353" s="250">
        <f t="shared" si="263"/>
        <v>13966.745921874999</v>
      </c>
      <c r="T353" s="250">
        <f t="shared" si="263"/>
        <v>13268.408625781249</v>
      </c>
      <c r="U353" s="250">
        <f t="shared" si="263"/>
        <v>12604.988194492185</v>
      </c>
    </row>
    <row r="354" spans="1:21" ht="15">
      <c r="A354" s="176"/>
      <c r="B354" s="285" t="s">
        <v>188</v>
      </c>
      <c r="C354" s="271" t="s">
        <v>186</v>
      </c>
      <c r="D354" s="280" t="str">
        <f>C351</f>
        <v>Domestic</v>
      </c>
      <c r="E354" s="271"/>
      <c r="F354" s="281"/>
      <c r="G354" s="275"/>
      <c r="H354" s="275"/>
      <c r="I354" s="275"/>
      <c r="J354" s="275"/>
      <c r="K354" s="231"/>
      <c r="L354" s="240"/>
      <c r="M354" s="273">
        <f t="shared" ref="M354:U354" ca="1" si="264">M360*M357</f>
        <v>0</v>
      </c>
      <c r="N354" s="273">
        <f t="shared" ca="1" si="264"/>
        <v>0</v>
      </c>
      <c r="O354" s="273">
        <f t="shared" ca="1" si="264"/>
        <v>0</v>
      </c>
      <c r="P354" s="273">
        <f t="shared" ca="1" si="264"/>
        <v>0</v>
      </c>
      <c r="Q354" s="273">
        <f t="shared" ca="1" si="264"/>
        <v>20000</v>
      </c>
      <c r="R354" s="273">
        <f t="shared" ca="1" si="264"/>
        <v>19000</v>
      </c>
      <c r="S354" s="273">
        <f t="shared" ca="1" si="264"/>
        <v>18050</v>
      </c>
      <c r="T354" s="273">
        <f t="shared" ca="1" si="264"/>
        <v>17147.499999999996</v>
      </c>
      <c r="U354" s="273">
        <f t="shared" ca="1" si="264"/>
        <v>16290.125</v>
      </c>
    </row>
    <row r="355" spans="1:21" ht="15">
      <c r="A355" s="176"/>
      <c r="B355" s="285" t="s">
        <v>206</v>
      </c>
      <c r="C355" s="271" t="s">
        <v>186</v>
      </c>
      <c r="D355" s="280" t="str">
        <f>C351</f>
        <v>Domestic</v>
      </c>
      <c r="E355" s="271"/>
      <c r="F355" s="281"/>
      <c r="G355" s="275"/>
      <c r="H355" s="275"/>
      <c r="I355" s="275"/>
      <c r="J355" s="275"/>
      <c r="K355" s="231"/>
      <c r="L355" s="240"/>
      <c r="M355" s="273">
        <f t="shared" ref="M355:U355" si="265">M361*M357</f>
        <v>2000</v>
      </c>
      <c r="N355" s="273">
        <f t="shared" ca="1" si="265"/>
        <v>3900</v>
      </c>
      <c r="O355" s="273">
        <f t="shared" ca="1" si="265"/>
        <v>5705</v>
      </c>
      <c r="P355" s="273">
        <f t="shared" ca="1" si="265"/>
        <v>7419.75</v>
      </c>
      <c r="Q355" s="273">
        <f t="shared" ca="1" si="265"/>
        <v>9048.7625000000007</v>
      </c>
      <c r="R355" s="273">
        <f t="shared" ca="1" si="265"/>
        <v>8596.3243750000001</v>
      </c>
      <c r="S355" s="273">
        <f t="shared" ca="1" si="265"/>
        <v>8166.50815625</v>
      </c>
      <c r="T355" s="273">
        <f t="shared" ca="1" si="265"/>
        <v>7758.1827484374999</v>
      </c>
      <c r="U355" s="273">
        <f t="shared" ca="1" si="265"/>
        <v>7370.2736110156247</v>
      </c>
    </row>
    <row r="356" spans="1:21" ht="15">
      <c r="A356" s="176"/>
      <c r="B356" s="285" t="s">
        <v>187</v>
      </c>
      <c r="C356" s="271" t="s">
        <v>186</v>
      </c>
      <c r="D356" s="280" t="str">
        <f>C351</f>
        <v>Domestic</v>
      </c>
      <c r="E356" s="271"/>
      <c r="F356" s="281"/>
      <c r="G356" s="275"/>
      <c r="H356" s="275"/>
      <c r="I356" s="275"/>
      <c r="J356" s="275"/>
      <c r="K356" s="231"/>
      <c r="L356" s="273">
        <f t="shared" ref="L356" si="266">L359*L357</f>
        <v>20000</v>
      </c>
      <c r="M356" s="273">
        <f t="shared" ref="M356:U356" ca="1" si="267">M359*M357</f>
        <v>39000</v>
      </c>
      <c r="N356" s="273">
        <f t="shared" ca="1" si="267"/>
        <v>57050</v>
      </c>
      <c r="O356" s="273">
        <f t="shared" ca="1" si="267"/>
        <v>74197.5</v>
      </c>
      <c r="P356" s="273">
        <f t="shared" ca="1" si="267"/>
        <v>90487.625</v>
      </c>
      <c r="Q356" s="273">
        <f t="shared" ca="1" si="267"/>
        <v>85963.243749999994</v>
      </c>
      <c r="R356" s="273">
        <f t="shared" ca="1" si="267"/>
        <v>81665.081562499996</v>
      </c>
      <c r="S356" s="273">
        <f t="shared" ca="1" si="267"/>
        <v>77581.827484374997</v>
      </c>
      <c r="T356" s="273">
        <f t="shared" ca="1" si="267"/>
        <v>73702.736110156242</v>
      </c>
      <c r="U356" s="273">
        <f t="shared" ca="1" si="267"/>
        <v>70017.599304648422</v>
      </c>
    </row>
    <row r="357" spans="1:21" ht="15">
      <c r="A357" s="176"/>
      <c r="B357" s="285" t="s">
        <v>185</v>
      </c>
      <c r="C357" s="252" t="str">
        <f>"LCU per unit of "&amp;D356</f>
        <v>LCU per unit of Domestic</v>
      </c>
      <c r="D357" s="280" t="str">
        <f>C346</f>
        <v>LCU</v>
      </c>
      <c r="E357" s="271"/>
      <c r="F357" s="281"/>
      <c r="G357" s="275"/>
      <c r="H357" s="275"/>
      <c r="I357" s="275"/>
      <c r="J357" s="275"/>
      <c r="K357" s="231"/>
      <c r="L357" s="273">
        <f t="shared" ref="L357:U357" si="268">INDEX($L$81:$U$85,MATCH($D357,$B$81:$B$85,0),MATCH(L$78,$L$78:$U$78,0))</f>
        <v>1</v>
      </c>
      <c r="M357" s="273">
        <f t="shared" si="268"/>
        <v>1</v>
      </c>
      <c r="N357" s="273">
        <f t="shared" si="268"/>
        <v>1</v>
      </c>
      <c r="O357" s="273">
        <f t="shared" si="268"/>
        <v>1</v>
      </c>
      <c r="P357" s="273">
        <f t="shared" si="268"/>
        <v>1</v>
      </c>
      <c r="Q357" s="273">
        <f t="shared" si="268"/>
        <v>1</v>
      </c>
      <c r="R357" s="273">
        <f t="shared" si="268"/>
        <v>1</v>
      </c>
      <c r="S357" s="273">
        <f t="shared" si="268"/>
        <v>1</v>
      </c>
      <c r="T357" s="273">
        <f t="shared" si="268"/>
        <v>1</v>
      </c>
      <c r="U357" s="273">
        <f t="shared" si="268"/>
        <v>1</v>
      </c>
    </row>
    <row r="358" spans="1:21" ht="15">
      <c r="A358" s="176"/>
      <c r="B358" s="285" t="s">
        <v>184</v>
      </c>
      <c r="C358" s="252" t="str">
        <f>"million "&amp;D357</f>
        <v>million LCU</v>
      </c>
      <c r="D358" s="280" t="str">
        <f>D357</f>
        <v>LCU</v>
      </c>
      <c r="E358" s="263"/>
      <c r="F358" s="287"/>
      <c r="G358" s="275"/>
      <c r="H358" s="275"/>
      <c r="I358" s="275"/>
      <c r="J358" s="275"/>
      <c r="K358" s="231"/>
      <c r="L358" s="288">
        <f t="shared" ref="L358:U358" si="269">L353/L357</f>
        <v>20000</v>
      </c>
      <c r="M358" s="288">
        <f t="shared" si="269"/>
        <v>19000</v>
      </c>
      <c r="N358" s="288">
        <f t="shared" si="269"/>
        <v>18050</v>
      </c>
      <c r="O358" s="288">
        <f t="shared" si="269"/>
        <v>17147.499999999996</v>
      </c>
      <c r="P358" s="288">
        <f t="shared" si="269"/>
        <v>16290.125</v>
      </c>
      <c r="Q358" s="288">
        <f t="shared" si="269"/>
        <v>15475.61875</v>
      </c>
      <c r="R358" s="288">
        <f t="shared" si="269"/>
        <v>14701.837812499998</v>
      </c>
      <c r="S358" s="288">
        <f t="shared" si="269"/>
        <v>13966.745921874999</v>
      </c>
      <c r="T358" s="288">
        <f t="shared" si="269"/>
        <v>13268.408625781249</v>
      </c>
      <c r="U358" s="288">
        <f t="shared" si="269"/>
        <v>12604.988194492185</v>
      </c>
    </row>
    <row r="359" spans="1:21" ht="15">
      <c r="A359" s="176"/>
      <c r="B359" s="285" t="s">
        <v>183</v>
      </c>
      <c r="C359" s="252" t="str">
        <f>"million "&amp;D358</f>
        <v>million LCU</v>
      </c>
      <c r="D359" s="280" t="str">
        <f>D358</f>
        <v>LCU</v>
      </c>
      <c r="E359" s="271"/>
      <c r="F359" s="287"/>
      <c r="G359" s="275"/>
      <c r="H359" s="275"/>
      <c r="I359" s="275"/>
      <c r="J359" s="275"/>
      <c r="K359" s="231"/>
      <c r="L359" s="273">
        <f>L358</f>
        <v>20000</v>
      </c>
      <c r="M359" s="273">
        <f t="shared" ref="M359:U359" ca="1" si="270">L359+M358-M360</f>
        <v>39000</v>
      </c>
      <c r="N359" s="273">
        <f t="shared" ca="1" si="270"/>
        <v>57050</v>
      </c>
      <c r="O359" s="273">
        <f t="shared" ca="1" si="270"/>
        <v>74197.5</v>
      </c>
      <c r="P359" s="273">
        <f t="shared" ca="1" si="270"/>
        <v>90487.625</v>
      </c>
      <c r="Q359" s="273">
        <f t="shared" ca="1" si="270"/>
        <v>85963.243749999994</v>
      </c>
      <c r="R359" s="273">
        <f t="shared" ca="1" si="270"/>
        <v>81665.081562499996</v>
      </c>
      <c r="S359" s="273">
        <f t="shared" ca="1" si="270"/>
        <v>77581.827484374997</v>
      </c>
      <c r="T359" s="273">
        <f t="shared" ca="1" si="270"/>
        <v>73702.736110156242</v>
      </c>
      <c r="U359" s="273">
        <f t="shared" ca="1" si="270"/>
        <v>70017.599304648422</v>
      </c>
    </row>
    <row r="360" spans="1:21" ht="15">
      <c r="A360" s="176"/>
      <c r="B360" s="285" t="s">
        <v>119</v>
      </c>
      <c r="C360" s="252" t="str">
        <f>"million "&amp;D359</f>
        <v>million LCU</v>
      </c>
      <c r="D360" s="280" t="str">
        <f>D359</f>
        <v>LCU</v>
      </c>
      <c r="E360" s="271"/>
      <c r="F360" s="287"/>
      <c r="G360" s="275"/>
      <c r="H360" s="275"/>
      <c r="I360" s="275"/>
      <c r="J360" s="275"/>
      <c r="K360" s="231"/>
      <c r="L360" s="240"/>
      <c r="M360" s="273">
        <f t="shared" ref="M360:U360" ca="1" si="271">IF(M$241&gt;$C347-1,SUM(OFFSET($L358,0,M$241-$C347,1,$C347-$C348))/($C347-$C348),IF(M$241&lt;$C348+1,0,SUM(OFFSET($L358,0,0,1,M$241-$C348))/($C347-$C348)))</f>
        <v>0</v>
      </c>
      <c r="N360" s="273">
        <f t="shared" ca="1" si="271"/>
        <v>0</v>
      </c>
      <c r="O360" s="273">
        <f t="shared" ca="1" si="271"/>
        <v>0</v>
      </c>
      <c r="P360" s="273">
        <f t="shared" ca="1" si="271"/>
        <v>0</v>
      </c>
      <c r="Q360" s="273">
        <f t="shared" ca="1" si="271"/>
        <v>20000</v>
      </c>
      <c r="R360" s="273">
        <f t="shared" ca="1" si="271"/>
        <v>19000</v>
      </c>
      <c r="S360" s="273">
        <f t="shared" ca="1" si="271"/>
        <v>18050</v>
      </c>
      <c r="T360" s="273">
        <f t="shared" ca="1" si="271"/>
        <v>17147.499999999996</v>
      </c>
      <c r="U360" s="273">
        <f t="shared" ca="1" si="271"/>
        <v>16290.125</v>
      </c>
    </row>
    <row r="361" spans="1:21" ht="15">
      <c r="A361" s="176"/>
      <c r="B361" s="285" t="s">
        <v>182</v>
      </c>
      <c r="C361" s="252" t="str">
        <f>"million "&amp;D360</f>
        <v>million LCU</v>
      </c>
      <c r="D361" s="280" t="str">
        <f>D360</f>
        <v>LCU</v>
      </c>
      <c r="E361" s="271"/>
      <c r="F361" s="287"/>
      <c r="G361" s="275"/>
      <c r="H361" s="275"/>
      <c r="I361" s="275"/>
      <c r="J361" s="275"/>
      <c r="K361" s="231"/>
      <c r="L361" s="240"/>
      <c r="M361" s="273">
        <f t="shared" ref="M361" si="272">L359*$C349</f>
        <v>2000</v>
      </c>
      <c r="N361" s="273">
        <f t="shared" ref="N361:U361" ca="1" si="273">M359*$C349</f>
        <v>3900</v>
      </c>
      <c r="O361" s="273">
        <f t="shared" ca="1" si="273"/>
        <v>5705</v>
      </c>
      <c r="P361" s="273">
        <f t="shared" ca="1" si="273"/>
        <v>7419.75</v>
      </c>
      <c r="Q361" s="273">
        <f t="shared" ca="1" si="273"/>
        <v>9048.7625000000007</v>
      </c>
      <c r="R361" s="273">
        <f t="shared" ca="1" si="273"/>
        <v>8596.3243750000001</v>
      </c>
      <c r="S361" s="273">
        <f t="shared" ca="1" si="273"/>
        <v>8166.50815625</v>
      </c>
      <c r="T361" s="273">
        <f t="shared" ca="1" si="273"/>
        <v>7758.1827484374999</v>
      </c>
      <c r="U361" s="273">
        <f t="shared" ca="1" si="273"/>
        <v>7370.2736110156247</v>
      </c>
    </row>
    <row r="362" spans="1:21" ht="15">
      <c r="A362" s="176"/>
      <c r="B362" s="289" t="s">
        <v>194</v>
      </c>
      <c r="C362" s="252"/>
      <c r="D362" s="264"/>
      <c r="E362" s="260"/>
      <c r="F362" s="275"/>
      <c r="G362" s="275"/>
      <c r="H362" s="275"/>
      <c r="I362" s="275"/>
      <c r="J362" s="275"/>
      <c r="K362" s="231"/>
      <c r="L362" s="273"/>
      <c r="M362" s="273"/>
      <c r="N362" s="273"/>
      <c r="O362" s="273"/>
      <c r="P362" s="273"/>
      <c r="Q362" s="273"/>
      <c r="R362" s="273"/>
      <c r="S362" s="273"/>
      <c r="T362" s="273"/>
      <c r="U362" s="273"/>
    </row>
    <row r="363" spans="1:21" ht="15">
      <c r="A363" s="176"/>
      <c r="B363" s="285" t="s">
        <v>59</v>
      </c>
      <c r="C363" s="246" t="str">
        <f>IF(C368="Domestic","LCU","USD")</f>
        <v>USD</v>
      </c>
      <c r="D363" s="251"/>
      <c r="E363" s="251"/>
      <c r="F363" s="255"/>
      <c r="G363" s="255"/>
      <c r="H363" s="255"/>
      <c r="I363" s="255"/>
      <c r="J363" s="255"/>
      <c r="K363" s="221"/>
      <c r="L363" s="221"/>
      <c r="M363" s="221"/>
      <c r="N363" s="221"/>
      <c r="O363" s="221"/>
      <c r="P363" s="221"/>
      <c r="Q363" s="221"/>
      <c r="R363" s="221"/>
      <c r="S363" s="221"/>
      <c r="T363" s="221"/>
      <c r="U363" s="221"/>
    </row>
    <row r="364" spans="1:21" ht="15">
      <c r="A364" s="176"/>
      <c r="B364" s="285" t="s">
        <v>221</v>
      </c>
      <c r="C364" s="247">
        <f>SUMIF($E$63:$E$72,$B362,H$63:H$72)</f>
        <v>10</v>
      </c>
      <c r="D364" s="251"/>
      <c r="E364" s="251"/>
      <c r="F364" s="255"/>
      <c r="G364" s="255"/>
      <c r="H364" s="255"/>
      <c r="I364" s="255"/>
      <c r="J364" s="255"/>
      <c r="K364" s="221"/>
      <c r="L364" s="221"/>
      <c r="M364" s="221"/>
      <c r="N364" s="221"/>
      <c r="O364" s="221"/>
      <c r="P364" s="221"/>
      <c r="Q364" s="221"/>
      <c r="R364" s="221"/>
      <c r="S364" s="221"/>
      <c r="T364" s="221"/>
      <c r="U364" s="221"/>
    </row>
    <row r="365" spans="1:21" ht="15">
      <c r="A365" s="176"/>
      <c r="B365" s="285" t="s">
        <v>220</v>
      </c>
      <c r="C365" s="248">
        <f>SUMIF($E$63:$E$72,$B362,I$63:I$72)</f>
        <v>0</v>
      </c>
      <c r="D365" s="251"/>
      <c r="E365" s="251"/>
      <c r="F365" s="255"/>
      <c r="G365" s="255"/>
      <c r="H365" s="255"/>
      <c r="I365" s="255"/>
      <c r="J365" s="255"/>
      <c r="K365" s="221"/>
      <c r="L365" s="221"/>
      <c r="M365" s="221"/>
      <c r="N365" s="221"/>
      <c r="O365" s="221"/>
      <c r="P365" s="221"/>
      <c r="Q365" s="221"/>
      <c r="R365" s="221"/>
      <c r="S365" s="221"/>
      <c r="T365" s="221"/>
      <c r="U365" s="221"/>
    </row>
    <row r="366" spans="1:21" ht="15">
      <c r="A366" s="176"/>
      <c r="B366" s="285" t="s">
        <v>219</v>
      </c>
      <c r="C366" s="249">
        <f>SUMIF($E$63:$E$72,$B362,G$63:G$72)</f>
        <v>0.1</v>
      </c>
      <c r="D366" s="251"/>
      <c r="E366" s="251"/>
      <c r="F366" s="255"/>
      <c r="G366" s="255"/>
      <c r="H366" s="255"/>
      <c r="I366" s="255"/>
      <c r="J366" s="255"/>
      <c r="K366" s="221"/>
      <c r="L366" s="221"/>
      <c r="M366" s="221"/>
      <c r="N366" s="221"/>
      <c r="O366" s="221"/>
      <c r="P366" s="221"/>
      <c r="Q366" s="221"/>
      <c r="R366" s="221"/>
      <c r="S366" s="221"/>
      <c r="T366" s="221"/>
      <c r="U366" s="221"/>
    </row>
    <row r="367" spans="1:21" ht="15">
      <c r="A367" s="176"/>
      <c r="B367" s="285" t="s">
        <v>218</v>
      </c>
      <c r="C367" s="280" t="s">
        <v>232</v>
      </c>
      <c r="D367" s="251"/>
      <c r="E367" s="251"/>
      <c r="F367" s="255"/>
      <c r="G367" s="255"/>
      <c r="H367" s="255"/>
      <c r="I367" s="255"/>
      <c r="J367" s="255"/>
      <c r="K367" s="221"/>
      <c r="L367" s="221"/>
      <c r="M367" s="221"/>
      <c r="N367" s="221"/>
      <c r="O367" s="221"/>
      <c r="P367" s="221"/>
      <c r="Q367" s="221"/>
      <c r="R367" s="221"/>
      <c r="S367" s="221"/>
      <c r="T367" s="221"/>
      <c r="U367" s="221"/>
    </row>
    <row r="368" spans="1:21" ht="15">
      <c r="A368" s="176"/>
      <c r="B368" s="285" t="str">
        <f>"Classified as External or Domestic?"</f>
        <v>Classified as External or Domestic?</v>
      </c>
      <c r="C368" s="248" t="str">
        <f>VLOOKUP(B362,$E$63:$I$72,2,FALSE)</f>
        <v>External</v>
      </c>
      <c r="D368" s="251"/>
      <c r="E368" s="251"/>
      <c r="F368" s="255"/>
      <c r="G368" s="255"/>
      <c r="H368" s="255"/>
      <c r="I368" s="255"/>
      <c r="J368" s="255"/>
      <c r="K368" s="221"/>
      <c r="L368" s="221"/>
      <c r="M368" s="221"/>
      <c r="N368" s="221"/>
      <c r="O368" s="221"/>
      <c r="P368" s="221"/>
      <c r="Q368" s="221"/>
      <c r="R368" s="221"/>
      <c r="S368" s="221"/>
      <c r="T368" s="221"/>
      <c r="U368" s="221"/>
    </row>
    <row r="369" spans="1:21" ht="15">
      <c r="A369" s="176"/>
      <c r="B369" s="285" t="s">
        <v>258</v>
      </c>
      <c r="C369" s="251" t="s">
        <v>257</v>
      </c>
      <c r="D369" s="251"/>
      <c r="E369" s="251"/>
      <c r="F369" s="255"/>
      <c r="G369" s="255"/>
      <c r="H369" s="255"/>
      <c r="I369" s="255"/>
      <c r="J369" s="255"/>
      <c r="K369" s="221"/>
      <c r="L369" s="288">
        <f>L370/L$101*100</f>
        <v>0</v>
      </c>
      <c r="M369" s="288">
        <f t="shared" ref="M369" ca="1" si="274">M370/M$101*100</f>
        <v>0</v>
      </c>
      <c r="N369" s="288">
        <f t="shared" ref="N369" ca="1" si="275">N370/N$101*100</f>
        <v>0</v>
      </c>
      <c r="O369" s="288">
        <f t="shared" ref="O369" ca="1" si="276">O370/O$101*100</f>
        <v>0</v>
      </c>
      <c r="P369" s="288">
        <f t="shared" ref="P369" ca="1" si="277">P370/P$101*100</f>
        <v>0</v>
      </c>
      <c r="Q369" s="288">
        <f t="shared" ref="Q369" ca="1" si="278">Q370/Q$101*100</f>
        <v>0</v>
      </c>
      <c r="R369" s="288">
        <f t="shared" ref="R369" ca="1" si="279">R370/R$101*100</f>
        <v>0</v>
      </c>
      <c r="S369" s="288">
        <f t="shared" ref="S369" ca="1" si="280">S370/S$101*100</f>
        <v>0</v>
      </c>
      <c r="T369" s="288">
        <f t="shared" ref="T369" ca="1" si="281">T370/T$101*100</f>
        <v>0</v>
      </c>
      <c r="U369" s="288">
        <f t="shared" ref="U369" ca="1" si="282">U370/U$101*100</f>
        <v>0</v>
      </c>
    </row>
    <row r="370" spans="1:21" ht="15">
      <c r="A370" s="176"/>
      <c r="B370" s="285" t="s">
        <v>189</v>
      </c>
      <c r="C370" s="271" t="s">
        <v>186</v>
      </c>
      <c r="D370" s="280" t="str">
        <f>C368</f>
        <v>External</v>
      </c>
      <c r="E370" s="271"/>
      <c r="F370" s="281"/>
      <c r="G370" s="275"/>
      <c r="H370" s="275"/>
      <c r="I370" s="275"/>
      <c r="J370" s="275"/>
      <c r="K370" s="231"/>
      <c r="L370" s="250">
        <f>SUMIF($E$63:$E$72,$B362,L$63:L$72)*L374</f>
        <v>0</v>
      </c>
      <c r="M370" s="250">
        <f t="shared" ref="M370:U370" si="283">SUMIF($E$63:$E$72,$B362,M$63:M$72)*M374</f>
        <v>0</v>
      </c>
      <c r="N370" s="250">
        <f t="shared" si="283"/>
        <v>0</v>
      </c>
      <c r="O370" s="250">
        <f t="shared" si="283"/>
        <v>0</v>
      </c>
      <c r="P370" s="250">
        <f t="shared" si="283"/>
        <v>0</v>
      </c>
      <c r="Q370" s="250">
        <f t="shared" si="283"/>
        <v>0</v>
      </c>
      <c r="R370" s="250">
        <f t="shared" si="283"/>
        <v>0</v>
      </c>
      <c r="S370" s="250">
        <f t="shared" si="283"/>
        <v>0</v>
      </c>
      <c r="T370" s="250">
        <f t="shared" si="283"/>
        <v>0</v>
      </c>
      <c r="U370" s="250">
        <f t="shared" si="283"/>
        <v>0</v>
      </c>
    </row>
    <row r="371" spans="1:21" ht="15">
      <c r="A371" s="176"/>
      <c r="B371" s="285" t="s">
        <v>188</v>
      </c>
      <c r="C371" s="271" t="s">
        <v>186</v>
      </c>
      <c r="D371" s="280" t="str">
        <f>C368</f>
        <v>External</v>
      </c>
      <c r="E371" s="271"/>
      <c r="F371" s="281"/>
      <c r="G371" s="275"/>
      <c r="H371" s="275"/>
      <c r="I371" s="275"/>
      <c r="J371" s="275"/>
      <c r="K371" s="231"/>
      <c r="L371" s="240"/>
      <c r="M371" s="273">
        <f t="shared" ref="M371:U371" ca="1" si="284">M377*M374</f>
        <v>0</v>
      </c>
      <c r="N371" s="273">
        <f t="shared" ca="1" si="284"/>
        <v>0</v>
      </c>
      <c r="O371" s="273">
        <f t="shared" ca="1" si="284"/>
        <v>0</v>
      </c>
      <c r="P371" s="273">
        <f t="shared" ca="1" si="284"/>
        <v>0</v>
      </c>
      <c r="Q371" s="273">
        <f t="shared" ca="1" si="284"/>
        <v>0</v>
      </c>
      <c r="R371" s="273">
        <f t="shared" ca="1" si="284"/>
        <v>0</v>
      </c>
      <c r="S371" s="273">
        <f t="shared" ca="1" si="284"/>
        <v>0</v>
      </c>
      <c r="T371" s="273">
        <f t="shared" ca="1" si="284"/>
        <v>0</v>
      </c>
      <c r="U371" s="273">
        <f t="shared" ca="1" si="284"/>
        <v>0</v>
      </c>
    </row>
    <row r="372" spans="1:21" ht="15">
      <c r="A372" s="176"/>
      <c r="B372" s="285" t="s">
        <v>206</v>
      </c>
      <c r="C372" s="271" t="s">
        <v>186</v>
      </c>
      <c r="D372" s="280" t="str">
        <f>C368</f>
        <v>External</v>
      </c>
      <c r="E372" s="271"/>
      <c r="F372" s="281"/>
      <c r="G372" s="275"/>
      <c r="H372" s="275"/>
      <c r="I372" s="275"/>
      <c r="J372" s="275"/>
      <c r="K372" s="231"/>
      <c r="L372" s="240"/>
      <c r="M372" s="273">
        <f t="shared" ref="M372:U372" si="285">M378*M374</f>
        <v>0</v>
      </c>
      <c r="N372" s="273">
        <f t="shared" ca="1" si="285"/>
        <v>0</v>
      </c>
      <c r="O372" s="273">
        <f t="shared" ca="1" si="285"/>
        <v>0</v>
      </c>
      <c r="P372" s="273">
        <f t="shared" ca="1" si="285"/>
        <v>0</v>
      </c>
      <c r="Q372" s="273">
        <f t="shared" ca="1" si="285"/>
        <v>0</v>
      </c>
      <c r="R372" s="273">
        <f t="shared" ca="1" si="285"/>
        <v>0</v>
      </c>
      <c r="S372" s="273">
        <f t="shared" ca="1" si="285"/>
        <v>0</v>
      </c>
      <c r="T372" s="273">
        <f t="shared" ca="1" si="285"/>
        <v>0</v>
      </c>
      <c r="U372" s="273">
        <f t="shared" ca="1" si="285"/>
        <v>0</v>
      </c>
    </row>
    <row r="373" spans="1:21" ht="15">
      <c r="A373" s="176"/>
      <c r="B373" s="285" t="s">
        <v>187</v>
      </c>
      <c r="C373" s="271" t="s">
        <v>186</v>
      </c>
      <c r="D373" s="280" t="str">
        <f>C368</f>
        <v>External</v>
      </c>
      <c r="E373" s="271"/>
      <c r="F373" s="281"/>
      <c r="G373" s="275"/>
      <c r="H373" s="275"/>
      <c r="I373" s="275"/>
      <c r="J373" s="275"/>
      <c r="K373" s="231"/>
      <c r="L373" s="273">
        <f t="shared" ref="L373" si="286">L376*L374</f>
        <v>0</v>
      </c>
      <c r="M373" s="273">
        <f t="shared" ref="M373:U373" ca="1" si="287">M376*M374</f>
        <v>0</v>
      </c>
      <c r="N373" s="273">
        <f t="shared" ca="1" si="287"/>
        <v>0</v>
      </c>
      <c r="O373" s="273">
        <f t="shared" ca="1" si="287"/>
        <v>0</v>
      </c>
      <c r="P373" s="273">
        <f t="shared" ca="1" si="287"/>
        <v>0</v>
      </c>
      <c r="Q373" s="273">
        <f t="shared" ca="1" si="287"/>
        <v>0</v>
      </c>
      <c r="R373" s="273">
        <f t="shared" ca="1" si="287"/>
        <v>0</v>
      </c>
      <c r="S373" s="273">
        <f t="shared" ca="1" si="287"/>
        <v>0</v>
      </c>
      <c r="T373" s="273">
        <f t="shared" ca="1" si="287"/>
        <v>0</v>
      </c>
      <c r="U373" s="273">
        <f t="shared" ca="1" si="287"/>
        <v>0</v>
      </c>
    </row>
    <row r="374" spans="1:21" ht="15">
      <c r="A374" s="176"/>
      <c r="B374" s="285" t="s">
        <v>185</v>
      </c>
      <c r="C374" s="252" t="str">
        <f>"LCU per unit of "&amp;D373</f>
        <v>LCU per unit of External</v>
      </c>
      <c r="D374" s="280" t="str">
        <f>C363</f>
        <v>USD</v>
      </c>
      <c r="E374" s="271"/>
      <c r="F374" s="281"/>
      <c r="G374" s="275"/>
      <c r="H374" s="275"/>
      <c r="I374" s="275"/>
      <c r="J374" s="275"/>
      <c r="K374" s="231"/>
      <c r="L374" s="273">
        <f t="shared" ref="L374:U374" si="288">INDEX($L$81:$U$85,MATCH($D374,$B$81:$B$85,0),MATCH(L$78,$L$78:$U$78,0))</f>
        <v>379</v>
      </c>
      <c r="M374" s="273">
        <f t="shared" si="288"/>
        <v>379</v>
      </c>
      <c r="N374" s="273">
        <f t="shared" si="288"/>
        <v>379</v>
      </c>
      <c r="O374" s="273">
        <f t="shared" si="288"/>
        <v>379</v>
      </c>
      <c r="P374" s="273">
        <f t="shared" si="288"/>
        <v>379</v>
      </c>
      <c r="Q374" s="273">
        <f t="shared" si="288"/>
        <v>379</v>
      </c>
      <c r="R374" s="273">
        <f t="shared" si="288"/>
        <v>379</v>
      </c>
      <c r="S374" s="273">
        <f t="shared" si="288"/>
        <v>379</v>
      </c>
      <c r="T374" s="273">
        <f t="shared" si="288"/>
        <v>379</v>
      </c>
      <c r="U374" s="273">
        <f t="shared" si="288"/>
        <v>379</v>
      </c>
    </row>
    <row r="375" spans="1:21" ht="15">
      <c r="A375" s="176"/>
      <c r="B375" s="285" t="s">
        <v>184</v>
      </c>
      <c r="C375" s="252" t="str">
        <f>"million "&amp;D374</f>
        <v>million USD</v>
      </c>
      <c r="D375" s="280" t="str">
        <f>D374</f>
        <v>USD</v>
      </c>
      <c r="E375" s="263"/>
      <c r="F375" s="287"/>
      <c r="G375" s="275"/>
      <c r="H375" s="275"/>
      <c r="I375" s="275"/>
      <c r="J375" s="275"/>
      <c r="K375" s="231"/>
      <c r="L375" s="288">
        <f t="shared" ref="L375:U375" si="289">L370/L374</f>
        <v>0</v>
      </c>
      <c r="M375" s="288">
        <f t="shared" si="289"/>
        <v>0</v>
      </c>
      <c r="N375" s="288">
        <f t="shared" si="289"/>
        <v>0</v>
      </c>
      <c r="O375" s="288">
        <f t="shared" si="289"/>
        <v>0</v>
      </c>
      <c r="P375" s="288">
        <f t="shared" si="289"/>
        <v>0</v>
      </c>
      <c r="Q375" s="288">
        <f t="shared" si="289"/>
        <v>0</v>
      </c>
      <c r="R375" s="288">
        <f t="shared" si="289"/>
        <v>0</v>
      </c>
      <c r="S375" s="288">
        <f t="shared" si="289"/>
        <v>0</v>
      </c>
      <c r="T375" s="288">
        <f t="shared" si="289"/>
        <v>0</v>
      </c>
      <c r="U375" s="288">
        <f t="shared" si="289"/>
        <v>0</v>
      </c>
    </row>
    <row r="376" spans="1:21" ht="15">
      <c r="A376" s="176"/>
      <c r="B376" s="285" t="s">
        <v>183</v>
      </c>
      <c r="C376" s="252" t="str">
        <f>"million "&amp;D375</f>
        <v>million USD</v>
      </c>
      <c r="D376" s="280" t="str">
        <f>D375</f>
        <v>USD</v>
      </c>
      <c r="E376" s="271"/>
      <c r="F376" s="287"/>
      <c r="G376" s="275"/>
      <c r="H376" s="275"/>
      <c r="I376" s="275"/>
      <c r="J376" s="275"/>
      <c r="K376" s="231"/>
      <c r="L376" s="273">
        <f>L375</f>
        <v>0</v>
      </c>
      <c r="M376" s="273">
        <f t="shared" ref="M376:U376" ca="1" si="290">L376+M375-M377</f>
        <v>0</v>
      </c>
      <c r="N376" s="273">
        <f t="shared" ca="1" si="290"/>
        <v>0</v>
      </c>
      <c r="O376" s="273">
        <f t="shared" ca="1" si="290"/>
        <v>0</v>
      </c>
      <c r="P376" s="273">
        <f t="shared" ca="1" si="290"/>
        <v>0</v>
      </c>
      <c r="Q376" s="273">
        <f t="shared" ca="1" si="290"/>
        <v>0</v>
      </c>
      <c r="R376" s="273">
        <f t="shared" ca="1" si="290"/>
        <v>0</v>
      </c>
      <c r="S376" s="273">
        <f t="shared" ca="1" si="290"/>
        <v>0</v>
      </c>
      <c r="T376" s="273">
        <f t="shared" ca="1" si="290"/>
        <v>0</v>
      </c>
      <c r="U376" s="273">
        <f t="shared" ca="1" si="290"/>
        <v>0</v>
      </c>
    </row>
    <row r="377" spans="1:21" ht="15">
      <c r="A377" s="176"/>
      <c r="B377" s="285" t="s">
        <v>119</v>
      </c>
      <c r="C377" s="252" t="str">
        <f>"million "&amp;D376</f>
        <v>million USD</v>
      </c>
      <c r="D377" s="280" t="str">
        <f>D376</f>
        <v>USD</v>
      </c>
      <c r="E377" s="271"/>
      <c r="F377" s="287"/>
      <c r="G377" s="275"/>
      <c r="H377" s="275"/>
      <c r="I377" s="275"/>
      <c r="J377" s="275"/>
      <c r="K377" s="231"/>
      <c r="L377" s="240"/>
      <c r="M377" s="273">
        <f t="shared" ref="M377:U377" ca="1" si="291">IF(M$241&gt;$C364-1,SUM(OFFSET($L375,0,M$241-$C364,1,$C364-$C365))/($C364-$C365),IF(M$241&lt;$C365+1,0,SUM(OFFSET($L375,0,0,1,M$241-$C365))/($C364-$C365)))</f>
        <v>0</v>
      </c>
      <c r="N377" s="273">
        <f t="shared" ca="1" si="291"/>
        <v>0</v>
      </c>
      <c r="O377" s="273">
        <f t="shared" ca="1" si="291"/>
        <v>0</v>
      </c>
      <c r="P377" s="273">
        <f t="shared" ca="1" si="291"/>
        <v>0</v>
      </c>
      <c r="Q377" s="273">
        <f t="shared" ca="1" si="291"/>
        <v>0</v>
      </c>
      <c r="R377" s="273">
        <f t="shared" ca="1" si="291"/>
        <v>0</v>
      </c>
      <c r="S377" s="273">
        <f t="shared" ca="1" si="291"/>
        <v>0</v>
      </c>
      <c r="T377" s="273">
        <f t="shared" ca="1" si="291"/>
        <v>0</v>
      </c>
      <c r="U377" s="273">
        <f t="shared" ca="1" si="291"/>
        <v>0</v>
      </c>
    </row>
    <row r="378" spans="1:21" ht="15">
      <c r="A378" s="176"/>
      <c r="B378" s="285" t="s">
        <v>182</v>
      </c>
      <c r="C378" s="252" t="str">
        <f>"million "&amp;D377</f>
        <v>million USD</v>
      </c>
      <c r="D378" s="280" t="str">
        <f>D377</f>
        <v>USD</v>
      </c>
      <c r="E378" s="271"/>
      <c r="F378" s="287"/>
      <c r="G378" s="275"/>
      <c r="H378" s="275"/>
      <c r="I378" s="275"/>
      <c r="J378" s="275"/>
      <c r="K378" s="231"/>
      <c r="L378" s="240"/>
      <c r="M378" s="273">
        <f t="shared" ref="M378" si="292">L376*$C366</f>
        <v>0</v>
      </c>
      <c r="N378" s="273">
        <f t="shared" ref="N378:U378" ca="1" si="293">M376*$C366</f>
        <v>0</v>
      </c>
      <c r="O378" s="273">
        <f t="shared" ca="1" si="293"/>
        <v>0</v>
      </c>
      <c r="P378" s="273">
        <f t="shared" ca="1" si="293"/>
        <v>0</v>
      </c>
      <c r="Q378" s="273">
        <f t="shared" ca="1" si="293"/>
        <v>0</v>
      </c>
      <c r="R378" s="273">
        <f t="shared" ca="1" si="293"/>
        <v>0</v>
      </c>
      <c r="S378" s="273">
        <f t="shared" ca="1" si="293"/>
        <v>0</v>
      </c>
      <c r="T378" s="273">
        <f t="shared" ca="1" si="293"/>
        <v>0</v>
      </c>
      <c r="U378" s="273">
        <f t="shared" ca="1" si="293"/>
        <v>0</v>
      </c>
    </row>
    <row r="379" spans="1:21" ht="15">
      <c r="A379" s="176"/>
      <c r="B379" s="289" t="s">
        <v>193</v>
      </c>
      <c r="C379" s="252"/>
      <c r="D379" s="264"/>
      <c r="E379" s="260"/>
      <c r="F379" s="275"/>
      <c r="G379" s="275"/>
      <c r="H379" s="275"/>
      <c r="I379" s="275"/>
      <c r="J379" s="275"/>
      <c r="K379" s="231"/>
      <c r="L379" s="273"/>
      <c r="M379" s="273"/>
      <c r="N379" s="273"/>
      <c r="O379" s="273"/>
      <c r="P379" s="273"/>
      <c r="Q379" s="273"/>
      <c r="R379" s="273"/>
      <c r="S379" s="273"/>
      <c r="T379" s="273"/>
      <c r="U379" s="273"/>
    </row>
    <row r="380" spans="1:21" ht="15">
      <c r="A380" s="176"/>
      <c r="B380" s="285" t="s">
        <v>59</v>
      </c>
      <c r="C380" s="246" t="str">
        <f>IF(C385="Domestic","LCU","USD")</f>
        <v>USD</v>
      </c>
      <c r="D380" s="251"/>
      <c r="E380" s="251"/>
      <c r="F380" s="255"/>
      <c r="G380" s="255"/>
      <c r="H380" s="255"/>
      <c r="I380" s="255"/>
      <c r="J380" s="255"/>
      <c r="K380" s="221"/>
      <c r="L380" s="221"/>
      <c r="M380" s="221"/>
      <c r="N380" s="221"/>
      <c r="O380" s="221"/>
      <c r="P380" s="221"/>
      <c r="Q380" s="221"/>
      <c r="R380" s="221"/>
      <c r="S380" s="221"/>
      <c r="T380" s="221"/>
      <c r="U380" s="221"/>
    </row>
    <row r="381" spans="1:21" ht="15">
      <c r="A381" s="176"/>
      <c r="B381" s="285" t="s">
        <v>221</v>
      </c>
      <c r="C381" s="247">
        <f>SUMIF($E$63:$E$72,$B379,H$63:H$72)</f>
        <v>10</v>
      </c>
      <c r="D381" s="251"/>
      <c r="E381" s="251"/>
      <c r="F381" s="255"/>
      <c r="G381" s="255"/>
      <c r="H381" s="255"/>
      <c r="I381" s="255"/>
      <c r="J381" s="255"/>
      <c r="K381" s="221"/>
      <c r="L381" s="221"/>
      <c r="M381" s="221"/>
      <c r="N381" s="221"/>
      <c r="O381" s="221"/>
      <c r="P381" s="221"/>
      <c r="Q381" s="221"/>
      <c r="R381" s="221"/>
      <c r="S381" s="221"/>
      <c r="T381" s="221"/>
      <c r="U381" s="221"/>
    </row>
    <row r="382" spans="1:21" ht="15">
      <c r="A382" s="176"/>
      <c r="B382" s="285" t="s">
        <v>220</v>
      </c>
      <c r="C382" s="248">
        <f>SUMIF($E$63:$E$72,$B379,I$63:I$72)</f>
        <v>0</v>
      </c>
      <c r="D382" s="251"/>
      <c r="E382" s="251"/>
      <c r="F382" s="255"/>
      <c r="G382" s="255"/>
      <c r="H382" s="255"/>
      <c r="I382" s="255"/>
      <c r="J382" s="255"/>
      <c r="K382" s="221"/>
      <c r="L382" s="221"/>
      <c r="M382" s="221"/>
      <c r="N382" s="221"/>
      <c r="O382" s="221"/>
      <c r="P382" s="221"/>
      <c r="Q382" s="221"/>
      <c r="R382" s="221"/>
      <c r="S382" s="221"/>
      <c r="T382" s="221"/>
      <c r="U382" s="221"/>
    </row>
    <row r="383" spans="1:21" ht="15">
      <c r="A383" s="176"/>
      <c r="B383" s="285" t="s">
        <v>219</v>
      </c>
      <c r="C383" s="249">
        <f>SUMIF($E$63:$E$72,$B379,G$63:G$72)</f>
        <v>0.1</v>
      </c>
      <c r="D383" s="251"/>
      <c r="E383" s="251"/>
      <c r="F383" s="255"/>
      <c r="G383" s="255"/>
      <c r="H383" s="255"/>
      <c r="I383" s="255"/>
      <c r="J383" s="255"/>
      <c r="K383" s="221"/>
      <c r="L383" s="221"/>
      <c r="M383" s="221"/>
      <c r="N383" s="221"/>
      <c r="O383" s="221"/>
      <c r="P383" s="221"/>
      <c r="Q383" s="221"/>
      <c r="R383" s="221"/>
      <c r="S383" s="221"/>
      <c r="T383" s="221"/>
      <c r="U383" s="221"/>
    </row>
    <row r="384" spans="1:21" ht="15">
      <c r="A384" s="176"/>
      <c r="B384" s="285" t="s">
        <v>218</v>
      </c>
      <c r="C384" s="280" t="s">
        <v>232</v>
      </c>
      <c r="D384" s="251"/>
      <c r="E384" s="251"/>
      <c r="F384" s="255"/>
      <c r="G384" s="255"/>
      <c r="H384" s="255"/>
      <c r="I384" s="255"/>
      <c r="J384" s="255"/>
      <c r="K384" s="221"/>
      <c r="L384" s="221"/>
      <c r="M384" s="221"/>
      <c r="N384" s="221"/>
      <c r="O384" s="221"/>
      <c r="P384" s="221"/>
      <c r="Q384" s="221"/>
      <c r="R384" s="221"/>
      <c r="S384" s="221"/>
      <c r="T384" s="221"/>
      <c r="U384" s="221"/>
    </row>
    <row r="385" spans="1:21" ht="15">
      <c r="A385" s="176"/>
      <c r="B385" s="285" t="str">
        <f>"Classified as External or Domestic?"</f>
        <v>Classified as External or Domestic?</v>
      </c>
      <c r="C385" s="248" t="str">
        <f>VLOOKUP(B379,$E$63:$I$72,2,FALSE)</f>
        <v>External</v>
      </c>
      <c r="D385" s="251"/>
      <c r="E385" s="251"/>
      <c r="F385" s="255"/>
      <c r="G385" s="255"/>
      <c r="H385" s="255"/>
      <c r="I385" s="255"/>
      <c r="J385" s="255"/>
      <c r="K385" s="221"/>
      <c r="L385" s="221"/>
      <c r="M385" s="221"/>
      <c r="N385" s="221"/>
      <c r="O385" s="221"/>
      <c r="P385" s="221"/>
      <c r="Q385" s="221"/>
      <c r="R385" s="221"/>
      <c r="S385" s="221"/>
      <c r="T385" s="221"/>
      <c r="U385" s="221"/>
    </row>
    <row r="386" spans="1:21" ht="15">
      <c r="A386" s="176"/>
      <c r="B386" s="285" t="s">
        <v>258</v>
      </c>
      <c r="C386" s="251" t="s">
        <v>257</v>
      </c>
      <c r="D386" s="251"/>
      <c r="E386" s="251"/>
      <c r="F386" s="255"/>
      <c r="G386" s="255"/>
      <c r="H386" s="255"/>
      <c r="I386" s="255"/>
      <c r="J386" s="255"/>
      <c r="K386" s="221"/>
      <c r="L386" s="288">
        <f>L387/L$101*100</f>
        <v>0</v>
      </c>
      <c r="M386" s="288">
        <f t="shared" ref="M386" ca="1" si="294">M387/M$101*100</f>
        <v>0</v>
      </c>
      <c r="N386" s="288">
        <f t="shared" ref="N386" ca="1" si="295">N387/N$101*100</f>
        <v>0</v>
      </c>
      <c r="O386" s="288">
        <f t="shared" ref="O386" ca="1" si="296">O387/O$101*100</f>
        <v>0</v>
      </c>
      <c r="P386" s="288">
        <f t="shared" ref="P386" ca="1" si="297">P387/P$101*100</f>
        <v>0</v>
      </c>
      <c r="Q386" s="288">
        <f t="shared" ref="Q386" ca="1" si="298">Q387/Q$101*100</f>
        <v>0</v>
      </c>
      <c r="R386" s="288">
        <f t="shared" ref="R386" ca="1" si="299">R387/R$101*100</f>
        <v>0</v>
      </c>
      <c r="S386" s="288">
        <f t="shared" ref="S386" ca="1" si="300">S387/S$101*100</f>
        <v>0</v>
      </c>
      <c r="T386" s="288">
        <f t="shared" ref="T386" ca="1" si="301">T387/T$101*100</f>
        <v>0</v>
      </c>
      <c r="U386" s="288">
        <f t="shared" ref="U386" ca="1" si="302">U387/U$101*100</f>
        <v>0</v>
      </c>
    </row>
    <row r="387" spans="1:21" ht="15">
      <c r="A387" s="176"/>
      <c r="B387" s="285" t="s">
        <v>189</v>
      </c>
      <c r="C387" s="271" t="s">
        <v>186</v>
      </c>
      <c r="D387" s="280" t="str">
        <f>C385</f>
        <v>External</v>
      </c>
      <c r="E387" s="271"/>
      <c r="F387" s="281"/>
      <c r="G387" s="275"/>
      <c r="H387" s="275"/>
      <c r="I387" s="275"/>
      <c r="J387" s="275"/>
      <c r="K387" s="231"/>
      <c r="L387" s="250">
        <f>SUMIF($E$63:$E$72,$B379,L$63:L$72)*L391</f>
        <v>0</v>
      </c>
      <c r="M387" s="250">
        <f t="shared" ref="M387:U387" si="303">SUMIF($E$63:$E$72,$B379,M$63:M$72)*M391</f>
        <v>0</v>
      </c>
      <c r="N387" s="250">
        <f t="shared" si="303"/>
        <v>0</v>
      </c>
      <c r="O387" s="250">
        <f t="shared" si="303"/>
        <v>0</v>
      </c>
      <c r="P387" s="250">
        <f t="shared" si="303"/>
        <v>0</v>
      </c>
      <c r="Q387" s="250">
        <f t="shared" si="303"/>
        <v>0</v>
      </c>
      <c r="R387" s="250">
        <f t="shared" si="303"/>
        <v>0</v>
      </c>
      <c r="S387" s="250">
        <f t="shared" si="303"/>
        <v>0</v>
      </c>
      <c r="T387" s="250">
        <f t="shared" si="303"/>
        <v>0</v>
      </c>
      <c r="U387" s="250">
        <f t="shared" si="303"/>
        <v>0</v>
      </c>
    </row>
    <row r="388" spans="1:21" ht="15">
      <c r="A388" s="176"/>
      <c r="B388" s="285" t="s">
        <v>188</v>
      </c>
      <c r="C388" s="271" t="s">
        <v>186</v>
      </c>
      <c r="D388" s="280" t="str">
        <f>C385</f>
        <v>External</v>
      </c>
      <c r="E388" s="271"/>
      <c r="F388" s="281"/>
      <c r="G388" s="275"/>
      <c r="H388" s="275"/>
      <c r="I388" s="275"/>
      <c r="J388" s="275"/>
      <c r="K388" s="231"/>
      <c r="L388" s="240"/>
      <c r="M388" s="273">
        <f t="shared" ref="M388:U388" ca="1" si="304">M394*M391</f>
        <v>0</v>
      </c>
      <c r="N388" s="273">
        <f t="shared" ca="1" si="304"/>
        <v>0</v>
      </c>
      <c r="O388" s="273">
        <f t="shared" ca="1" si="304"/>
        <v>0</v>
      </c>
      <c r="P388" s="273">
        <f t="shared" ca="1" si="304"/>
        <v>0</v>
      </c>
      <c r="Q388" s="273">
        <f t="shared" ca="1" si="304"/>
        <v>0</v>
      </c>
      <c r="R388" s="273">
        <f t="shared" ca="1" si="304"/>
        <v>0</v>
      </c>
      <c r="S388" s="273">
        <f t="shared" ca="1" si="304"/>
        <v>0</v>
      </c>
      <c r="T388" s="273">
        <f t="shared" ca="1" si="304"/>
        <v>0</v>
      </c>
      <c r="U388" s="273">
        <f t="shared" ca="1" si="304"/>
        <v>0</v>
      </c>
    </row>
    <row r="389" spans="1:21" ht="15">
      <c r="A389" s="176"/>
      <c r="B389" s="285" t="s">
        <v>206</v>
      </c>
      <c r="C389" s="271" t="s">
        <v>186</v>
      </c>
      <c r="D389" s="280" t="str">
        <f>C385</f>
        <v>External</v>
      </c>
      <c r="E389" s="271"/>
      <c r="F389" s="281"/>
      <c r="G389" s="275"/>
      <c r="H389" s="275"/>
      <c r="I389" s="275"/>
      <c r="J389" s="275"/>
      <c r="K389" s="231"/>
      <c r="L389" s="240"/>
      <c r="M389" s="273">
        <f t="shared" ref="M389:U389" si="305">M395*M391</f>
        <v>0</v>
      </c>
      <c r="N389" s="273">
        <f t="shared" ca="1" si="305"/>
        <v>0</v>
      </c>
      <c r="O389" s="273">
        <f t="shared" ca="1" si="305"/>
        <v>0</v>
      </c>
      <c r="P389" s="273">
        <f t="shared" ca="1" si="305"/>
        <v>0</v>
      </c>
      <c r="Q389" s="273">
        <f t="shared" ca="1" si="305"/>
        <v>0</v>
      </c>
      <c r="R389" s="273">
        <f t="shared" ca="1" si="305"/>
        <v>0</v>
      </c>
      <c r="S389" s="273">
        <f t="shared" ca="1" si="305"/>
        <v>0</v>
      </c>
      <c r="T389" s="273">
        <f t="shared" ca="1" si="305"/>
        <v>0</v>
      </c>
      <c r="U389" s="273">
        <f t="shared" ca="1" si="305"/>
        <v>0</v>
      </c>
    </row>
    <row r="390" spans="1:21" ht="15">
      <c r="A390" s="176"/>
      <c r="B390" s="285" t="s">
        <v>187</v>
      </c>
      <c r="C390" s="271" t="s">
        <v>186</v>
      </c>
      <c r="D390" s="280" t="str">
        <f>C385</f>
        <v>External</v>
      </c>
      <c r="E390" s="271"/>
      <c r="F390" s="281"/>
      <c r="G390" s="275"/>
      <c r="H390" s="275"/>
      <c r="I390" s="275"/>
      <c r="J390" s="275"/>
      <c r="K390" s="231"/>
      <c r="L390" s="273">
        <f t="shared" ref="L390" si="306">L393*L391</f>
        <v>0</v>
      </c>
      <c r="M390" s="273">
        <f t="shared" ref="M390:U390" ca="1" si="307">M393*M391</f>
        <v>0</v>
      </c>
      <c r="N390" s="273">
        <f t="shared" ca="1" si="307"/>
        <v>0</v>
      </c>
      <c r="O390" s="273">
        <f t="shared" ca="1" si="307"/>
        <v>0</v>
      </c>
      <c r="P390" s="273">
        <f t="shared" ca="1" si="307"/>
        <v>0</v>
      </c>
      <c r="Q390" s="273">
        <f t="shared" ca="1" si="307"/>
        <v>0</v>
      </c>
      <c r="R390" s="273">
        <f t="shared" ca="1" si="307"/>
        <v>0</v>
      </c>
      <c r="S390" s="273">
        <f t="shared" ca="1" si="307"/>
        <v>0</v>
      </c>
      <c r="T390" s="273">
        <f t="shared" ca="1" si="307"/>
        <v>0</v>
      </c>
      <c r="U390" s="273">
        <f t="shared" ca="1" si="307"/>
        <v>0</v>
      </c>
    </row>
    <row r="391" spans="1:21" ht="15">
      <c r="A391" s="176"/>
      <c r="B391" s="285" t="s">
        <v>185</v>
      </c>
      <c r="C391" s="252" t="str">
        <f>"LCU per unit of "&amp;D390</f>
        <v>LCU per unit of External</v>
      </c>
      <c r="D391" s="280" t="str">
        <f>C380</f>
        <v>USD</v>
      </c>
      <c r="E391" s="271"/>
      <c r="F391" s="281"/>
      <c r="G391" s="275"/>
      <c r="H391" s="275"/>
      <c r="I391" s="275"/>
      <c r="J391" s="275"/>
      <c r="K391" s="231"/>
      <c r="L391" s="273">
        <f t="shared" ref="L391:U391" si="308">INDEX($L$81:$U$85,MATCH($D391,$B$81:$B$85,0),MATCH(L$78,$L$78:$U$78,0))</f>
        <v>379</v>
      </c>
      <c r="M391" s="273">
        <f t="shared" si="308"/>
        <v>379</v>
      </c>
      <c r="N391" s="273">
        <f t="shared" si="308"/>
        <v>379</v>
      </c>
      <c r="O391" s="273">
        <f t="shared" si="308"/>
        <v>379</v>
      </c>
      <c r="P391" s="273">
        <f t="shared" si="308"/>
        <v>379</v>
      </c>
      <c r="Q391" s="273">
        <f t="shared" si="308"/>
        <v>379</v>
      </c>
      <c r="R391" s="273">
        <f t="shared" si="308"/>
        <v>379</v>
      </c>
      <c r="S391" s="273">
        <f t="shared" si="308"/>
        <v>379</v>
      </c>
      <c r="T391" s="273">
        <f t="shared" si="308"/>
        <v>379</v>
      </c>
      <c r="U391" s="273">
        <f t="shared" si="308"/>
        <v>379</v>
      </c>
    </row>
    <row r="392" spans="1:21" ht="15">
      <c r="A392" s="176"/>
      <c r="B392" s="285" t="s">
        <v>184</v>
      </c>
      <c r="C392" s="252" t="str">
        <f>"million "&amp;D391</f>
        <v>million USD</v>
      </c>
      <c r="D392" s="280" t="str">
        <f>D391</f>
        <v>USD</v>
      </c>
      <c r="E392" s="263"/>
      <c r="F392" s="287"/>
      <c r="G392" s="275"/>
      <c r="H392" s="275"/>
      <c r="I392" s="275"/>
      <c r="J392" s="275"/>
      <c r="K392" s="231"/>
      <c r="L392" s="288">
        <f t="shared" ref="L392:U392" si="309">L387/L391</f>
        <v>0</v>
      </c>
      <c r="M392" s="288">
        <f t="shared" si="309"/>
        <v>0</v>
      </c>
      <c r="N392" s="288">
        <f t="shared" si="309"/>
        <v>0</v>
      </c>
      <c r="O392" s="288">
        <f t="shared" si="309"/>
        <v>0</v>
      </c>
      <c r="P392" s="288">
        <f t="shared" si="309"/>
        <v>0</v>
      </c>
      <c r="Q392" s="288">
        <f t="shared" si="309"/>
        <v>0</v>
      </c>
      <c r="R392" s="288">
        <f t="shared" si="309"/>
        <v>0</v>
      </c>
      <c r="S392" s="288">
        <f t="shared" si="309"/>
        <v>0</v>
      </c>
      <c r="T392" s="288">
        <f t="shared" si="309"/>
        <v>0</v>
      </c>
      <c r="U392" s="288">
        <f t="shared" si="309"/>
        <v>0</v>
      </c>
    </row>
    <row r="393" spans="1:21" ht="15">
      <c r="A393" s="176"/>
      <c r="B393" s="285" t="s">
        <v>183</v>
      </c>
      <c r="C393" s="252" t="str">
        <f>"million "&amp;D392</f>
        <v>million USD</v>
      </c>
      <c r="D393" s="280" t="str">
        <f>D392</f>
        <v>USD</v>
      </c>
      <c r="E393" s="271"/>
      <c r="F393" s="287"/>
      <c r="G393" s="275"/>
      <c r="H393" s="275"/>
      <c r="I393" s="275"/>
      <c r="J393" s="275"/>
      <c r="K393" s="231"/>
      <c r="L393" s="273">
        <f>L392</f>
        <v>0</v>
      </c>
      <c r="M393" s="273">
        <f t="shared" ref="M393:U393" ca="1" si="310">L393+M392-M394</f>
        <v>0</v>
      </c>
      <c r="N393" s="273">
        <f t="shared" ca="1" si="310"/>
        <v>0</v>
      </c>
      <c r="O393" s="273">
        <f t="shared" ca="1" si="310"/>
        <v>0</v>
      </c>
      <c r="P393" s="273">
        <f t="shared" ca="1" si="310"/>
        <v>0</v>
      </c>
      <c r="Q393" s="273">
        <f t="shared" ca="1" si="310"/>
        <v>0</v>
      </c>
      <c r="R393" s="273">
        <f t="shared" ca="1" si="310"/>
        <v>0</v>
      </c>
      <c r="S393" s="273">
        <f t="shared" ca="1" si="310"/>
        <v>0</v>
      </c>
      <c r="T393" s="273">
        <f t="shared" ca="1" si="310"/>
        <v>0</v>
      </c>
      <c r="U393" s="273">
        <f t="shared" ca="1" si="310"/>
        <v>0</v>
      </c>
    </row>
    <row r="394" spans="1:21" ht="15">
      <c r="A394" s="176"/>
      <c r="B394" s="285" t="s">
        <v>119</v>
      </c>
      <c r="C394" s="252" t="str">
        <f>"million "&amp;D393</f>
        <v>million USD</v>
      </c>
      <c r="D394" s="280" t="str">
        <f>D393</f>
        <v>USD</v>
      </c>
      <c r="E394" s="271"/>
      <c r="F394" s="287"/>
      <c r="G394" s="275"/>
      <c r="H394" s="275"/>
      <c r="I394" s="275"/>
      <c r="J394" s="275"/>
      <c r="K394" s="231"/>
      <c r="L394" s="240"/>
      <c r="M394" s="273">
        <f t="shared" ref="M394:U394" ca="1" si="311">IF(M$241&gt;$C381-1,SUM(OFFSET($L392,0,M$241-$C381,1,$C381-$C382))/($C381-$C382),IF(M$241&lt;$C382+1,0,SUM(OFFSET($L392,0,0,1,M$241-$C382))/($C381-$C382)))</f>
        <v>0</v>
      </c>
      <c r="N394" s="273">
        <f t="shared" ca="1" si="311"/>
        <v>0</v>
      </c>
      <c r="O394" s="273">
        <f t="shared" ca="1" si="311"/>
        <v>0</v>
      </c>
      <c r="P394" s="273">
        <f t="shared" ca="1" si="311"/>
        <v>0</v>
      </c>
      <c r="Q394" s="273">
        <f t="shared" ca="1" si="311"/>
        <v>0</v>
      </c>
      <c r="R394" s="273">
        <f t="shared" ca="1" si="311"/>
        <v>0</v>
      </c>
      <c r="S394" s="273">
        <f t="shared" ca="1" si="311"/>
        <v>0</v>
      </c>
      <c r="T394" s="273">
        <f t="shared" ca="1" si="311"/>
        <v>0</v>
      </c>
      <c r="U394" s="273">
        <f t="shared" ca="1" si="311"/>
        <v>0</v>
      </c>
    </row>
    <row r="395" spans="1:21" ht="15">
      <c r="A395" s="176"/>
      <c r="B395" s="285" t="s">
        <v>182</v>
      </c>
      <c r="C395" s="252" t="str">
        <f>"million "&amp;D394</f>
        <v>million USD</v>
      </c>
      <c r="D395" s="280" t="str">
        <f>D394</f>
        <v>USD</v>
      </c>
      <c r="E395" s="271"/>
      <c r="F395" s="287"/>
      <c r="G395" s="275"/>
      <c r="H395" s="275"/>
      <c r="I395" s="275"/>
      <c r="J395" s="275"/>
      <c r="K395" s="231"/>
      <c r="L395" s="240"/>
      <c r="M395" s="273">
        <f t="shared" ref="M395" si="312">L393*$C383</f>
        <v>0</v>
      </c>
      <c r="N395" s="273">
        <f t="shared" ref="N395:U395" ca="1" si="313">M393*$C383</f>
        <v>0</v>
      </c>
      <c r="O395" s="273">
        <f t="shared" ca="1" si="313"/>
        <v>0</v>
      </c>
      <c r="P395" s="273">
        <f t="shared" ca="1" si="313"/>
        <v>0</v>
      </c>
      <c r="Q395" s="273">
        <f t="shared" ca="1" si="313"/>
        <v>0</v>
      </c>
      <c r="R395" s="273">
        <f t="shared" ca="1" si="313"/>
        <v>0</v>
      </c>
      <c r="S395" s="273">
        <f t="shared" ca="1" si="313"/>
        <v>0</v>
      </c>
      <c r="T395" s="273">
        <f t="shared" ca="1" si="313"/>
        <v>0</v>
      </c>
      <c r="U395" s="273">
        <f t="shared" ca="1" si="313"/>
        <v>0</v>
      </c>
    </row>
    <row r="396" spans="1:21" ht="15">
      <c r="A396" s="176"/>
      <c r="B396" s="289" t="s">
        <v>192</v>
      </c>
      <c r="C396" s="252"/>
      <c r="D396" s="264"/>
      <c r="E396" s="260"/>
      <c r="F396" s="275"/>
      <c r="G396" s="275"/>
      <c r="H396" s="275"/>
      <c r="I396" s="275"/>
      <c r="J396" s="275"/>
      <c r="K396" s="231"/>
      <c r="L396" s="273"/>
      <c r="M396" s="273"/>
      <c r="N396" s="273"/>
      <c r="O396" s="273"/>
      <c r="P396" s="273"/>
      <c r="Q396" s="273"/>
      <c r="R396" s="273"/>
      <c r="S396" s="273"/>
      <c r="T396" s="273"/>
      <c r="U396" s="273"/>
    </row>
    <row r="397" spans="1:21" ht="15">
      <c r="A397" s="176"/>
      <c r="B397" s="285" t="s">
        <v>59</v>
      </c>
      <c r="C397" s="246" t="str">
        <f>IF(C402="Domestic","LCU","USD")</f>
        <v>USD</v>
      </c>
      <c r="D397" s="251"/>
      <c r="E397" s="251"/>
      <c r="F397" s="255"/>
      <c r="G397" s="255"/>
      <c r="H397" s="255"/>
      <c r="I397" s="255"/>
      <c r="J397" s="255"/>
      <c r="K397" s="221"/>
      <c r="L397" s="221"/>
      <c r="M397" s="221"/>
      <c r="N397" s="221"/>
      <c r="O397" s="221"/>
      <c r="P397" s="221"/>
      <c r="Q397" s="221"/>
      <c r="R397" s="221"/>
      <c r="S397" s="221"/>
      <c r="T397" s="221"/>
      <c r="U397" s="221"/>
    </row>
    <row r="398" spans="1:21" ht="15">
      <c r="A398" s="176"/>
      <c r="B398" s="285" t="s">
        <v>221</v>
      </c>
      <c r="C398" s="247">
        <f>SUMIF($E$63:$E$72,$B396,H$63:H$72)</f>
        <v>10</v>
      </c>
      <c r="D398" s="251"/>
      <c r="E398" s="251"/>
      <c r="F398" s="255"/>
      <c r="G398" s="255"/>
      <c r="H398" s="255"/>
      <c r="I398" s="255"/>
      <c r="J398" s="255"/>
      <c r="K398" s="221"/>
      <c r="L398" s="221"/>
      <c r="M398" s="221"/>
      <c r="N398" s="221"/>
      <c r="O398" s="221"/>
      <c r="P398" s="221"/>
      <c r="Q398" s="221"/>
      <c r="R398" s="221"/>
      <c r="S398" s="221"/>
      <c r="T398" s="221"/>
      <c r="U398" s="221"/>
    </row>
    <row r="399" spans="1:21" ht="15">
      <c r="A399" s="176"/>
      <c r="B399" s="285" t="s">
        <v>220</v>
      </c>
      <c r="C399" s="248">
        <f>SUMIF($E$63:$E$72,$B396,I$63:I$72)</f>
        <v>0</v>
      </c>
      <c r="D399" s="251"/>
      <c r="E399" s="251"/>
      <c r="F399" s="255"/>
      <c r="G399" s="255"/>
      <c r="H399" s="255"/>
      <c r="I399" s="255"/>
      <c r="J399" s="255"/>
      <c r="K399" s="221"/>
      <c r="L399" s="221"/>
      <c r="M399" s="221"/>
      <c r="N399" s="221"/>
      <c r="O399" s="221"/>
      <c r="P399" s="221"/>
      <c r="Q399" s="221"/>
      <c r="R399" s="221"/>
      <c r="S399" s="221"/>
      <c r="T399" s="221"/>
      <c r="U399" s="221"/>
    </row>
    <row r="400" spans="1:21" ht="15">
      <c r="A400" s="176"/>
      <c r="B400" s="285" t="s">
        <v>219</v>
      </c>
      <c r="C400" s="249">
        <f>SUMIF($E$63:$E$72,$B396,G$63:G$72)</f>
        <v>0.1</v>
      </c>
      <c r="D400" s="251"/>
      <c r="E400" s="251"/>
      <c r="F400" s="255"/>
      <c r="G400" s="255"/>
      <c r="H400" s="255"/>
      <c r="I400" s="255"/>
      <c r="J400" s="255"/>
      <c r="K400" s="221"/>
      <c r="L400" s="221"/>
      <c r="M400" s="221"/>
      <c r="N400" s="221"/>
      <c r="O400" s="221"/>
      <c r="P400" s="221"/>
      <c r="Q400" s="221"/>
      <c r="R400" s="221"/>
      <c r="S400" s="221"/>
      <c r="T400" s="221"/>
      <c r="U400" s="221"/>
    </row>
    <row r="401" spans="1:21" ht="15">
      <c r="A401" s="176"/>
      <c r="B401" s="285" t="s">
        <v>218</v>
      </c>
      <c r="C401" s="280" t="s">
        <v>232</v>
      </c>
      <c r="D401" s="251"/>
      <c r="E401" s="251"/>
      <c r="F401" s="255"/>
      <c r="G401" s="255"/>
      <c r="H401" s="255"/>
      <c r="I401" s="255"/>
      <c r="J401" s="255"/>
      <c r="K401" s="221"/>
      <c r="L401" s="221"/>
      <c r="M401" s="221"/>
      <c r="N401" s="221"/>
      <c r="O401" s="221"/>
      <c r="P401" s="221"/>
      <c r="Q401" s="221"/>
      <c r="R401" s="221"/>
      <c r="S401" s="221"/>
      <c r="T401" s="221"/>
      <c r="U401" s="221"/>
    </row>
    <row r="402" spans="1:21" ht="15">
      <c r="A402" s="176"/>
      <c r="B402" s="285" t="str">
        <f>"Classified as External or Domestic?"</f>
        <v>Classified as External or Domestic?</v>
      </c>
      <c r="C402" s="248" t="str">
        <f>VLOOKUP(B396,$E$63:$I$72,2,FALSE)</f>
        <v>External</v>
      </c>
      <c r="D402" s="251"/>
      <c r="E402" s="251"/>
      <c r="F402" s="255"/>
      <c r="G402" s="255"/>
      <c r="H402" s="255"/>
      <c r="I402" s="255"/>
      <c r="J402" s="255"/>
      <c r="K402" s="221"/>
      <c r="L402" s="221"/>
      <c r="M402" s="221"/>
      <c r="N402" s="221"/>
      <c r="O402" s="221"/>
      <c r="P402" s="221"/>
      <c r="Q402" s="221"/>
      <c r="R402" s="221"/>
      <c r="S402" s="221"/>
      <c r="T402" s="221"/>
      <c r="U402" s="221"/>
    </row>
    <row r="403" spans="1:21" ht="15">
      <c r="A403" s="176"/>
      <c r="B403" s="285" t="s">
        <v>258</v>
      </c>
      <c r="C403" s="251" t="s">
        <v>257</v>
      </c>
      <c r="D403" s="251"/>
      <c r="E403" s="251"/>
      <c r="F403" s="255"/>
      <c r="G403" s="255"/>
      <c r="H403" s="255"/>
      <c r="I403" s="255"/>
      <c r="J403" s="255"/>
      <c r="K403" s="221"/>
      <c r="L403" s="288">
        <f>L404/L$101*100</f>
        <v>0</v>
      </c>
      <c r="M403" s="288">
        <f t="shared" ref="M403" ca="1" si="314">M404/M$101*100</f>
        <v>0</v>
      </c>
      <c r="N403" s="288">
        <f t="shared" ref="N403" ca="1" si="315">N404/N$101*100</f>
        <v>0</v>
      </c>
      <c r="O403" s="288">
        <f t="shared" ref="O403" ca="1" si="316">O404/O$101*100</f>
        <v>0</v>
      </c>
      <c r="P403" s="288">
        <f t="shared" ref="P403" ca="1" si="317">P404/P$101*100</f>
        <v>0</v>
      </c>
      <c r="Q403" s="288">
        <f t="shared" ref="Q403" ca="1" si="318">Q404/Q$101*100</f>
        <v>0</v>
      </c>
      <c r="R403" s="288">
        <f t="shared" ref="R403" ca="1" si="319">R404/R$101*100</f>
        <v>0</v>
      </c>
      <c r="S403" s="288">
        <f t="shared" ref="S403" ca="1" si="320">S404/S$101*100</f>
        <v>0</v>
      </c>
      <c r="T403" s="288">
        <f t="shared" ref="T403" ca="1" si="321">T404/T$101*100</f>
        <v>0</v>
      </c>
      <c r="U403" s="288">
        <f t="shared" ref="U403" ca="1" si="322">U404/U$101*100</f>
        <v>0</v>
      </c>
    </row>
    <row r="404" spans="1:21" ht="15">
      <c r="A404" s="176"/>
      <c r="B404" s="285" t="s">
        <v>189</v>
      </c>
      <c r="C404" s="271" t="s">
        <v>186</v>
      </c>
      <c r="D404" s="280" t="str">
        <f>C402</f>
        <v>External</v>
      </c>
      <c r="E404" s="271"/>
      <c r="F404" s="281"/>
      <c r="G404" s="275"/>
      <c r="H404" s="275"/>
      <c r="I404" s="275"/>
      <c r="J404" s="275"/>
      <c r="K404" s="231"/>
      <c r="L404" s="250">
        <f>SUMIF($E$63:$E$72,$B396,L$63:L$72)*L408</f>
        <v>0</v>
      </c>
      <c r="M404" s="250">
        <f t="shared" ref="M404:U404" si="323">SUMIF($E$63:$E$72,$B396,M$63:M$72)*M408</f>
        <v>0</v>
      </c>
      <c r="N404" s="250">
        <f t="shared" si="323"/>
        <v>0</v>
      </c>
      <c r="O404" s="250">
        <f t="shared" si="323"/>
        <v>0</v>
      </c>
      <c r="P404" s="250">
        <f t="shared" si="323"/>
        <v>0</v>
      </c>
      <c r="Q404" s="250">
        <f t="shared" si="323"/>
        <v>0</v>
      </c>
      <c r="R404" s="250">
        <f t="shared" si="323"/>
        <v>0</v>
      </c>
      <c r="S404" s="250">
        <f t="shared" si="323"/>
        <v>0</v>
      </c>
      <c r="T404" s="250">
        <f t="shared" si="323"/>
        <v>0</v>
      </c>
      <c r="U404" s="250">
        <f t="shared" si="323"/>
        <v>0</v>
      </c>
    </row>
    <row r="405" spans="1:21" ht="15">
      <c r="A405" s="176"/>
      <c r="B405" s="285" t="s">
        <v>188</v>
      </c>
      <c r="C405" s="271" t="s">
        <v>186</v>
      </c>
      <c r="D405" s="280" t="str">
        <f>C402</f>
        <v>External</v>
      </c>
      <c r="E405" s="271"/>
      <c r="F405" s="281"/>
      <c r="G405" s="275"/>
      <c r="H405" s="275"/>
      <c r="I405" s="275"/>
      <c r="J405" s="275"/>
      <c r="K405" s="231"/>
      <c r="L405" s="240"/>
      <c r="M405" s="273">
        <f t="shared" ref="M405:U405" ca="1" si="324">M411*M408</f>
        <v>0</v>
      </c>
      <c r="N405" s="273">
        <f t="shared" ca="1" si="324"/>
        <v>0</v>
      </c>
      <c r="O405" s="273">
        <f t="shared" ca="1" si="324"/>
        <v>0</v>
      </c>
      <c r="P405" s="273">
        <f t="shared" ca="1" si="324"/>
        <v>0</v>
      </c>
      <c r="Q405" s="273">
        <f t="shared" ca="1" si="324"/>
        <v>0</v>
      </c>
      <c r="R405" s="273">
        <f t="shared" ca="1" si="324"/>
        <v>0</v>
      </c>
      <c r="S405" s="273">
        <f t="shared" ca="1" si="324"/>
        <v>0</v>
      </c>
      <c r="T405" s="273">
        <f t="shared" ca="1" si="324"/>
        <v>0</v>
      </c>
      <c r="U405" s="273">
        <f t="shared" ca="1" si="324"/>
        <v>0</v>
      </c>
    </row>
    <row r="406" spans="1:21" ht="15">
      <c r="A406" s="176"/>
      <c r="B406" s="285" t="s">
        <v>206</v>
      </c>
      <c r="C406" s="271" t="s">
        <v>186</v>
      </c>
      <c r="D406" s="280" t="str">
        <f>C402</f>
        <v>External</v>
      </c>
      <c r="E406" s="271"/>
      <c r="F406" s="281"/>
      <c r="G406" s="275"/>
      <c r="H406" s="275"/>
      <c r="I406" s="275"/>
      <c r="J406" s="275"/>
      <c r="K406" s="231"/>
      <c r="L406" s="240"/>
      <c r="M406" s="273">
        <f t="shared" ref="M406:U406" si="325">M412*M408</f>
        <v>0</v>
      </c>
      <c r="N406" s="273">
        <f t="shared" ca="1" si="325"/>
        <v>0</v>
      </c>
      <c r="O406" s="273">
        <f t="shared" ca="1" si="325"/>
        <v>0</v>
      </c>
      <c r="P406" s="273">
        <f t="shared" ca="1" si="325"/>
        <v>0</v>
      </c>
      <c r="Q406" s="273">
        <f t="shared" ca="1" si="325"/>
        <v>0</v>
      </c>
      <c r="R406" s="273">
        <f t="shared" ca="1" si="325"/>
        <v>0</v>
      </c>
      <c r="S406" s="273">
        <f t="shared" ca="1" si="325"/>
        <v>0</v>
      </c>
      <c r="T406" s="273">
        <f t="shared" ca="1" si="325"/>
        <v>0</v>
      </c>
      <c r="U406" s="273">
        <f t="shared" ca="1" si="325"/>
        <v>0</v>
      </c>
    </row>
    <row r="407" spans="1:21" ht="15">
      <c r="A407" s="176"/>
      <c r="B407" s="285" t="s">
        <v>187</v>
      </c>
      <c r="C407" s="271" t="s">
        <v>186</v>
      </c>
      <c r="D407" s="280" t="str">
        <f>C402</f>
        <v>External</v>
      </c>
      <c r="E407" s="271"/>
      <c r="F407" s="281"/>
      <c r="G407" s="275"/>
      <c r="H407" s="275"/>
      <c r="I407" s="275"/>
      <c r="J407" s="275"/>
      <c r="K407" s="231"/>
      <c r="L407" s="273">
        <f t="shared" ref="L407" si="326">L410*L408</f>
        <v>0</v>
      </c>
      <c r="M407" s="273">
        <f t="shared" ref="M407:U407" ca="1" si="327">M410*M408</f>
        <v>0</v>
      </c>
      <c r="N407" s="273">
        <f t="shared" ca="1" si="327"/>
        <v>0</v>
      </c>
      <c r="O407" s="273">
        <f t="shared" ca="1" si="327"/>
        <v>0</v>
      </c>
      <c r="P407" s="273">
        <f t="shared" ca="1" si="327"/>
        <v>0</v>
      </c>
      <c r="Q407" s="273">
        <f t="shared" ca="1" si="327"/>
        <v>0</v>
      </c>
      <c r="R407" s="273">
        <f t="shared" ca="1" si="327"/>
        <v>0</v>
      </c>
      <c r="S407" s="273">
        <f t="shared" ca="1" si="327"/>
        <v>0</v>
      </c>
      <c r="T407" s="273">
        <f t="shared" ca="1" si="327"/>
        <v>0</v>
      </c>
      <c r="U407" s="273">
        <f t="shared" ca="1" si="327"/>
        <v>0</v>
      </c>
    </row>
    <row r="408" spans="1:21" ht="15">
      <c r="A408" s="176"/>
      <c r="B408" s="285" t="s">
        <v>185</v>
      </c>
      <c r="C408" s="252" t="str">
        <f>"LCU per unit of "&amp;D407</f>
        <v>LCU per unit of External</v>
      </c>
      <c r="D408" s="280" t="str">
        <f>C397</f>
        <v>USD</v>
      </c>
      <c r="E408" s="271"/>
      <c r="F408" s="281"/>
      <c r="G408" s="275"/>
      <c r="H408" s="275"/>
      <c r="I408" s="275"/>
      <c r="J408" s="275"/>
      <c r="K408" s="231"/>
      <c r="L408" s="273">
        <f t="shared" ref="L408:U408" si="328">INDEX($L$81:$U$85,MATCH($D408,$B$81:$B$85,0),MATCH(L$78,$L$78:$U$78,0))</f>
        <v>379</v>
      </c>
      <c r="M408" s="273">
        <f t="shared" si="328"/>
        <v>379</v>
      </c>
      <c r="N408" s="273">
        <f t="shared" si="328"/>
        <v>379</v>
      </c>
      <c r="O408" s="273">
        <f t="shared" si="328"/>
        <v>379</v>
      </c>
      <c r="P408" s="273">
        <f t="shared" si="328"/>
        <v>379</v>
      </c>
      <c r="Q408" s="273">
        <f t="shared" si="328"/>
        <v>379</v>
      </c>
      <c r="R408" s="273">
        <f t="shared" si="328"/>
        <v>379</v>
      </c>
      <c r="S408" s="273">
        <f t="shared" si="328"/>
        <v>379</v>
      </c>
      <c r="T408" s="273">
        <f t="shared" si="328"/>
        <v>379</v>
      </c>
      <c r="U408" s="273">
        <f t="shared" si="328"/>
        <v>379</v>
      </c>
    </row>
    <row r="409" spans="1:21" ht="15">
      <c r="A409" s="176"/>
      <c r="B409" s="285" t="s">
        <v>184</v>
      </c>
      <c r="C409" s="252" t="str">
        <f>"million "&amp;D408</f>
        <v>million USD</v>
      </c>
      <c r="D409" s="280" t="str">
        <f>D408</f>
        <v>USD</v>
      </c>
      <c r="E409" s="263"/>
      <c r="F409" s="287"/>
      <c r="G409" s="275"/>
      <c r="H409" s="275"/>
      <c r="I409" s="275"/>
      <c r="J409" s="275"/>
      <c r="K409" s="231"/>
      <c r="L409" s="288">
        <f t="shared" ref="L409:U409" si="329">L404/L408</f>
        <v>0</v>
      </c>
      <c r="M409" s="288">
        <f t="shared" si="329"/>
        <v>0</v>
      </c>
      <c r="N409" s="288">
        <f t="shared" si="329"/>
        <v>0</v>
      </c>
      <c r="O409" s="288">
        <f t="shared" si="329"/>
        <v>0</v>
      </c>
      <c r="P409" s="288">
        <f t="shared" si="329"/>
        <v>0</v>
      </c>
      <c r="Q409" s="288">
        <f t="shared" si="329"/>
        <v>0</v>
      </c>
      <c r="R409" s="288">
        <f t="shared" si="329"/>
        <v>0</v>
      </c>
      <c r="S409" s="288">
        <f t="shared" si="329"/>
        <v>0</v>
      </c>
      <c r="T409" s="288">
        <f t="shared" si="329"/>
        <v>0</v>
      </c>
      <c r="U409" s="288">
        <f t="shared" si="329"/>
        <v>0</v>
      </c>
    </row>
    <row r="410" spans="1:21" ht="15">
      <c r="A410" s="176"/>
      <c r="B410" s="285" t="s">
        <v>183</v>
      </c>
      <c r="C410" s="252" t="str">
        <f>"million "&amp;D409</f>
        <v>million USD</v>
      </c>
      <c r="D410" s="280" t="str">
        <f>D409</f>
        <v>USD</v>
      </c>
      <c r="E410" s="271"/>
      <c r="F410" s="287"/>
      <c r="G410" s="275"/>
      <c r="H410" s="275"/>
      <c r="I410" s="275"/>
      <c r="J410" s="275"/>
      <c r="K410" s="231"/>
      <c r="L410" s="273">
        <f>L409</f>
        <v>0</v>
      </c>
      <c r="M410" s="273">
        <f t="shared" ref="M410:U410" ca="1" si="330">L410+M409-M411</f>
        <v>0</v>
      </c>
      <c r="N410" s="273">
        <f t="shared" ca="1" si="330"/>
        <v>0</v>
      </c>
      <c r="O410" s="273">
        <f t="shared" ca="1" si="330"/>
        <v>0</v>
      </c>
      <c r="P410" s="273">
        <f t="shared" ca="1" si="330"/>
        <v>0</v>
      </c>
      <c r="Q410" s="273">
        <f t="shared" ca="1" si="330"/>
        <v>0</v>
      </c>
      <c r="R410" s="273">
        <f t="shared" ca="1" si="330"/>
        <v>0</v>
      </c>
      <c r="S410" s="273">
        <f t="shared" ca="1" si="330"/>
        <v>0</v>
      </c>
      <c r="T410" s="273">
        <f t="shared" ca="1" si="330"/>
        <v>0</v>
      </c>
      <c r="U410" s="273">
        <f t="shared" ca="1" si="330"/>
        <v>0</v>
      </c>
    </row>
    <row r="411" spans="1:21" ht="15">
      <c r="A411" s="176"/>
      <c r="B411" s="285" t="s">
        <v>119</v>
      </c>
      <c r="C411" s="252" t="str">
        <f>"million "&amp;D410</f>
        <v>million USD</v>
      </c>
      <c r="D411" s="280" t="str">
        <f>D410</f>
        <v>USD</v>
      </c>
      <c r="E411" s="271"/>
      <c r="F411" s="287"/>
      <c r="G411" s="275"/>
      <c r="H411" s="275"/>
      <c r="I411" s="275"/>
      <c r="J411" s="275"/>
      <c r="K411" s="231"/>
      <c r="L411" s="240"/>
      <c r="M411" s="273">
        <f t="shared" ref="M411:U411" ca="1" si="331">IF(M$241&gt;$C398-1,SUM(OFFSET($L409,0,M$241-$C398,1,$C398-$C399))/($C398-$C399),IF(M$241&lt;$C399+1,0,SUM(OFFSET($L409,0,0,1,M$241-$C399))/($C398-$C399)))</f>
        <v>0</v>
      </c>
      <c r="N411" s="273">
        <f t="shared" ca="1" si="331"/>
        <v>0</v>
      </c>
      <c r="O411" s="273">
        <f t="shared" ca="1" si="331"/>
        <v>0</v>
      </c>
      <c r="P411" s="273">
        <f t="shared" ca="1" si="331"/>
        <v>0</v>
      </c>
      <c r="Q411" s="273">
        <f t="shared" ca="1" si="331"/>
        <v>0</v>
      </c>
      <c r="R411" s="273">
        <f t="shared" ca="1" si="331"/>
        <v>0</v>
      </c>
      <c r="S411" s="273">
        <f t="shared" ca="1" si="331"/>
        <v>0</v>
      </c>
      <c r="T411" s="273">
        <f t="shared" ca="1" si="331"/>
        <v>0</v>
      </c>
      <c r="U411" s="273">
        <f t="shared" ca="1" si="331"/>
        <v>0</v>
      </c>
    </row>
    <row r="412" spans="1:21" ht="15">
      <c r="A412" s="176"/>
      <c r="B412" s="285" t="s">
        <v>182</v>
      </c>
      <c r="C412" s="252" t="str">
        <f>"million "&amp;D411</f>
        <v>million USD</v>
      </c>
      <c r="D412" s="280" t="str">
        <f>D411</f>
        <v>USD</v>
      </c>
      <c r="E412" s="271"/>
      <c r="F412" s="287"/>
      <c r="G412" s="275"/>
      <c r="H412" s="275"/>
      <c r="I412" s="275"/>
      <c r="J412" s="275"/>
      <c r="K412" s="231"/>
      <c r="L412" s="240"/>
      <c r="M412" s="273">
        <f t="shared" ref="M412" si="332">L410*$C400</f>
        <v>0</v>
      </c>
      <c r="N412" s="273">
        <f t="shared" ref="N412:U412" ca="1" si="333">M410*$C400</f>
        <v>0</v>
      </c>
      <c r="O412" s="273">
        <f t="shared" ca="1" si="333"/>
        <v>0</v>
      </c>
      <c r="P412" s="273">
        <f t="shared" ca="1" si="333"/>
        <v>0</v>
      </c>
      <c r="Q412" s="273">
        <f t="shared" ca="1" si="333"/>
        <v>0</v>
      </c>
      <c r="R412" s="273">
        <f t="shared" ca="1" si="333"/>
        <v>0</v>
      </c>
      <c r="S412" s="273">
        <f t="shared" ca="1" si="333"/>
        <v>0</v>
      </c>
      <c r="T412" s="273">
        <f t="shared" ca="1" si="333"/>
        <v>0</v>
      </c>
      <c r="U412" s="273">
        <f t="shared" ca="1" si="333"/>
        <v>0</v>
      </c>
    </row>
    <row r="413" spans="1:21" ht="15">
      <c r="A413" s="176"/>
      <c r="B413" s="289" t="s">
        <v>191</v>
      </c>
      <c r="C413" s="252"/>
      <c r="D413" s="264"/>
      <c r="E413" s="260"/>
      <c r="F413" s="275"/>
      <c r="G413" s="275"/>
      <c r="H413" s="275"/>
      <c r="I413" s="275"/>
      <c r="J413" s="275"/>
      <c r="K413" s="231"/>
      <c r="L413" s="273"/>
      <c r="M413" s="273"/>
      <c r="N413" s="273"/>
      <c r="O413" s="273"/>
      <c r="P413" s="273"/>
      <c r="Q413" s="273"/>
      <c r="R413" s="273"/>
      <c r="S413" s="273"/>
      <c r="T413" s="273"/>
      <c r="U413" s="273"/>
    </row>
    <row r="414" spans="1:21" ht="15">
      <c r="A414" s="176"/>
      <c r="B414" s="285" t="s">
        <v>59</v>
      </c>
      <c r="C414" s="306" t="s">
        <v>226</v>
      </c>
      <c r="D414" s="251"/>
      <c r="E414" s="251"/>
      <c r="F414" s="255"/>
      <c r="G414" s="255"/>
      <c r="H414" s="255"/>
      <c r="I414" s="255"/>
      <c r="J414" s="255"/>
      <c r="K414" s="221"/>
      <c r="L414" s="221"/>
      <c r="M414" s="221"/>
      <c r="N414" s="221"/>
      <c r="O414" s="221"/>
      <c r="P414" s="221"/>
      <c r="Q414" s="221"/>
      <c r="R414" s="221"/>
      <c r="S414" s="221"/>
      <c r="T414" s="221"/>
      <c r="U414" s="221"/>
    </row>
    <row r="415" spans="1:21" ht="15">
      <c r="A415" s="176"/>
      <c r="B415" s="285" t="s">
        <v>221</v>
      </c>
      <c r="C415" s="308">
        <v>1</v>
      </c>
      <c r="D415" s="251"/>
      <c r="E415" s="251"/>
      <c r="F415" s="255"/>
      <c r="G415" s="255"/>
      <c r="H415" s="255"/>
      <c r="I415" s="255"/>
      <c r="J415" s="255"/>
      <c r="K415" s="221"/>
      <c r="L415" s="221"/>
      <c r="M415" s="221"/>
      <c r="N415" s="221"/>
      <c r="O415" s="221"/>
      <c r="P415" s="221"/>
      <c r="Q415" s="221"/>
      <c r="R415" s="221"/>
      <c r="S415" s="221"/>
      <c r="T415" s="221"/>
      <c r="U415" s="221"/>
    </row>
    <row r="416" spans="1:21" ht="15">
      <c r="A416" s="176"/>
      <c r="B416" s="285" t="s">
        <v>220</v>
      </c>
      <c r="C416" s="309">
        <v>0</v>
      </c>
      <c r="D416" s="251"/>
      <c r="E416" s="251"/>
      <c r="F416" s="255"/>
      <c r="G416" s="255"/>
      <c r="H416" s="255"/>
      <c r="I416" s="255"/>
      <c r="J416" s="255"/>
      <c r="K416" s="221"/>
      <c r="L416" s="221"/>
      <c r="M416" s="221"/>
      <c r="N416" s="221"/>
      <c r="O416" s="221"/>
      <c r="P416" s="221"/>
      <c r="Q416" s="221"/>
      <c r="R416" s="221"/>
      <c r="S416" s="221"/>
      <c r="T416" s="221"/>
      <c r="U416" s="221"/>
    </row>
    <row r="417" spans="1:21" ht="15">
      <c r="A417" s="176"/>
      <c r="B417" s="285" t="s">
        <v>219</v>
      </c>
      <c r="C417" s="310">
        <v>0</v>
      </c>
      <c r="D417" s="251"/>
      <c r="E417" s="251"/>
      <c r="F417" s="255"/>
      <c r="G417" s="255"/>
      <c r="H417" s="255"/>
      <c r="I417" s="255"/>
      <c r="J417" s="255"/>
      <c r="K417" s="221"/>
      <c r="L417" s="221"/>
      <c r="M417" s="221"/>
      <c r="N417" s="221"/>
      <c r="O417" s="221"/>
      <c r="P417" s="221"/>
      <c r="Q417" s="221"/>
      <c r="R417" s="221"/>
      <c r="S417" s="221"/>
      <c r="T417" s="221"/>
      <c r="U417" s="221"/>
    </row>
    <row r="418" spans="1:21" ht="15">
      <c r="A418" s="176"/>
      <c r="B418" s="285" t="s">
        <v>218</v>
      </c>
      <c r="C418" s="280"/>
      <c r="D418" s="251"/>
      <c r="E418" s="251"/>
      <c r="F418" s="255"/>
      <c r="G418" s="255"/>
      <c r="H418" s="255"/>
      <c r="I418" s="255"/>
      <c r="J418" s="255"/>
      <c r="K418" s="221"/>
      <c r="L418" s="221"/>
      <c r="M418" s="221"/>
      <c r="N418" s="221"/>
      <c r="O418" s="221"/>
      <c r="P418" s="221"/>
      <c r="Q418" s="221"/>
      <c r="R418" s="221"/>
      <c r="S418" s="221"/>
      <c r="T418" s="221"/>
      <c r="U418" s="221"/>
    </row>
    <row r="419" spans="1:21" ht="15">
      <c r="A419" s="176"/>
      <c r="B419" s="285" t="str">
        <f>"Classified as External or Domestic?"</f>
        <v>Classified as External or Domestic?</v>
      </c>
      <c r="C419" s="309" t="s">
        <v>65</v>
      </c>
      <c r="D419" s="251"/>
      <c r="E419" s="251"/>
      <c r="F419" s="255"/>
      <c r="G419" s="255"/>
      <c r="H419" s="255"/>
      <c r="I419" s="255"/>
      <c r="J419" s="255"/>
      <c r="K419" s="221"/>
      <c r="L419" s="221"/>
      <c r="M419" s="221"/>
      <c r="N419" s="221"/>
      <c r="O419" s="221"/>
      <c r="P419" s="221"/>
      <c r="Q419" s="221"/>
      <c r="R419" s="221"/>
      <c r="S419" s="221"/>
      <c r="T419" s="221"/>
      <c r="U419" s="221"/>
    </row>
    <row r="420" spans="1:21" ht="15">
      <c r="A420" s="176"/>
      <c r="B420" s="285" t="s">
        <v>258</v>
      </c>
      <c r="C420" s="251" t="s">
        <v>257</v>
      </c>
      <c r="D420" s="251"/>
      <c r="E420" s="251"/>
      <c r="F420" s="255"/>
      <c r="G420" s="255"/>
      <c r="H420" s="255"/>
      <c r="I420" s="255"/>
      <c r="J420" s="255"/>
      <c r="K420" s="221"/>
      <c r="L420" s="288">
        <f>L421/L$101*100</f>
        <v>0</v>
      </c>
      <c r="M420" s="288">
        <f t="shared" ref="M420" ca="1" si="334">M421/M$101*100</f>
        <v>0</v>
      </c>
      <c r="N420" s="288">
        <f t="shared" ref="N420" ca="1" si="335">N421/N$101*100</f>
        <v>0</v>
      </c>
      <c r="O420" s="288">
        <f t="shared" ref="O420" ca="1" si="336">O421/O$101*100</f>
        <v>0</v>
      </c>
      <c r="P420" s="288">
        <f t="shared" ref="P420" ca="1" si="337">P421/P$101*100</f>
        <v>0</v>
      </c>
      <c r="Q420" s="288">
        <f t="shared" ref="Q420" ca="1" si="338">Q421/Q$101*100</f>
        <v>0</v>
      </c>
      <c r="R420" s="288">
        <f t="shared" ref="R420" ca="1" si="339">R421/R$101*100</f>
        <v>0</v>
      </c>
      <c r="S420" s="288">
        <f t="shared" ref="S420" ca="1" si="340">S421/S$101*100</f>
        <v>0</v>
      </c>
      <c r="T420" s="288">
        <f t="shared" ref="T420" ca="1" si="341">T421/T$101*100</f>
        <v>0</v>
      </c>
      <c r="U420" s="288">
        <f t="shared" ref="U420" ca="1" si="342">U421/U$101*100</f>
        <v>0</v>
      </c>
    </row>
    <row r="421" spans="1:21" ht="15">
      <c r="A421" s="176"/>
      <c r="B421" s="285" t="s">
        <v>189</v>
      </c>
      <c r="C421" s="271" t="s">
        <v>186</v>
      </c>
      <c r="D421" s="280" t="str">
        <f>C419</f>
        <v>Domestic</v>
      </c>
      <c r="E421" s="271"/>
      <c r="F421" s="281"/>
      <c r="G421" s="275"/>
      <c r="H421" s="275"/>
      <c r="I421" s="275"/>
      <c r="J421" s="275"/>
      <c r="K421" s="231"/>
      <c r="L421" s="250">
        <f>SUMIF($E$63:$E$72,$B413,L$63:L$72)*L425</f>
        <v>0</v>
      </c>
      <c r="M421" s="250">
        <f t="shared" ref="M421:U421" si="343">SUMIF($E$63:$E$72,$B413,M$63:M$72)*M425</f>
        <v>0</v>
      </c>
      <c r="N421" s="250">
        <f t="shared" si="343"/>
        <v>0</v>
      </c>
      <c r="O421" s="250">
        <f t="shared" si="343"/>
        <v>0</v>
      </c>
      <c r="P421" s="250">
        <f t="shared" si="343"/>
        <v>0</v>
      </c>
      <c r="Q421" s="250">
        <f t="shared" si="343"/>
        <v>0</v>
      </c>
      <c r="R421" s="250">
        <f t="shared" si="343"/>
        <v>0</v>
      </c>
      <c r="S421" s="250">
        <f t="shared" si="343"/>
        <v>0</v>
      </c>
      <c r="T421" s="250">
        <f t="shared" si="343"/>
        <v>0</v>
      </c>
      <c r="U421" s="250">
        <f t="shared" si="343"/>
        <v>0</v>
      </c>
    </row>
    <row r="422" spans="1:21" ht="15">
      <c r="A422" s="176"/>
      <c r="B422" s="285" t="s">
        <v>188</v>
      </c>
      <c r="C422" s="271" t="s">
        <v>186</v>
      </c>
      <c r="D422" s="280" t="str">
        <f>C419</f>
        <v>Domestic</v>
      </c>
      <c r="E422" s="271"/>
      <c r="F422" s="281"/>
      <c r="G422" s="275"/>
      <c r="H422" s="275"/>
      <c r="I422" s="275"/>
      <c r="J422" s="275"/>
      <c r="K422" s="231"/>
      <c r="L422" s="240"/>
      <c r="M422" s="273">
        <f t="shared" ref="M422:U422" ca="1" si="344">M428*M425</f>
        <v>0</v>
      </c>
      <c r="N422" s="273">
        <f t="shared" ca="1" si="344"/>
        <v>0</v>
      </c>
      <c r="O422" s="273">
        <f t="shared" ca="1" si="344"/>
        <v>0</v>
      </c>
      <c r="P422" s="273">
        <f t="shared" ca="1" si="344"/>
        <v>0</v>
      </c>
      <c r="Q422" s="273">
        <f t="shared" ca="1" si="344"/>
        <v>0</v>
      </c>
      <c r="R422" s="273">
        <f t="shared" ca="1" si="344"/>
        <v>0</v>
      </c>
      <c r="S422" s="273">
        <f t="shared" ca="1" si="344"/>
        <v>0</v>
      </c>
      <c r="T422" s="273">
        <f t="shared" ca="1" si="344"/>
        <v>0</v>
      </c>
      <c r="U422" s="273">
        <f t="shared" ca="1" si="344"/>
        <v>0</v>
      </c>
    </row>
    <row r="423" spans="1:21" ht="15">
      <c r="A423" s="176"/>
      <c r="B423" s="285" t="s">
        <v>206</v>
      </c>
      <c r="C423" s="271" t="s">
        <v>186</v>
      </c>
      <c r="D423" s="280" t="str">
        <f>C419</f>
        <v>Domestic</v>
      </c>
      <c r="E423" s="271"/>
      <c r="F423" s="281"/>
      <c r="G423" s="275"/>
      <c r="H423" s="275"/>
      <c r="I423" s="275"/>
      <c r="J423" s="275"/>
      <c r="K423" s="231"/>
      <c r="L423" s="240"/>
      <c r="M423" s="273">
        <f t="shared" ref="M423:U423" si="345">M429*M425</f>
        <v>0</v>
      </c>
      <c r="N423" s="273">
        <f t="shared" ca="1" si="345"/>
        <v>0</v>
      </c>
      <c r="O423" s="273">
        <f t="shared" ca="1" si="345"/>
        <v>0</v>
      </c>
      <c r="P423" s="273">
        <f t="shared" ca="1" si="345"/>
        <v>0</v>
      </c>
      <c r="Q423" s="273">
        <f t="shared" ca="1" si="345"/>
        <v>0</v>
      </c>
      <c r="R423" s="273">
        <f t="shared" ca="1" si="345"/>
        <v>0</v>
      </c>
      <c r="S423" s="273">
        <f t="shared" ca="1" si="345"/>
        <v>0</v>
      </c>
      <c r="T423" s="273">
        <f t="shared" ca="1" si="345"/>
        <v>0</v>
      </c>
      <c r="U423" s="273">
        <f t="shared" ca="1" si="345"/>
        <v>0</v>
      </c>
    </row>
    <row r="424" spans="1:21" ht="15">
      <c r="A424" s="176"/>
      <c r="B424" s="285" t="s">
        <v>187</v>
      </c>
      <c r="C424" s="271" t="s">
        <v>186</v>
      </c>
      <c r="D424" s="280" t="str">
        <f>C419</f>
        <v>Domestic</v>
      </c>
      <c r="E424" s="271"/>
      <c r="F424" s="281"/>
      <c r="G424" s="275"/>
      <c r="H424" s="275"/>
      <c r="I424" s="275"/>
      <c r="J424" s="275"/>
      <c r="K424" s="231"/>
      <c r="L424" s="273">
        <f t="shared" ref="L424" si="346">L427*L425</f>
        <v>0</v>
      </c>
      <c r="M424" s="273">
        <f t="shared" ref="M424:U424" ca="1" si="347">M427*M425</f>
        <v>0</v>
      </c>
      <c r="N424" s="273">
        <f t="shared" ca="1" si="347"/>
        <v>0</v>
      </c>
      <c r="O424" s="273">
        <f t="shared" ca="1" si="347"/>
        <v>0</v>
      </c>
      <c r="P424" s="273">
        <f t="shared" ca="1" si="347"/>
        <v>0</v>
      </c>
      <c r="Q424" s="273">
        <f t="shared" ca="1" si="347"/>
        <v>0</v>
      </c>
      <c r="R424" s="273">
        <f t="shared" ca="1" si="347"/>
        <v>0</v>
      </c>
      <c r="S424" s="273">
        <f t="shared" ca="1" si="347"/>
        <v>0</v>
      </c>
      <c r="T424" s="273">
        <f t="shared" ca="1" si="347"/>
        <v>0</v>
      </c>
      <c r="U424" s="273">
        <f t="shared" ca="1" si="347"/>
        <v>0</v>
      </c>
    </row>
    <row r="425" spans="1:21" ht="15">
      <c r="A425" s="176"/>
      <c r="B425" s="285" t="s">
        <v>185</v>
      </c>
      <c r="C425" s="252" t="str">
        <f>"LCU per unit of "&amp;D424</f>
        <v>LCU per unit of Domestic</v>
      </c>
      <c r="D425" s="280" t="str">
        <f>C414</f>
        <v>LCU</v>
      </c>
      <c r="E425" s="271"/>
      <c r="F425" s="281"/>
      <c r="G425" s="275"/>
      <c r="H425" s="275"/>
      <c r="I425" s="275"/>
      <c r="J425" s="275"/>
      <c r="K425" s="231"/>
      <c r="L425" s="273">
        <f t="shared" ref="L425:U425" si="348">INDEX($L$81:$U$85,MATCH($D425,$B$81:$B$85,0),MATCH(L$78,$L$78:$U$78,0))</f>
        <v>1</v>
      </c>
      <c r="M425" s="273">
        <f t="shared" si="348"/>
        <v>1</v>
      </c>
      <c r="N425" s="273">
        <f t="shared" si="348"/>
        <v>1</v>
      </c>
      <c r="O425" s="273">
        <f t="shared" si="348"/>
        <v>1</v>
      </c>
      <c r="P425" s="273">
        <f t="shared" si="348"/>
        <v>1</v>
      </c>
      <c r="Q425" s="273">
        <f t="shared" si="348"/>
        <v>1</v>
      </c>
      <c r="R425" s="273">
        <f t="shared" si="348"/>
        <v>1</v>
      </c>
      <c r="S425" s="273">
        <f t="shared" si="348"/>
        <v>1</v>
      </c>
      <c r="T425" s="273">
        <f t="shared" si="348"/>
        <v>1</v>
      </c>
      <c r="U425" s="273">
        <f t="shared" si="348"/>
        <v>1</v>
      </c>
    </row>
    <row r="426" spans="1:21" ht="15">
      <c r="A426" s="176"/>
      <c r="B426" s="285" t="s">
        <v>184</v>
      </c>
      <c r="C426" s="252" t="str">
        <f>"million "&amp;D425</f>
        <v>million LCU</v>
      </c>
      <c r="D426" s="280" t="str">
        <f>D425</f>
        <v>LCU</v>
      </c>
      <c r="E426" s="263"/>
      <c r="F426" s="287"/>
      <c r="G426" s="275"/>
      <c r="H426" s="275"/>
      <c r="I426" s="275"/>
      <c r="J426" s="275"/>
      <c r="K426" s="231"/>
      <c r="L426" s="288">
        <f t="shared" ref="L426:U426" si="349">L421/L425</f>
        <v>0</v>
      </c>
      <c r="M426" s="288">
        <f t="shared" si="349"/>
        <v>0</v>
      </c>
      <c r="N426" s="288">
        <f t="shared" si="349"/>
        <v>0</v>
      </c>
      <c r="O426" s="288">
        <f t="shared" si="349"/>
        <v>0</v>
      </c>
      <c r="P426" s="288">
        <f t="shared" si="349"/>
        <v>0</v>
      </c>
      <c r="Q426" s="288">
        <f t="shared" si="349"/>
        <v>0</v>
      </c>
      <c r="R426" s="288">
        <f t="shared" si="349"/>
        <v>0</v>
      </c>
      <c r="S426" s="288">
        <f t="shared" si="349"/>
        <v>0</v>
      </c>
      <c r="T426" s="288">
        <f t="shared" si="349"/>
        <v>0</v>
      </c>
      <c r="U426" s="288">
        <f t="shared" si="349"/>
        <v>0</v>
      </c>
    </row>
    <row r="427" spans="1:21" ht="15">
      <c r="A427" s="176"/>
      <c r="B427" s="285" t="s">
        <v>183</v>
      </c>
      <c r="C427" s="252" t="str">
        <f>"million "&amp;D426</f>
        <v>million LCU</v>
      </c>
      <c r="D427" s="280" t="str">
        <f>D426</f>
        <v>LCU</v>
      </c>
      <c r="E427" s="271"/>
      <c r="F427" s="287"/>
      <c r="G427" s="275"/>
      <c r="H427" s="275"/>
      <c r="I427" s="275"/>
      <c r="J427" s="275"/>
      <c r="K427" s="231"/>
      <c r="L427" s="273">
        <f>L426</f>
        <v>0</v>
      </c>
      <c r="M427" s="273">
        <f t="shared" ref="M427:U427" ca="1" si="350">L427+M426-M428</f>
        <v>0</v>
      </c>
      <c r="N427" s="273">
        <f t="shared" ca="1" si="350"/>
        <v>0</v>
      </c>
      <c r="O427" s="273">
        <f t="shared" ca="1" si="350"/>
        <v>0</v>
      </c>
      <c r="P427" s="273">
        <f t="shared" ca="1" si="350"/>
        <v>0</v>
      </c>
      <c r="Q427" s="273">
        <f t="shared" ca="1" si="350"/>
        <v>0</v>
      </c>
      <c r="R427" s="273">
        <f t="shared" ca="1" si="350"/>
        <v>0</v>
      </c>
      <c r="S427" s="273">
        <f t="shared" ca="1" si="350"/>
        <v>0</v>
      </c>
      <c r="T427" s="273">
        <f t="shared" ca="1" si="350"/>
        <v>0</v>
      </c>
      <c r="U427" s="273">
        <f t="shared" ca="1" si="350"/>
        <v>0</v>
      </c>
    </row>
    <row r="428" spans="1:21" ht="15">
      <c r="A428" s="176"/>
      <c r="B428" s="285" t="s">
        <v>119</v>
      </c>
      <c r="C428" s="252" t="str">
        <f>"million "&amp;D427</f>
        <v>million LCU</v>
      </c>
      <c r="D428" s="280" t="str">
        <f>D427</f>
        <v>LCU</v>
      </c>
      <c r="E428" s="271"/>
      <c r="F428" s="287"/>
      <c r="G428" s="275"/>
      <c r="H428" s="275"/>
      <c r="I428" s="275"/>
      <c r="J428" s="275"/>
      <c r="K428" s="231"/>
      <c r="L428" s="240"/>
      <c r="M428" s="273">
        <f t="shared" ref="M428:U428" ca="1" si="351">IF(M$241&gt;$C415-1,SUM(OFFSET($L426,0,M$241-$C415,1,$C415-$C416))/($C415-$C416),IF(M$241&lt;$C416+1,0,SUM(OFFSET($L426,0,0,1,M$241-$C416))/($C415-$C416)))</f>
        <v>0</v>
      </c>
      <c r="N428" s="273">
        <f t="shared" ca="1" si="351"/>
        <v>0</v>
      </c>
      <c r="O428" s="273">
        <f t="shared" ca="1" si="351"/>
        <v>0</v>
      </c>
      <c r="P428" s="273">
        <f t="shared" ca="1" si="351"/>
        <v>0</v>
      </c>
      <c r="Q428" s="273">
        <f t="shared" ca="1" si="351"/>
        <v>0</v>
      </c>
      <c r="R428" s="273">
        <f t="shared" ca="1" si="351"/>
        <v>0</v>
      </c>
      <c r="S428" s="273">
        <f t="shared" ca="1" si="351"/>
        <v>0</v>
      </c>
      <c r="T428" s="273">
        <f t="shared" ca="1" si="351"/>
        <v>0</v>
      </c>
      <c r="U428" s="273">
        <f t="shared" ca="1" si="351"/>
        <v>0</v>
      </c>
    </row>
    <row r="429" spans="1:21" ht="15">
      <c r="A429" s="176"/>
      <c r="B429" s="285" t="s">
        <v>182</v>
      </c>
      <c r="C429" s="252" t="str">
        <f>"million "&amp;D428</f>
        <v>million LCU</v>
      </c>
      <c r="D429" s="280" t="str">
        <f>D428</f>
        <v>LCU</v>
      </c>
      <c r="E429" s="271"/>
      <c r="F429" s="287"/>
      <c r="G429" s="275"/>
      <c r="H429" s="275"/>
      <c r="I429" s="275"/>
      <c r="J429" s="275"/>
      <c r="K429" s="231"/>
      <c r="L429" s="240"/>
      <c r="M429" s="273">
        <f t="shared" ref="M429" si="352">L427*$C417</f>
        <v>0</v>
      </c>
      <c r="N429" s="273">
        <f t="shared" ref="N429:U429" ca="1" si="353">M427*$C417</f>
        <v>0</v>
      </c>
      <c r="O429" s="273">
        <f t="shared" ca="1" si="353"/>
        <v>0</v>
      </c>
      <c r="P429" s="273">
        <f t="shared" ca="1" si="353"/>
        <v>0</v>
      </c>
      <c r="Q429" s="273">
        <f t="shared" ca="1" si="353"/>
        <v>0</v>
      </c>
      <c r="R429" s="273">
        <f t="shared" ca="1" si="353"/>
        <v>0</v>
      </c>
      <c r="S429" s="273">
        <f t="shared" ca="1" si="353"/>
        <v>0</v>
      </c>
      <c r="T429" s="273">
        <f t="shared" ca="1" si="353"/>
        <v>0</v>
      </c>
      <c r="U429" s="273">
        <f t="shared" ca="1" si="353"/>
        <v>0</v>
      </c>
    </row>
    <row r="430" spans="1:21" ht="15">
      <c r="A430" s="176"/>
      <c r="B430" s="289" t="s">
        <v>190</v>
      </c>
      <c r="C430" s="252"/>
      <c r="D430" s="264"/>
      <c r="E430" s="260"/>
      <c r="F430" s="275"/>
      <c r="G430" s="275"/>
      <c r="H430" s="275"/>
      <c r="I430" s="275"/>
      <c r="J430" s="275"/>
      <c r="K430" s="231"/>
      <c r="L430" s="273"/>
      <c r="M430" s="273"/>
      <c r="N430" s="273"/>
      <c r="O430" s="273"/>
      <c r="P430" s="273"/>
      <c r="Q430" s="273"/>
      <c r="R430" s="273"/>
      <c r="S430" s="273"/>
      <c r="T430" s="273"/>
      <c r="U430" s="273"/>
    </row>
    <row r="431" spans="1:21" ht="15">
      <c r="A431" s="176"/>
      <c r="B431" s="285" t="s">
        <v>59</v>
      </c>
      <c r="C431" s="306" t="s">
        <v>226</v>
      </c>
      <c r="D431" s="251"/>
      <c r="E431" s="251"/>
      <c r="F431" s="255"/>
      <c r="G431" s="255"/>
      <c r="H431" s="255"/>
      <c r="I431" s="255"/>
      <c r="J431" s="255"/>
      <c r="K431" s="221"/>
      <c r="L431" s="221"/>
      <c r="M431" s="221"/>
      <c r="N431" s="221"/>
      <c r="O431" s="221"/>
      <c r="P431" s="221"/>
      <c r="Q431" s="221"/>
      <c r="R431" s="221"/>
      <c r="S431" s="221"/>
      <c r="T431" s="221"/>
      <c r="U431" s="221"/>
    </row>
    <row r="432" spans="1:21" ht="15">
      <c r="A432" s="176"/>
      <c r="B432" s="285" t="s">
        <v>221</v>
      </c>
      <c r="C432" s="308">
        <v>1</v>
      </c>
      <c r="D432" s="251"/>
      <c r="E432" s="251"/>
      <c r="F432" s="255"/>
      <c r="G432" s="255"/>
      <c r="H432" s="255"/>
      <c r="I432" s="255"/>
      <c r="J432" s="255"/>
      <c r="K432" s="221"/>
      <c r="L432" s="221"/>
      <c r="M432" s="221"/>
      <c r="N432" s="221"/>
      <c r="O432" s="221"/>
      <c r="P432" s="221"/>
      <c r="Q432" s="221"/>
      <c r="R432" s="221"/>
      <c r="S432" s="221"/>
      <c r="T432" s="221"/>
      <c r="U432" s="221"/>
    </row>
    <row r="433" spans="1:21" ht="15">
      <c r="A433" s="176"/>
      <c r="B433" s="285" t="s">
        <v>220</v>
      </c>
      <c r="C433" s="309">
        <v>0</v>
      </c>
      <c r="D433" s="251"/>
      <c r="E433" s="251"/>
      <c r="F433" s="255"/>
      <c r="G433" s="255"/>
      <c r="H433" s="255"/>
      <c r="I433" s="255"/>
      <c r="J433" s="255"/>
      <c r="K433" s="221"/>
      <c r="L433" s="221"/>
      <c r="M433" s="221"/>
      <c r="N433" s="221"/>
      <c r="O433" s="221"/>
      <c r="P433" s="221"/>
      <c r="Q433" s="221"/>
      <c r="R433" s="221"/>
      <c r="S433" s="221"/>
      <c r="T433" s="221"/>
      <c r="U433" s="221"/>
    </row>
    <row r="434" spans="1:21" ht="15">
      <c r="A434" s="176"/>
      <c r="B434" s="285" t="s">
        <v>219</v>
      </c>
      <c r="C434" s="310">
        <v>0</v>
      </c>
      <c r="D434" s="251"/>
      <c r="E434" s="251"/>
      <c r="F434" s="255"/>
      <c r="G434" s="255"/>
      <c r="H434" s="255"/>
      <c r="I434" s="255"/>
      <c r="J434" s="255"/>
      <c r="K434" s="221"/>
      <c r="L434" s="221"/>
      <c r="M434" s="221"/>
      <c r="N434" s="221"/>
      <c r="O434" s="221"/>
      <c r="P434" s="221"/>
      <c r="Q434" s="221"/>
      <c r="R434" s="221"/>
      <c r="S434" s="221"/>
      <c r="T434" s="221"/>
      <c r="U434" s="221"/>
    </row>
    <row r="435" spans="1:21" ht="15">
      <c r="A435" s="176"/>
      <c r="B435" s="285" t="s">
        <v>218</v>
      </c>
      <c r="C435" s="280"/>
      <c r="D435" s="251"/>
      <c r="E435" s="251"/>
      <c r="F435" s="255"/>
      <c r="G435" s="255"/>
      <c r="H435" s="255"/>
      <c r="I435" s="255"/>
      <c r="J435" s="255"/>
      <c r="K435" s="221"/>
      <c r="L435" s="221"/>
      <c r="M435" s="221"/>
      <c r="N435" s="221"/>
      <c r="O435" s="221"/>
      <c r="P435" s="221"/>
      <c r="Q435" s="221"/>
      <c r="R435" s="221"/>
      <c r="S435" s="221"/>
      <c r="T435" s="221"/>
      <c r="U435" s="221"/>
    </row>
    <row r="436" spans="1:21" ht="15">
      <c r="A436" s="176"/>
      <c r="B436" s="285" t="str">
        <f>"Classified as External or Domestic?"</f>
        <v>Classified as External or Domestic?</v>
      </c>
      <c r="C436" s="309" t="s">
        <v>65</v>
      </c>
      <c r="D436" s="251"/>
      <c r="E436" s="251"/>
      <c r="F436" s="255"/>
      <c r="G436" s="255"/>
      <c r="H436" s="255"/>
      <c r="I436" s="255"/>
      <c r="J436" s="255"/>
      <c r="K436" s="221"/>
      <c r="L436" s="221"/>
      <c r="M436" s="221"/>
      <c r="N436" s="221"/>
      <c r="O436" s="221"/>
      <c r="P436" s="221"/>
      <c r="Q436" s="221"/>
      <c r="R436" s="221"/>
      <c r="S436" s="221"/>
      <c r="T436" s="221"/>
      <c r="U436" s="221"/>
    </row>
    <row r="437" spans="1:21" ht="15">
      <c r="A437" s="176"/>
      <c r="B437" s="285" t="s">
        <v>258</v>
      </c>
      <c r="C437" s="251" t="s">
        <v>257</v>
      </c>
      <c r="D437" s="251"/>
      <c r="E437" s="251"/>
      <c r="F437" s="255"/>
      <c r="G437" s="255"/>
      <c r="H437" s="255"/>
      <c r="I437" s="255"/>
      <c r="J437" s="255"/>
      <c r="K437" s="221"/>
      <c r="L437" s="288">
        <f>L438/L$101*100</f>
        <v>0</v>
      </c>
      <c r="M437" s="288">
        <f t="shared" ref="M437" ca="1" si="354">M438/M$101*100</f>
        <v>0</v>
      </c>
      <c r="N437" s="288">
        <f t="shared" ref="N437" ca="1" si="355">N438/N$101*100</f>
        <v>0</v>
      </c>
      <c r="O437" s="288">
        <f t="shared" ref="O437" ca="1" si="356">O438/O$101*100</f>
        <v>0</v>
      </c>
      <c r="P437" s="288">
        <f t="shared" ref="P437" ca="1" si="357">P438/P$101*100</f>
        <v>0</v>
      </c>
      <c r="Q437" s="288">
        <f t="shared" ref="Q437" ca="1" si="358">Q438/Q$101*100</f>
        <v>0</v>
      </c>
      <c r="R437" s="288">
        <f t="shared" ref="R437" ca="1" si="359">R438/R$101*100</f>
        <v>0</v>
      </c>
      <c r="S437" s="288">
        <f t="shared" ref="S437" ca="1" si="360">S438/S$101*100</f>
        <v>0</v>
      </c>
      <c r="T437" s="288">
        <f t="shared" ref="T437" ca="1" si="361">T438/T$101*100</f>
        <v>0</v>
      </c>
      <c r="U437" s="288">
        <f t="shared" ref="U437" ca="1" si="362">U438/U$101*100</f>
        <v>0</v>
      </c>
    </row>
    <row r="438" spans="1:21" ht="15">
      <c r="A438" s="176"/>
      <c r="B438" s="285" t="s">
        <v>189</v>
      </c>
      <c r="C438" s="271" t="s">
        <v>186</v>
      </c>
      <c r="D438" s="280" t="str">
        <f>C436</f>
        <v>Domestic</v>
      </c>
      <c r="E438" s="271"/>
      <c r="F438" s="281"/>
      <c r="G438" s="275"/>
      <c r="H438" s="275"/>
      <c r="I438" s="275"/>
      <c r="J438" s="275"/>
      <c r="K438" s="231"/>
      <c r="L438" s="250">
        <f>SUMIF($E$63:$E$72,$B430,L$63:L$72)*L442</f>
        <v>0</v>
      </c>
      <c r="M438" s="250">
        <f t="shared" ref="M438:U438" si="363">SUMIF($E$63:$E$72,$B430,M$63:M$72)*M442</f>
        <v>0</v>
      </c>
      <c r="N438" s="250">
        <f t="shared" si="363"/>
        <v>0</v>
      </c>
      <c r="O438" s="250">
        <f t="shared" si="363"/>
        <v>0</v>
      </c>
      <c r="P438" s="250">
        <f t="shared" si="363"/>
        <v>0</v>
      </c>
      <c r="Q438" s="250">
        <f t="shared" si="363"/>
        <v>0</v>
      </c>
      <c r="R438" s="250">
        <f t="shared" si="363"/>
        <v>0</v>
      </c>
      <c r="S438" s="250">
        <f t="shared" si="363"/>
        <v>0</v>
      </c>
      <c r="T438" s="250">
        <f t="shared" si="363"/>
        <v>0</v>
      </c>
      <c r="U438" s="250">
        <f t="shared" si="363"/>
        <v>0</v>
      </c>
    </row>
    <row r="439" spans="1:21" ht="15">
      <c r="A439" s="176"/>
      <c r="B439" s="285" t="s">
        <v>188</v>
      </c>
      <c r="C439" s="271" t="s">
        <v>186</v>
      </c>
      <c r="D439" s="280" t="str">
        <f>C436</f>
        <v>Domestic</v>
      </c>
      <c r="E439" s="271"/>
      <c r="F439" s="281"/>
      <c r="G439" s="275"/>
      <c r="H439" s="275"/>
      <c r="I439" s="275"/>
      <c r="J439" s="275"/>
      <c r="K439" s="231"/>
      <c r="L439" s="240"/>
      <c r="M439" s="273">
        <f t="shared" ref="M439:U439" ca="1" si="364">M445*M442</f>
        <v>0</v>
      </c>
      <c r="N439" s="273">
        <f t="shared" ca="1" si="364"/>
        <v>0</v>
      </c>
      <c r="O439" s="273">
        <f t="shared" ca="1" si="364"/>
        <v>0</v>
      </c>
      <c r="P439" s="273">
        <f t="shared" ca="1" si="364"/>
        <v>0</v>
      </c>
      <c r="Q439" s="273">
        <f t="shared" ca="1" si="364"/>
        <v>0</v>
      </c>
      <c r="R439" s="273">
        <f t="shared" ca="1" si="364"/>
        <v>0</v>
      </c>
      <c r="S439" s="273">
        <f t="shared" ca="1" si="364"/>
        <v>0</v>
      </c>
      <c r="T439" s="273">
        <f t="shared" ca="1" si="364"/>
        <v>0</v>
      </c>
      <c r="U439" s="273">
        <f t="shared" ca="1" si="364"/>
        <v>0</v>
      </c>
    </row>
    <row r="440" spans="1:21" ht="15">
      <c r="A440" s="176"/>
      <c r="B440" s="285" t="s">
        <v>206</v>
      </c>
      <c r="C440" s="271" t="s">
        <v>186</v>
      </c>
      <c r="D440" s="280" t="str">
        <f>C436</f>
        <v>Domestic</v>
      </c>
      <c r="E440" s="271"/>
      <c r="F440" s="281"/>
      <c r="G440" s="275"/>
      <c r="H440" s="275"/>
      <c r="I440" s="275"/>
      <c r="J440" s="275"/>
      <c r="K440" s="231"/>
      <c r="L440" s="240"/>
      <c r="M440" s="273">
        <f t="shared" ref="M440:U440" si="365">M446*M442</f>
        <v>0</v>
      </c>
      <c r="N440" s="273">
        <f t="shared" ca="1" si="365"/>
        <v>0</v>
      </c>
      <c r="O440" s="273">
        <f t="shared" ca="1" si="365"/>
        <v>0</v>
      </c>
      <c r="P440" s="273">
        <f t="shared" ca="1" si="365"/>
        <v>0</v>
      </c>
      <c r="Q440" s="273">
        <f t="shared" ca="1" si="365"/>
        <v>0</v>
      </c>
      <c r="R440" s="273">
        <f t="shared" ca="1" si="365"/>
        <v>0</v>
      </c>
      <c r="S440" s="273">
        <f t="shared" ca="1" si="365"/>
        <v>0</v>
      </c>
      <c r="T440" s="273">
        <f t="shared" ca="1" si="365"/>
        <v>0</v>
      </c>
      <c r="U440" s="273">
        <f t="shared" ca="1" si="365"/>
        <v>0</v>
      </c>
    </row>
    <row r="441" spans="1:21" ht="15">
      <c r="A441" s="176"/>
      <c r="B441" s="285" t="s">
        <v>187</v>
      </c>
      <c r="C441" s="271" t="s">
        <v>186</v>
      </c>
      <c r="D441" s="280" t="str">
        <f>C436</f>
        <v>Domestic</v>
      </c>
      <c r="E441" s="271"/>
      <c r="F441" s="281"/>
      <c r="G441" s="275"/>
      <c r="H441" s="275"/>
      <c r="I441" s="275"/>
      <c r="J441" s="275"/>
      <c r="K441" s="231"/>
      <c r="L441" s="273">
        <f t="shared" ref="L441" si="366">L444*L442</f>
        <v>0</v>
      </c>
      <c r="M441" s="273">
        <f t="shared" ref="M441:U441" ca="1" si="367">M444*M442</f>
        <v>0</v>
      </c>
      <c r="N441" s="273">
        <f t="shared" ca="1" si="367"/>
        <v>0</v>
      </c>
      <c r="O441" s="273">
        <f t="shared" ca="1" si="367"/>
        <v>0</v>
      </c>
      <c r="P441" s="273">
        <f t="shared" ca="1" si="367"/>
        <v>0</v>
      </c>
      <c r="Q441" s="273">
        <f t="shared" ca="1" si="367"/>
        <v>0</v>
      </c>
      <c r="R441" s="273">
        <f t="shared" ca="1" si="367"/>
        <v>0</v>
      </c>
      <c r="S441" s="273">
        <f t="shared" ca="1" si="367"/>
        <v>0</v>
      </c>
      <c r="T441" s="273">
        <f t="shared" ca="1" si="367"/>
        <v>0</v>
      </c>
      <c r="U441" s="273">
        <f t="shared" ca="1" si="367"/>
        <v>0</v>
      </c>
    </row>
    <row r="442" spans="1:21" ht="15">
      <c r="A442" s="176"/>
      <c r="B442" s="285" t="s">
        <v>185</v>
      </c>
      <c r="C442" s="252" t="str">
        <f>"LCU per unit of "&amp;D441</f>
        <v>LCU per unit of Domestic</v>
      </c>
      <c r="D442" s="280" t="str">
        <f>C431</f>
        <v>LCU</v>
      </c>
      <c r="E442" s="271"/>
      <c r="F442" s="281"/>
      <c r="G442" s="275"/>
      <c r="H442" s="275"/>
      <c r="I442" s="275"/>
      <c r="J442" s="275"/>
      <c r="K442" s="231"/>
      <c r="L442" s="273">
        <f t="shared" ref="L442:U442" si="368">INDEX($L$81:$U$85,MATCH($D442,$B$81:$B$85,0),MATCH(L$78,$L$78:$U$78,0))</f>
        <v>1</v>
      </c>
      <c r="M442" s="273">
        <f t="shared" si="368"/>
        <v>1</v>
      </c>
      <c r="N442" s="273">
        <f t="shared" si="368"/>
        <v>1</v>
      </c>
      <c r="O442" s="273">
        <f t="shared" si="368"/>
        <v>1</v>
      </c>
      <c r="P442" s="273">
        <f t="shared" si="368"/>
        <v>1</v>
      </c>
      <c r="Q442" s="273">
        <f t="shared" si="368"/>
        <v>1</v>
      </c>
      <c r="R442" s="273">
        <f t="shared" si="368"/>
        <v>1</v>
      </c>
      <c r="S442" s="273">
        <f t="shared" si="368"/>
        <v>1</v>
      </c>
      <c r="T442" s="273">
        <f t="shared" si="368"/>
        <v>1</v>
      </c>
      <c r="U442" s="273">
        <f t="shared" si="368"/>
        <v>1</v>
      </c>
    </row>
    <row r="443" spans="1:21" ht="15">
      <c r="A443" s="176"/>
      <c r="B443" s="285" t="s">
        <v>184</v>
      </c>
      <c r="C443" s="252" t="str">
        <f>"million "&amp;D442</f>
        <v>million LCU</v>
      </c>
      <c r="D443" s="280" t="str">
        <f>D442</f>
        <v>LCU</v>
      </c>
      <c r="E443" s="263"/>
      <c r="F443" s="287"/>
      <c r="G443" s="275"/>
      <c r="H443" s="275"/>
      <c r="I443" s="275"/>
      <c r="J443" s="275"/>
      <c r="K443" s="231"/>
      <c r="L443" s="288">
        <f t="shared" ref="L443:U443" si="369">L438/L442</f>
        <v>0</v>
      </c>
      <c r="M443" s="288">
        <f t="shared" si="369"/>
        <v>0</v>
      </c>
      <c r="N443" s="288">
        <f t="shared" si="369"/>
        <v>0</v>
      </c>
      <c r="O443" s="288">
        <f t="shared" si="369"/>
        <v>0</v>
      </c>
      <c r="P443" s="288">
        <f t="shared" si="369"/>
        <v>0</v>
      </c>
      <c r="Q443" s="288">
        <f t="shared" si="369"/>
        <v>0</v>
      </c>
      <c r="R443" s="288">
        <f t="shared" si="369"/>
        <v>0</v>
      </c>
      <c r="S443" s="288">
        <f t="shared" si="369"/>
        <v>0</v>
      </c>
      <c r="T443" s="288">
        <f t="shared" si="369"/>
        <v>0</v>
      </c>
      <c r="U443" s="288">
        <f t="shared" si="369"/>
        <v>0</v>
      </c>
    </row>
    <row r="444" spans="1:21" ht="15">
      <c r="A444" s="176"/>
      <c r="B444" s="285" t="s">
        <v>183</v>
      </c>
      <c r="C444" s="252" t="str">
        <f>"million "&amp;D443</f>
        <v>million LCU</v>
      </c>
      <c r="D444" s="280" t="str">
        <f>D443</f>
        <v>LCU</v>
      </c>
      <c r="E444" s="271"/>
      <c r="F444" s="287"/>
      <c r="G444" s="275"/>
      <c r="H444" s="275"/>
      <c r="I444" s="275"/>
      <c r="J444" s="275"/>
      <c r="K444" s="231"/>
      <c r="L444" s="273">
        <f>L443</f>
        <v>0</v>
      </c>
      <c r="M444" s="273">
        <f t="shared" ref="M444:U444" ca="1" si="370">L444+M443-M445</f>
        <v>0</v>
      </c>
      <c r="N444" s="273">
        <f t="shared" ca="1" si="370"/>
        <v>0</v>
      </c>
      <c r="O444" s="273">
        <f t="shared" ca="1" si="370"/>
        <v>0</v>
      </c>
      <c r="P444" s="273">
        <f t="shared" ca="1" si="370"/>
        <v>0</v>
      </c>
      <c r="Q444" s="273">
        <f t="shared" ca="1" si="370"/>
        <v>0</v>
      </c>
      <c r="R444" s="273">
        <f t="shared" ca="1" si="370"/>
        <v>0</v>
      </c>
      <c r="S444" s="273">
        <f t="shared" ca="1" si="370"/>
        <v>0</v>
      </c>
      <c r="T444" s="273">
        <f t="shared" ca="1" si="370"/>
        <v>0</v>
      </c>
      <c r="U444" s="273">
        <f t="shared" ca="1" si="370"/>
        <v>0</v>
      </c>
    </row>
    <row r="445" spans="1:21" ht="15">
      <c r="A445" s="176"/>
      <c r="B445" s="285" t="s">
        <v>119</v>
      </c>
      <c r="C445" s="252" t="str">
        <f>"million "&amp;D444</f>
        <v>million LCU</v>
      </c>
      <c r="D445" s="280" t="str">
        <f>D444</f>
        <v>LCU</v>
      </c>
      <c r="E445" s="271"/>
      <c r="F445" s="287"/>
      <c r="G445" s="275"/>
      <c r="H445" s="275"/>
      <c r="I445" s="275"/>
      <c r="J445" s="275"/>
      <c r="K445" s="231"/>
      <c r="L445" s="240"/>
      <c r="M445" s="273">
        <f t="shared" ref="M445:U445" ca="1" si="371">IF(M$241&gt;$C432-1,SUM(OFFSET($L443,0,M$241-$C432,1,$C432-$C433))/($C432-$C433),IF(M$241&lt;$C433+1,0,SUM(OFFSET($L443,0,0,1,M$241-$C433))/($C432-$C433)))</f>
        <v>0</v>
      </c>
      <c r="N445" s="273">
        <f t="shared" ca="1" si="371"/>
        <v>0</v>
      </c>
      <c r="O445" s="273">
        <f t="shared" ca="1" si="371"/>
        <v>0</v>
      </c>
      <c r="P445" s="273">
        <f t="shared" ca="1" si="371"/>
        <v>0</v>
      </c>
      <c r="Q445" s="273">
        <f t="shared" ca="1" si="371"/>
        <v>0</v>
      </c>
      <c r="R445" s="273">
        <f t="shared" ca="1" si="371"/>
        <v>0</v>
      </c>
      <c r="S445" s="273">
        <f t="shared" ca="1" si="371"/>
        <v>0</v>
      </c>
      <c r="T445" s="273">
        <f t="shared" ca="1" si="371"/>
        <v>0</v>
      </c>
      <c r="U445" s="273">
        <f t="shared" ca="1" si="371"/>
        <v>0</v>
      </c>
    </row>
    <row r="446" spans="1:21" ht="15">
      <c r="A446" s="176"/>
      <c r="B446" s="285" t="s">
        <v>182</v>
      </c>
      <c r="C446" s="252" t="str">
        <f>"million "&amp;D445</f>
        <v>million LCU</v>
      </c>
      <c r="D446" s="280" t="str">
        <f>D445</f>
        <v>LCU</v>
      </c>
      <c r="E446" s="271"/>
      <c r="F446" s="287"/>
      <c r="G446" s="275"/>
      <c r="H446" s="275"/>
      <c r="I446" s="275"/>
      <c r="J446" s="275"/>
      <c r="K446" s="231"/>
      <c r="L446" s="240"/>
      <c r="M446" s="273">
        <f t="shared" ref="M446" si="372">L444*$C434</f>
        <v>0</v>
      </c>
      <c r="N446" s="273">
        <f t="shared" ref="N446:U446" ca="1" si="373">M444*$C434</f>
        <v>0</v>
      </c>
      <c r="O446" s="273">
        <f t="shared" ca="1" si="373"/>
        <v>0</v>
      </c>
      <c r="P446" s="273">
        <f t="shared" ca="1" si="373"/>
        <v>0</v>
      </c>
      <c r="Q446" s="273">
        <f t="shared" ca="1" si="373"/>
        <v>0</v>
      </c>
      <c r="R446" s="273">
        <f t="shared" ca="1" si="373"/>
        <v>0</v>
      </c>
      <c r="S446" s="273">
        <f t="shared" ca="1" si="373"/>
        <v>0</v>
      </c>
      <c r="T446" s="273">
        <f t="shared" ca="1" si="373"/>
        <v>0</v>
      </c>
      <c r="U446" s="273">
        <f t="shared" ca="1" si="373"/>
        <v>0</v>
      </c>
    </row>
    <row r="447" spans="1:21" ht="15">
      <c r="A447" s="176"/>
      <c r="B447" s="289" t="s">
        <v>250</v>
      </c>
      <c r="C447" s="252"/>
      <c r="D447" s="264"/>
      <c r="E447" s="260"/>
      <c r="F447" s="275"/>
      <c r="G447" s="275"/>
      <c r="H447" s="275"/>
      <c r="I447" s="275"/>
      <c r="J447" s="275"/>
      <c r="K447" s="231"/>
      <c r="L447" s="273"/>
      <c r="M447" s="273"/>
      <c r="N447" s="273"/>
      <c r="O447" s="273"/>
      <c r="P447" s="273"/>
      <c r="Q447" s="273"/>
      <c r="R447" s="273"/>
      <c r="S447" s="273"/>
      <c r="T447" s="273"/>
      <c r="U447" s="273"/>
    </row>
    <row r="448" spans="1:21" ht="15">
      <c r="A448" s="176"/>
      <c r="B448" s="285" t="s">
        <v>59</v>
      </c>
      <c r="C448" s="306" t="s">
        <v>226</v>
      </c>
      <c r="D448" s="251"/>
      <c r="E448" s="251"/>
      <c r="F448" s="255"/>
      <c r="G448" s="255"/>
      <c r="H448" s="255"/>
      <c r="I448" s="255"/>
      <c r="J448" s="255"/>
      <c r="K448" s="221"/>
      <c r="L448" s="221"/>
      <c r="M448" s="221"/>
      <c r="N448" s="221"/>
      <c r="O448" s="221"/>
      <c r="P448" s="221"/>
      <c r="Q448" s="221"/>
      <c r="R448" s="221"/>
      <c r="S448" s="221"/>
      <c r="T448" s="221"/>
      <c r="U448" s="221"/>
    </row>
    <row r="449" spans="1:21" ht="15">
      <c r="A449" s="176"/>
      <c r="B449" s="285" t="s">
        <v>221</v>
      </c>
      <c r="C449" s="308">
        <v>1</v>
      </c>
      <c r="D449" s="251"/>
      <c r="E449" s="251"/>
      <c r="F449" s="255"/>
      <c r="G449" s="255"/>
      <c r="H449" s="255"/>
      <c r="I449" s="255"/>
      <c r="J449" s="255"/>
      <c r="K449" s="221"/>
      <c r="L449" s="221"/>
      <c r="M449" s="221"/>
      <c r="N449" s="221"/>
      <c r="O449" s="221"/>
      <c r="P449" s="221"/>
      <c r="Q449" s="221"/>
      <c r="R449" s="221"/>
      <c r="S449" s="221"/>
      <c r="T449" s="221"/>
      <c r="U449" s="221"/>
    </row>
    <row r="450" spans="1:21" ht="15">
      <c r="A450" s="176"/>
      <c r="B450" s="285" t="s">
        <v>220</v>
      </c>
      <c r="C450" s="309">
        <v>0</v>
      </c>
      <c r="D450" s="251"/>
      <c r="E450" s="251"/>
      <c r="F450" s="255"/>
      <c r="G450" s="255"/>
      <c r="H450" s="255"/>
      <c r="I450" s="255"/>
      <c r="J450" s="255"/>
      <c r="K450" s="221"/>
      <c r="L450" s="221"/>
      <c r="M450" s="221"/>
      <c r="N450" s="221"/>
      <c r="O450" s="221"/>
      <c r="P450" s="221"/>
      <c r="Q450" s="221"/>
      <c r="R450" s="221"/>
      <c r="S450" s="221"/>
      <c r="T450" s="221"/>
      <c r="U450" s="221"/>
    </row>
    <row r="451" spans="1:21" ht="15">
      <c r="A451" s="176"/>
      <c r="B451" s="285" t="s">
        <v>219</v>
      </c>
      <c r="C451" s="310">
        <v>0</v>
      </c>
      <c r="D451" s="251"/>
      <c r="E451" s="251"/>
      <c r="F451" s="255"/>
      <c r="G451" s="255"/>
      <c r="H451" s="255"/>
      <c r="I451" s="255"/>
      <c r="J451" s="255"/>
      <c r="K451" s="221"/>
      <c r="L451" s="221"/>
      <c r="M451" s="221"/>
      <c r="N451" s="221"/>
      <c r="O451" s="221"/>
      <c r="P451" s="221"/>
      <c r="Q451" s="221"/>
      <c r="R451" s="221"/>
      <c r="S451" s="221"/>
      <c r="T451" s="221"/>
      <c r="U451" s="221"/>
    </row>
    <row r="452" spans="1:21" ht="15">
      <c r="A452" s="176"/>
      <c r="B452" s="285" t="s">
        <v>218</v>
      </c>
      <c r="C452" s="280"/>
      <c r="D452" s="251"/>
      <c r="E452" s="251"/>
      <c r="F452" s="255"/>
      <c r="G452" s="255"/>
      <c r="H452" s="255"/>
      <c r="I452" s="255"/>
      <c r="J452" s="255"/>
      <c r="K452" s="221"/>
      <c r="L452" s="221"/>
      <c r="M452" s="221"/>
      <c r="N452" s="221"/>
      <c r="O452" s="221"/>
      <c r="P452" s="221"/>
      <c r="Q452" s="221"/>
      <c r="R452" s="221"/>
      <c r="S452" s="221"/>
      <c r="T452" s="221"/>
      <c r="U452" s="221"/>
    </row>
    <row r="453" spans="1:21" ht="15">
      <c r="A453" s="176"/>
      <c r="B453" s="285" t="str">
        <f>"Classified as External or Domestic?"</f>
        <v>Classified as External or Domestic?</v>
      </c>
      <c r="C453" s="309" t="s">
        <v>65</v>
      </c>
      <c r="D453" s="251"/>
      <c r="E453" s="251"/>
      <c r="F453" s="255"/>
      <c r="G453" s="255"/>
      <c r="H453" s="255"/>
      <c r="I453" s="255"/>
      <c r="J453" s="255"/>
      <c r="K453" s="221"/>
      <c r="L453" s="221"/>
      <c r="M453" s="221"/>
      <c r="N453" s="221"/>
      <c r="O453" s="221"/>
      <c r="P453" s="221"/>
      <c r="Q453" s="221"/>
      <c r="R453" s="221"/>
      <c r="S453" s="221"/>
      <c r="T453" s="221"/>
      <c r="U453" s="221"/>
    </row>
    <row r="454" spans="1:21" ht="15">
      <c r="A454" s="176"/>
      <c r="B454" s="285" t="s">
        <v>258</v>
      </c>
      <c r="C454" s="251" t="s">
        <v>257</v>
      </c>
      <c r="D454" s="251"/>
      <c r="E454" s="251"/>
      <c r="F454" s="255"/>
      <c r="G454" s="255"/>
      <c r="H454" s="255"/>
      <c r="I454" s="255"/>
      <c r="J454" s="255"/>
      <c r="K454" s="221"/>
      <c r="L454" s="288">
        <f>L455/L$101*100</f>
        <v>0</v>
      </c>
      <c r="M454" s="288">
        <f t="shared" ref="M454" ca="1" si="374">M455/M$101*100</f>
        <v>0</v>
      </c>
      <c r="N454" s="288">
        <f t="shared" ref="N454" ca="1" si="375">N455/N$101*100</f>
        <v>0</v>
      </c>
      <c r="O454" s="288">
        <f t="shared" ref="O454" ca="1" si="376">O455/O$101*100</f>
        <v>0</v>
      </c>
      <c r="P454" s="288">
        <f t="shared" ref="P454" ca="1" si="377">P455/P$101*100</f>
        <v>0</v>
      </c>
      <c r="Q454" s="288">
        <f t="shared" ref="Q454" ca="1" si="378">Q455/Q$101*100</f>
        <v>0</v>
      </c>
      <c r="R454" s="288">
        <f t="shared" ref="R454" ca="1" si="379">R455/R$101*100</f>
        <v>0</v>
      </c>
      <c r="S454" s="288">
        <f t="shared" ref="S454" ca="1" si="380">S455/S$101*100</f>
        <v>0</v>
      </c>
      <c r="T454" s="288">
        <f t="shared" ref="T454" ca="1" si="381">T455/T$101*100</f>
        <v>0</v>
      </c>
      <c r="U454" s="288">
        <f t="shared" ref="U454" ca="1" si="382">U455/U$101*100</f>
        <v>0</v>
      </c>
    </row>
    <row r="455" spans="1:21" ht="15">
      <c r="A455" s="176"/>
      <c r="B455" s="285" t="s">
        <v>189</v>
      </c>
      <c r="C455" s="271" t="s">
        <v>186</v>
      </c>
      <c r="D455" s="280" t="str">
        <f>C453</f>
        <v>Domestic</v>
      </c>
      <c r="E455" s="271"/>
      <c r="F455" s="281"/>
      <c r="G455" s="275"/>
      <c r="H455" s="275"/>
      <c r="I455" s="275"/>
      <c r="J455" s="275"/>
      <c r="K455" s="231"/>
      <c r="L455" s="250">
        <f>SUMIF($E$63:$E$72,$B447,L$63:L$72)*L459</f>
        <v>0</v>
      </c>
      <c r="M455" s="250">
        <f t="shared" ref="M455:U455" si="383">SUMIF($E$63:$E$72,$B447,M$63:M$72)*M459</f>
        <v>0</v>
      </c>
      <c r="N455" s="250">
        <f t="shared" si="383"/>
        <v>0</v>
      </c>
      <c r="O455" s="250">
        <f t="shared" si="383"/>
        <v>0</v>
      </c>
      <c r="P455" s="250">
        <f t="shared" si="383"/>
        <v>0</v>
      </c>
      <c r="Q455" s="250">
        <f t="shared" si="383"/>
        <v>0</v>
      </c>
      <c r="R455" s="250">
        <f t="shared" si="383"/>
        <v>0</v>
      </c>
      <c r="S455" s="250">
        <f t="shared" si="383"/>
        <v>0</v>
      </c>
      <c r="T455" s="250">
        <f t="shared" si="383"/>
        <v>0</v>
      </c>
      <c r="U455" s="250">
        <f t="shared" si="383"/>
        <v>0</v>
      </c>
    </row>
    <row r="456" spans="1:21" ht="15">
      <c r="A456" s="176"/>
      <c r="B456" s="285" t="s">
        <v>188</v>
      </c>
      <c r="C456" s="271" t="s">
        <v>186</v>
      </c>
      <c r="D456" s="280" t="str">
        <f>C453</f>
        <v>Domestic</v>
      </c>
      <c r="E456" s="271"/>
      <c r="F456" s="281"/>
      <c r="G456" s="275"/>
      <c r="H456" s="275"/>
      <c r="I456" s="275"/>
      <c r="J456" s="275"/>
      <c r="K456" s="231"/>
      <c r="L456" s="240"/>
      <c r="M456" s="273">
        <f t="shared" ref="M456:U456" ca="1" si="384">M462*M459</f>
        <v>0</v>
      </c>
      <c r="N456" s="273">
        <f t="shared" ca="1" si="384"/>
        <v>0</v>
      </c>
      <c r="O456" s="273">
        <f t="shared" ca="1" si="384"/>
        <v>0</v>
      </c>
      <c r="P456" s="273">
        <f t="shared" ca="1" si="384"/>
        <v>0</v>
      </c>
      <c r="Q456" s="273">
        <f t="shared" ca="1" si="384"/>
        <v>0</v>
      </c>
      <c r="R456" s="273">
        <f t="shared" ca="1" si="384"/>
        <v>0</v>
      </c>
      <c r="S456" s="273">
        <f t="shared" ca="1" si="384"/>
        <v>0</v>
      </c>
      <c r="T456" s="273">
        <f t="shared" ca="1" si="384"/>
        <v>0</v>
      </c>
      <c r="U456" s="273">
        <f t="shared" ca="1" si="384"/>
        <v>0</v>
      </c>
    </row>
    <row r="457" spans="1:21" ht="15">
      <c r="A457" s="176"/>
      <c r="B457" s="285" t="s">
        <v>206</v>
      </c>
      <c r="C457" s="271" t="s">
        <v>186</v>
      </c>
      <c r="D457" s="280" t="str">
        <f>C453</f>
        <v>Domestic</v>
      </c>
      <c r="E457" s="271"/>
      <c r="F457" s="281"/>
      <c r="G457" s="275"/>
      <c r="H457" s="275"/>
      <c r="I457" s="275"/>
      <c r="J457" s="275"/>
      <c r="K457" s="231"/>
      <c r="L457" s="240"/>
      <c r="M457" s="273">
        <f t="shared" ref="M457:U457" si="385">M463*M459</f>
        <v>0</v>
      </c>
      <c r="N457" s="273">
        <f t="shared" ca="1" si="385"/>
        <v>0</v>
      </c>
      <c r="O457" s="273">
        <f t="shared" ca="1" si="385"/>
        <v>0</v>
      </c>
      <c r="P457" s="273">
        <f t="shared" ca="1" si="385"/>
        <v>0</v>
      </c>
      <c r="Q457" s="273">
        <f t="shared" ca="1" si="385"/>
        <v>0</v>
      </c>
      <c r="R457" s="273">
        <f t="shared" ca="1" si="385"/>
        <v>0</v>
      </c>
      <c r="S457" s="273">
        <f t="shared" ca="1" si="385"/>
        <v>0</v>
      </c>
      <c r="T457" s="273">
        <f t="shared" ca="1" si="385"/>
        <v>0</v>
      </c>
      <c r="U457" s="273">
        <f t="shared" ca="1" si="385"/>
        <v>0</v>
      </c>
    </row>
    <row r="458" spans="1:21" ht="15">
      <c r="A458" s="176"/>
      <c r="B458" s="285" t="s">
        <v>187</v>
      </c>
      <c r="C458" s="271" t="s">
        <v>186</v>
      </c>
      <c r="D458" s="280" t="str">
        <f>C453</f>
        <v>Domestic</v>
      </c>
      <c r="E458" s="271"/>
      <c r="F458" s="281"/>
      <c r="G458" s="275"/>
      <c r="H458" s="275"/>
      <c r="I458" s="275"/>
      <c r="J458" s="275"/>
      <c r="K458" s="231"/>
      <c r="L458" s="273">
        <f t="shared" ref="L458" si="386">L461*L459</f>
        <v>0</v>
      </c>
      <c r="M458" s="273">
        <f t="shared" ref="M458:U458" ca="1" si="387">M461*M459</f>
        <v>0</v>
      </c>
      <c r="N458" s="273">
        <f t="shared" ca="1" si="387"/>
        <v>0</v>
      </c>
      <c r="O458" s="273">
        <f t="shared" ca="1" si="387"/>
        <v>0</v>
      </c>
      <c r="P458" s="273">
        <f t="shared" ca="1" si="387"/>
        <v>0</v>
      </c>
      <c r="Q458" s="273">
        <f t="shared" ca="1" si="387"/>
        <v>0</v>
      </c>
      <c r="R458" s="273">
        <f t="shared" ca="1" si="387"/>
        <v>0</v>
      </c>
      <c r="S458" s="273">
        <f t="shared" ca="1" si="387"/>
        <v>0</v>
      </c>
      <c r="T458" s="273">
        <f t="shared" ca="1" si="387"/>
        <v>0</v>
      </c>
      <c r="U458" s="273">
        <f t="shared" ca="1" si="387"/>
        <v>0</v>
      </c>
    </row>
    <row r="459" spans="1:21" ht="15">
      <c r="A459" s="176"/>
      <c r="B459" s="285" t="s">
        <v>185</v>
      </c>
      <c r="C459" s="252" t="str">
        <f>"LCU per unit of "&amp;D458</f>
        <v>LCU per unit of Domestic</v>
      </c>
      <c r="D459" s="280" t="str">
        <f>C448</f>
        <v>LCU</v>
      </c>
      <c r="E459" s="271"/>
      <c r="F459" s="281"/>
      <c r="G459" s="275"/>
      <c r="H459" s="275"/>
      <c r="I459" s="275"/>
      <c r="J459" s="275"/>
      <c r="K459" s="231"/>
      <c r="L459" s="273">
        <f t="shared" ref="L459:U459" si="388">INDEX($L$81:$U$85,MATCH($D459,$B$81:$B$85,0),MATCH(L$78,$L$78:$U$78,0))</f>
        <v>1</v>
      </c>
      <c r="M459" s="273">
        <f t="shared" si="388"/>
        <v>1</v>
      </c>
      <c r="N459" s="273">
        <f t="shared" si="388"/>
        <v>1</v>
      </c>
      <c r="O459" s="273">
        <f t="shared" si="388"/>
        <v>1</v>
      </c>
      <c r="P459" s="273">
        <f t="shared" si="388"/>
        <v>1</v>
      </c>
      <c r="Q459" s="273">
        <f t="shared" si="388"/>
        <v>1</v>
      </c>
      <c r="R459" s="273">
        <f t="shared" si="388"/>
        <v>1</v>
      </c>
      <c r="S459" s="273">
        <f t="shared" si="388"/>
        <v>1</v>
      </c>
      <c r="T459" s="273">
        <f t="shared" si="388"/>
        <v>1</v>
      </c>
      <c r="U459" s="273">
        <f t="shared" si="388"/>
        <v>1</v>
      </c>
    </row>
    <row r="460" spans="1:21" ht="15">
      <c r="A460" s="176"/>
      <c r="B460" s="285" t="s">
        <v>184</v>
      </c>
      <c r="C460" s="252" t="str">
        <f>"million "&amp;D459</f>
        <v>million LCU</v>
      </c>
      <c r="D460" s="280" t="str">
        <f>D459</f>
        <v>LCU</v>
      </c>
      <c r="E460" s="263"/>
      <c r="F460" s="287"/>
      <c r="G460" s="275"/>
      <c r="H460" s="275"/>
      <c r="I460" s="275"/>
      <c r="J460" s="275"/>
      <c r="K460" s="231"/>
      <c r="L460" s="288">
        <f t="shared" ref="L460:U460" si="389">L455/L459</f>
        <v>0</v>
      </c>
      <c r="M460" s="288">
        <f t="shared" si="389"/>
        <v>0</v>
      </c>
      <c r="N460" s="288">
        <f t="shared" si="389"/>
        <v>0</v>
      </c>
      <c r="O460" s="288">
        <f t="shared" si="389"/>
        <v>0</v>
      </c>
      <c r="P460" s="288">
        <f t="shared" si="389"/>
        <v>0</v>
      </c>
      <c r="Q460" s="288">
        <f t="shared" si="389"/>
        <v>0</v>
      </c>
      <c r="R460" s="288">
        <f t="shared" si="389"/>
        <v>0</v>
      </c>
      <c r="S460" s="288">
        <f t="shared" si="389"/>
        <v>0</v>
      </c>
      <c r="T460" s="288">
        <f t="shared" si="389"/>
        <v>0</v>
      </c>
      <c r="U460" s="288">
        <f t="shared" si="389"/>
        <v>0</v>
      </c>
    </row>
    <row r="461" spans="1:21" ht="15">
      <c r="A461" s="176"/>
      <c r="B461" s="285" t="s">
        <v>183</v>
      </c>
      <c r="C461" s="252" t="str">
        <f>"million "&amp;D460</f>
        <v>million LCU</v>
      </c>
      <c r="D461" s="280" t="str">
        <f>D460</f>
        <v>LCU</v>
      </c>
      <c r="E461" s="271"/>
      <c r="F461" s="287"/>
      <c r="G461" s="275"/>
      <c r="H461" s="275"/>
      <c r="I461" s="275"/>
      <c r="J461" s="275"/>
      <c r="K461" s="231"/>
      <c r="L461" s="273">
        <f>L460</f>
        <v>0</v>
      </c>
      <c r="M461" s="273">
        <f t="shared" ref="M461:U461" ca="1" si="390">L461+M460-M462</f>
        <v>0</v>
      </c>
      <c r="N461" s="273">
        <f t="shared" ca="1" si="390"/>
        <v>0</v>
      </c>
      <c r="O461" s="273">
        <f t="shared" ca="1" si="390"/>
        <v>0</v>
      </c>
      <c r="P461" s="273">
        <f t="shared" ca="1" si="390"/>
        <v>0</v>
      </c>
      <c r="Q461" s="273">
        <f t="shared" ca="1" si="390"/>
        <v>0</v>
      </c>
      <c r="R461" s="273">
        <f t="shared" ca="1" si="390"/>
        <v>0</v>
      </c>
      <c r="S461" s="273">
        <f t="shared" ca="1" si="390"/>
        <v>0</v>
      </c>
      <c r="T461" s="273">
        <f t="shared" ca="1" si="390"/>
        <v>0</v>
      </c>
      <c r="U461" s="273">
        <f t="shared" ca="1" si="390"/>
        <v>0</v>
      </c>
    </row>
    <row r="462" spans="1:21" ht="15">
      <c r="A462" s="176"/>
      <c r="B462" s="285" t="s">
        <v>119</v>
      </c>
      <c r="C462" s="252" t="str">
        <f>"million "&amp;D461</f>
        <v>million LCU</v>
      </c>
      <c r="D462" s="280" t="str">
        <f>D461</f>
        <v>LCU</v>
      </c>
      <c r="E462" s="271"/>
      <c r="F462" s="287"/>
      <c r="G462" s="275"/>
      <c r="H462" s="275"/>
      <c r="I462" s="275"/>
      <c r="J462" s="275"/>
      <c r="K462" s="231"/>
      <c r="L462" s="240"/>
      <c r="M462" s="273">
        <f t="shared" ref="M462:U462" ca="1" si="391">IF(M$241&gt;$C449-1,SUM(OFFSET($L460,0,M$241-$C449,1,$C449-$C450))/($C449-$C450),IF(M$241&lt;$C450+1,0,SUM(OFFSET($L460,0,0,1,M$241-$C450))/($C449-$C450)))</f>
        <v>0</v>
      </c>
      <c r="N462" s="273">
        <f t="shared" ca="1" si="391"/>
        <v>0</v>
      </c>
      <c r="O462" s="273">
        <f t="shared" ca="1" si="391"/>
        <v>0</v>
      </c>
      <c r="P462" s="273">
        <f t="shared" ca="1" si="391"/>
        <v>0</v>
      </c>
      <c r="Q462" s="273">
        <f t="shared" ca="1" si="391"/>
        <v>0</v>
      </c>
      <c r="R462" s="273">
        <f t="shared" ca="1" si="391"/>
        <v>0</v>
      </c>
      <c r="S462" s="273">
        <f t="shared" ca="1" si="391"/>
        <v>0</v>
      </c>
      <c r="T462" s="273">
        <f t="shared" ca="1" si="391"/>
        <v>0</v>
      </c>
      <c r="U462" s="273">
        <f t="shared" ca="1" si="391"/>
        <v>0</v>
      </c>
    </row>
    <row r="463" spans="1:21" ht="15">
      <c r="A463" s="176"/>
      <c r="B463" s="285" t="s">
        <v>182</v>
      </c>
      <c r="C463" s="252" t="str">
        <f>"million "&amp;D462</f>
        <v>million LCU</v>
      </c>
      <c r="D463" s="280" t="str">
        <f>D462</f>
        <v>LCU</v>
      </c>
      <c r="E463" s="271"/>
      <c r="F463" s="287"/>
      <c r="G463" s="275"/>
      <c r="H463" s="275"/>
      <c r="I463" s="275"/>
      <c r="J463" s="275"/>
      <c r="K463" s="231"/>
      <c r="L463" s="240"/>
      <c r="M463" s="273">
        <f t="shared" ref="M463" si="392">L461*$C451</f>
        <v>0</v>
      </c>
      <c r="N463" s="273">
        <f t="shared" ref="N463:U463" ca="1" si="393">M461*$C451</f>
        <v>0</v>
      </c>
      <c r="O463" s="273">
        <f t="shared" ca="1" si="393"/>
        <v>0</v>
      </c>
      <c r="P463" s="273">
        <f t="shared" ca="1" si="393"/>
        <v>0</v>
      </c>
      <c r="Q463" s="273">
        <f t="shared" ca="1" si="393"/>
        <v>0</v>
      </c>
      <c r="R463" s="273">
        <f t="shared" ca="1" si="393"/>
        <v>0</v>
      </c>
      <c r="S463" s="273">
        <f t="shared" ca="1" si="393"/>
        <v>0</v>
      </c>
      <c r="T463" s="273">
        <f t="shared" ca="1" si="393"/>
        <v>0</v>
      </c>
      <c r="U463" s="273">
        <f t="shared" ca="1" si="393"/>
        <v>0</v>
      </c>
    </row>
    <row r="464" spans="1:21" ht="15">
      <c r="A464" s="176"/>
      <c r="B464" s="289" t="s">
        <v>251</v>
      </c>
      <c r="C464" s="252"/>
      <c r="D464" s="264"/>
      <c r="E464" s="260"/>
      <c r="F464" s="275"/>
      <c r="G464" s="275"/>
      <c r="H464" s="275"/>
      <c r="I464" s="275"/>
      <c r="J464" s="275"/>
      <c r="K464" s="231"/>
      <c r="L464" s="273"/>
      <c r="M464" s="273"/>
      <c r="N464" s="273"/>
      <c r="O464" s="273"/>
      <c r="P464" s="273"/>
      <c r="Q464" s="273"/>
      <c r="R464" s="273"/>
      <c r="S464" s="273"/>
      <c r="T464" s="273"/>
      <c r="U464" s="273"/>
    </row>
    <row r="465" spans="1:21" ht="15">
      <c r="A465" s="176"/>
      <c r="B465" s="285" t="s">
        <v>59</v>
      </c>
      <c r="C465" s="306" t="s">
        <v>226</v>
      </c>
      <c r="D465" s="251"/>
      <c r="E465" s="251"/>
      <c r="F465" s="255"/>
      <c r="G465" s="255"/>
      <c r="H465" s="255"/>
      <c r="I465" s="255"/>
      <c r="J465" s="255"/>
      <c r="K465" s="221"/>
      <c r="L465" s="221"/>
      <c r="M465" s="221"/>
      <c r="N465" s="221"/>
      <c r="O465" s="221"/>
      <c r="P465" s="221"/>
      <c r="Q465" s="221"/>
      <c r="R465" s="221"/>
      <c r="S465" s="221"/>
      <c r="T465" s="221"/>
      <c r="U465" s="221"/>
    </row>
    <row r="466" spans="1:21" ht="15">
      <c r="A466" s="176"/>
      <c r="B466" s="285" t="s">
        <v>221</v>
      </c>
      <c r="C466" s="308">
        <v>1</v>
      </c>
      <c r="D466" s="251"/>
      <c r="E466" s="251"/>
      <c r="F466" s="255"/>
      <c r="G466" s="255"/>
      <c r="H466" s="255"/>
      <c r="I466" s="255"/>
      <c r="J466" s="255"/>
      <c r="K466" s="221"/>
      <c r="L466" s="221"/>
      <c r="M466" s="221"/>
      <c r="N466" s="221"/>
      <c r="O466" s="221"/>
      <c r="P466" s="221"/>
      <c r="Q466" s="221"/>
      <c r="R466" s="221"/>
      <c r="S466" s="221"/>
      <c r="T466" s="221"/>
      <c r="U466" s="221"/>
    </row>
    <row r="467" spans="1:21" ht="15">
      <c r="A467" s="176"/>
      <c r="B467" s="285" t="s">
        <v>220</v>
      </c>
      <c r="C467" s="309">
        <v>0</v>
      </c>
      <c r="D467" s="251"/>
      <c r="E467" s="251"/>
      <c r="F467" s="255"/>
      <c r="G467" s="255"/>
      <c r="H467" s="255"/>
      <c r="I467" s="255"/>
      <c r="J467" s="255"/>
      <c r="K467" s="221"/>
      <c r="L467" s="221"/>
      <c r="M467" s="221"/>
      <c r="N467" s="221"/>
      <c r="O467" s="221"/>
      <c r="P467" s="221"/>
      <c r="Q467" s="221"/>
      <c r="R467" s="221"/>
      <c r="S467" s="221"/>
      <c r="T467" s="221"/>
      <c r="U467" s="221"/>
    </row>
    <row r="468" spans="1:21" ht="15">
      <c r="A468" s="176"/>
      <c r="B468" s="285" t="s">
        <v>219</v>
      </c>
      <c r="C468" s="310">
        <v>0</v>
      </c>
      <c r="D468" s="251"/>
      <c r="E468" s="251"/>
      <c r="F468" s="255"/>
      <c r="G468" s="255"/>
      <c r="H468" s="255"/>
      <c r="I468" s="255"/>
      <c r="J468" s="255"/>
      <c r="K468" s="221"/>
      <c r="L468" s="221"/>
      <c r="M468" s="221"/>
      <c r="N468" s="221"/>
      <c r="O468" s="221"/>
      <c r="P468" s="221"/>
      <c r="Q468" s="221"/>
      <c r="R468" s="221"/>
      <c r="S468" s="221"/>
      <c r="T468" s="221"/>
      <c r="U468" s="221"/>
    </row>
    <row r="469" spans="1:21" ht="15">
      <c r="A469" s="176"/>
      <c r="B469" s="285" t="s">
        <v>218</v>
      </c>
      <c r="C469" s="280"/>
      <c r="D469" s="251"/>
      <c r="E469" s="251"/>
      <c r="F469" s="255"/>
      <c r="G469" s="255"/>
      <c r="H469" s="255"/>
      <c r="I469" s="255"/>
      <c r="J469" s="255"/>
      <c r="K469" s="221"/>
      <c r="L469" s="221"/>
      <c r="M469" s="221"/>
      <c r="N469" s="221"/>
      <c r="O469" s="221"/>
      <c r="P469" s="221"/>
      <c r="Q469" s="221"/>
      <c r="R469" s="221"/>
      <c r="S469" s="221"/>
      <c r="T469" s="221"/>
      <c r="U469" s="221"/>
    </row>
    <row r="470" spans="1:21" ht="15">
      <c r="A470" s="176"/>
      <c r="B470" s="285" t="str">
        <f>"Classified as External or Domestic?"</f>
        <v>Classified as External or Domestic?</v>
      </c>
      <c r="C470" s="309" t="s">
        <v>65</v>
      </c>
      <c r="D470" s="251"/>
      <c r="E470" s="251"/>
      <c r="F470" s="255"/>
      <c r="G470" s="255"/>
      <c r="H470" s="255"/>
      <c r="I470" s="255"/>
      <c r="J470" s="255"/>
      <c r="K470" s="221"/>
      <c r="L470" s="221"/>
      <c r="M470" s="221"/>
      <c r="N470" s="221"/>
      <c r="O470" s="221"/>
      <c r="P470" s="221"/>
      <c r="Q470" s="221"/>
      <c r="R470" s="221"/>
      <c r="S470" s="221"/>
      <c r="T470" s="221"/>
      <c r="U470" s="221"/>
    </row>
    <row r="471" spans="1:21" ht="15">
      <c r="A471" s="176"/>
      <c r="B471" s="285" t="s">
        <v>258</v>
      </c>
      <c r="C471" s="251" t="s">
        <v>257</v>
      </c>
      <c r="D471" s="251"/>
      <c r="E471" s="251"/>
      <c r="F471" s="255"/>
      <c r="G471" s="255"/>
      <c r="H471" s="255"/>
      <c r="I471" s="255"/>
      <c r="J471" s="255"/>
      <c r="K471" s="221"/>
      <c r="L471" s="288">
        <f>L472/L$101*100</f>
        <v>0</v>
      </c>
      <c r="M471" s="288">
        <f t="shared" ref="M471" ca="1" si="394">M472/M$101*100</f>
        <v>0</v>
      </c>
      <c r="N471" s="288">
        <f t="shared" ref="N471" ca="1" si="395">N472/N$101*100</f>
        <v>0</v>
      </c>
      <c r="O471" s="288">
        <f t="shared" ref="O471" ca="1" si="396">O472/O$101*100</f>
        <v>0</v>
      </c>
      <c r="P471" s="288">
        <f t="shared" ref="P471" ca="1" si="397">P472/P$101*100</f>
        <v>0</v>
      </c>
      <c r="Q471" s="288">
        <f t="shared" ref="Q471" ca="1" si="398">Q472/Q$101*100</f>
        <v>0</v>
      </c>
      <c r="R471" s="288">
        <f t="shared" ref="R471" ca="1" si="399">R472/R$101*100</f>
        <v>0</v>
      </c>
      <c r="S471" s="288">
        <f t="shared" ref="S471" ca="1" si="400">S472/S$101*100</f>
        <v>0</v>
      </c>
      <c r="T471" s="288">
        <f t="shared" ref="T471" ca="1" si="401">T472/T$101*100</f>
        <v>0</v>
      </c>
      <c r="U471" s="288">
        <f t="shared" ref="U471" ca="1" si="402">U472/U$101*100</f>
        <v>0</v>
      </c>
    </row>
    <row r="472" spans="1:21" ht="15">
      <c r="A472" s="176"/>
      <c r="B472" s="285" t="s">
        <v>189</v>
      </c>
      <c r="C472" s="271" t="s">
        <v>186</v>
      </c>
      <c r="D472" s="280" t="str">
        <f>C470</f>
        <v>Domestic</v>
      </c>
      <c r="E472" s="271"/>
      <c r="F472" s="281"/>
      <c r="G472" s="275"/>
      <c r="H472" s="275"/>
      <c r="I472" s="275"/>
      <c r="J472" s="275"/>
      <c r="K472" s="231"/>
      <c r="L472" s="250">
        <f>SUMIF($E$63:$E$72,$B464,L$63:L$72)*L476</f>
        <v>0</v>
      </c>
      <c r="M472" s="250">
        <f t="shared" ref="M472:U472" si="403">SUMIF($E$63:$E$72,$B464,M$63:M$72)*M476</f>
        <v>0</v>
      </c>
      <c r="N472" s="250">
        <f t="shared" si="403"/>
        <v>0</v>
      </c>
      <c r="O472" s="250">
        <f t="shared" si="403"/>
        <v>0</v>
      </c>
      <c r="P472" s="250">
        <f t="shared" si="403"/>
        <v>0</v>
      </c>
      <c r="Q472" s="250">
        <f t="shared" si="403"/>
        <v>0</v>
      </c>
      <c r="R472" s="250">
        <f t="shared" si="403"/>
        <v>0</v>
      </c>
      <c r="S472" s="250">
        <f t="shared" si="403"/>
        <v>0</v>
      </c>
      <c r="T472" s="250">
        <f t="shared" si="403"/>
        <v>0</v>
      </c>
      <c r="U472" s="250">
        <f t="shared" si="403"/>
        <v>0</v>
      </c>
    </row>
    <row r="473" spans="1:21" ht="15">
      <c r="A473" s="176"/>
      <c r="B473" s="285" t="s">
        <v>188</v>
      </c>
      <c r="C473" s="271" t="s">
        <v>186</v>
      </c>
      <c r="D473" s="280" t="str">
        <f>C470</f>
        <v>Domestic</v>
      </c>
      <c r="E473" s="271"/>
      <c r="F473" s="281"/>
      <c r="G473" s="275"/>
      <c r="H473" s="275"/>
      <c r="I473" s="275"/>
      <c r="J473" s="275"/>
      <c r="K473" s="231"/>
      <c r="L473" s="240"/>
      <c r="M473" s="273">
        <f t="shared" ref="M473:U473" ca="1" si="404">M479*M476</f>
        <v>0</v>
      </c>
      <c r="N473" s="273">
        <f t="shared" ca="1" si="404"/>
        <v>0</v>
      </c>
      <c r="O473" s="273">
        <f t="shared" ca="1" si="404"/>
        <v>0</v>
      </c>
      <c r="P473" s="273">
        <f t="shared" ca="1" si="404"/>
        <v>0</v>
      </c>
      <c r="Q473" s="273">
        <f t="shared" ca="1" si="404"/>
        <v>0</v>
      </c>
      <c r="R473" s="273">
        <f t="shared" ca="1" si="404"/>
        <v>0</v>
      </c>
      <c r="S473" s="273">
        <f t="shared" ca="1" si="404"/>
        <v>0</v>
      </c>
      <c r="T473" s="273">
        <f t="shared" ca="1" si="404"/>
        <v>0</v>
      </c>
      <c r="U473" s="273">
        <f t="shared" ca="1" si="404"/>
        <v>0</v>
      </c>
    </row>
    <row r="474" spans="1:21" ht="15">
      <c r="A474" s="176"/>
      <c r="B474" s="285" t="s">
        <v>206</v>
      </c>
      <c r="C474" s="271" t="s">
        <v>186</v>
      </c>
      <c r="D474" s="280" t="str">
        <f>C470</f>
        <v>Domestic</v>
      </c>
      <c r="E474" s="271"/>
      <c r="F474" s="281"/>
      <c r="G474" s="275"/>
      <c r="H474" s="275"/>
      <c r="I474" s="275"/>
      <c r="J474" s="275"/>
      <c r="K474" s="231"/>
      <c r="L474" s="240"/>
      <c r="M474" s="273">
        <f t="shared" ref="M474:U474" si="405">M480*M476</f>
        <v>0</v>
      </c>
      <c r="N474" s="273">
        <f t="shared" ca="1" si="405"/>
        <v>0</v>
      </c>
      <c r="O474" s="273">
        <f t="shared" ca="1" si="405"/>
        <v>0</v>
      </c>
      <c r="P474" s="273">
        <f t="shared" ca="1" si="405"/>
        <v>0</v>
      </c>
      <c r="Q474" s="273">
        <f t="shared" ca="1" si="405"/>
        <v>0</v>
      </c>
      <c r="R474" s="273">
        <f t="shared" ca="1" si="405"/>
        <v>0</v>
      </c>
      <c r="S474" s="273">
        <f t="shared" ca="1" si="405"/>
        <v>0</v>
      </c>
      <c r="T474" s="273">
        <f t="shared" ca="1" si="405"/>
        <v>0</v>
      </c>
      <c r="U474" s="273">
        <f t="shared" ca="1" si="405"/>
        <v>0</v>
      </c>
    </row>
    <row r="475" spans="1:21" ht="15">
      <c r="A475" s="176"/>
      <c r="B475" s="285" t="s">
        <v>187</v>
      </c>
      <c r="C475" s="271" t="s">
        <v>186</v>
      </c>
      <c r="D475" s="280" t="str">
        <f>C470</f>
        <v>Domestic</v>
      </c>
      <c r="E475" s="271"/>
      <c r="F475" s="281"/>
      <c r="G475" s="275"/>
      <c r="H475" s="275"/>
      <c r="I475" s="275"/>
      <c r="J475" s="275"/>
      <c r="K475" s="231"/>
      <c r="L475" s="273">
        <f t="shared" ref="L475" si="406">L478*L476</f>
        <v>0</v>
      </c>
      <c r="M475" s="273">
        <f t="shared" ref="M475:U475" ca="1" si="407">M478*M476</f>
        <v>0</v>
      </c>
      <c r="N475" s="273">
        <f t="shared" ca="1" si="407"/>
        <v>0</v>
      </c>
      <c r="O475" s="273">
        <f t="shared" ca="1" si="407"/>
        <v>0</v>
      </c>
      <c r="P475" s="273">
        <f t="shared" ca="1" si="407"/>
        <v>0</v>
      </c>
      <c r="Q475" s="273">
        <f t="shared" ca="1" si="407"/>
        <v>0</v>
      </c>
      <c r="R475" s="273">
        <f t="shared" ca="1" si="407"/>
        <v>0</v>
      </c>
      <c r="S475" s="273">
        <f t="shared" ca="1" si="407"/>
        <v>0</v>
      </c>
      <c r="T475" s="273">
        <f t="shared" ca="1" si="407"/>
        <v>0</v>
      </c>
      <c r="U475" s="273">
        <f t="shared" ca="1" si="407"/>
        <v>0</v>
      </c>
    </row>
    <row r="476" spans="1:21" ht="15">
      <c r="A476" s="176"/>
      <c r="B476" s="285" t="s">
        <v>185</v>
      </c>
      <c r="C476" s="252" t="str">
        <f>"LCU per unit of "&amp;D475</f>
        <v>LCU per unit of Domestic</v>
      </c>
      <c r="D476" s="280" t="str">
        <f>C465</f>
        <v>LCU</v>
      </c>
      <c r="E476" s="271"/>
      <c r="F476" s="281"/>
      <c r="G476" s="275"/>
      <c r="H476" s="275"/>
      <c r="I476" s="275"/>
      <c r="J476" s="275"/>
      <c r="K476" s="231"/>
      <c r="L476" s="273">
        <f t="shared" ref="L476:U476" si="408">INDEX($L$81:$U$85,MATCH($D476,$B$81:$B$85,0),MATCH(L$78,$L$78:$U$78,0))</f>
        <v>1</v>
      </c>
      <c r="M476" s="273">
        <f t="shared" si="408"/>
        <v>1</v>
      </c>
      <c r="N476" s="273">
        <f t="shared" si="408"/>
        <v>1</v>
      </c>
      <c r="O476" s="273">
        <f t="shared" si="408"/>
        <v>1</v>
      </c>
      <c r="P476" s="273">
        <f t="shared" si="408"/>
        <v>1</v>
      </c>
      <c r="Q476" s="273">
        <f t="shared" si="408"/>
        <v>1</v>
      </c>
      <c r="R476" s="273">
        <f t="shared" si="408"/>
        <v>1</v>
      </c>
      <c r="S476" s="273">
        <f t="shared" si="408"/>
        <v>1</v>
      </c>
      <c r="T476" s="273">
        <f t="shared" si="408"/>
        <v>1</v>
      </c>
      <c r="U476" s="273">
        <f t="shared" si="408"/>
        <v>1</v>
      </c>
    </row>
    <row r="477" spans="1:21" ht="15">
      <c r="A477" s="176"/>
      <c r="B477" s="285" t="s">
        <v>184</v>
      </c>
      <c r="C477" s="252" t="str">
        <f>"million "&amp;D476</f>
        <v>million LCU</v>
      </c>
      <c r="D477" s="280" t="str">
        <f>D476</f>
        <v>LCU</v>
      </c>
      <c r="E477" s="263"/>
      <c r="F477" s="287"/>
      <c r="G477" s="275"/>
      <c r="H477" s="275"/>
      <c r="I477" s="275"/>
      <c r="J477" s="275"/>
      <c r="K477" s="231"/>
      <c r="L477" s="288">
        <f t="shared" ref="L477:U477" si="409">L472/L476</f>
        <v>0</v>
      </c>
      <c r="M477" s="288">
        <f t="shared" si="409"/>
        <v>0</v>
      </c>
      <c r="N477" s="288">
        <f t="shared" si="409"/>
        <v>0</v>
      </c>
      <c r="O477" s="288">
        <f t="shared" si="409"/>
        <v>0</v>
      </c>
      <c r="P477" s="288">
        <f t="shared" si="409"/>
        <v>0</v>
      </c>
      <c r="Q477" s="288">
        <f t="shared" si="409"/>
        <v>0</v>
      </c>
      <c r="R477" s="288">
        <f t="shared" si="409"/>
        <v>0</v>
      </c>
      <c r="S477" s="288">
        <f t="shared" si="409"/>
        <v>0</v>
      </c>
      <c r="T477" s="288">
        <f t="shared" si="409"/>
        <v>0</v>
      </c>
      <c r="U477" s="288">
        <f t="shared" si="409"/>
        <v>0</v>
      </c>
    </row>
    <row r="478" spans="1:21" ht="15">
      <c r="A478" s="176"/>
      <c r="B478" s="285" t="s">
        <v>183</v>
      </c>
      <c r="C478" s="252" t="str">
        <f>"million "&amp;D477</f>
        <v>million LCU</v>
      </c>
      <c r="D478" s="280" t="str">
        <f>D477</f>
        <v>LCU</v>
      </c>
      <c r="E478" s="271"/>
      <c r="F478" s="287"/>
      <c r="G478" s="275"/>
      <c r="H478" s="275"/>
      <c r="I478" s="275"/>
      <c r="J478" s="275"/>
      <c r="K478" s="231"/>
      <c r="L478" s="273">
        <f>L477</f>
        <v>0</v>
      </c>
      <c r="M478" s="273">
        <f t="shared" ref="M478:U478" ca="1" si="410">L478+M477-M479</f>
        <v>0</v>
      </c>
      <c r="N478" s="273">
        <f t="shared" ca="1" si="410"/>
        <v>0</v>
      </c>
      <c r="O478" s="273">
        <f t="shared" ca="1" si="410"/>
        <v>0</v>
      </c>
      <c r="P478" s="273">
        <f t="shared" ca="1" si="410"/>
        <v>0</v>
      </c>
      <c r="Q478" s="273">
        <f t="shared" ca="1" si="410"/>
        <v>0</v>
      </c>
      <c r="R478" s="273">
        <f t="shared" ca="1" si="410"/>
        <v>0</v>
      </c>
      <c r="S478" s="273">
        <f t="shared" ca="1" si="410"/>
        <v>0</v>
      </c>
      <c r="T478" s="273">
        <f t="shared" ca="1" si="410"/>
        <v>0</v>
      </c>
      <c r="U478" s="273">
        <f t="shared" ca="1" si="410"/>
        <v>0</v>
      </c>
    </row>
    <row r="479" spans="1:21" ht="15">
      <c r="A479" s="176"/>
      <c r="B479" s="285" t="s">
        <v>119</v>
      </c>
      <c r="C479" s="252" t="str">
        <f>"million "&amp;D478</f>
        <v>million LCU</v>
      </c>
      <c r="D479" s="280" t="str">
        <f>D478</f>
        <v>LCU</v>
      </c>
      <c r="E479" s="271"/>
      <c r="F479" s="287"/>
      <c r="G479" s="275"/>
      <c r="H479" s="275"/>
      <c r="I479" s="275"/>
      <c r="J479" s="275"/>
      <c r="K479" s="231"/>
      <c r="L479" s="240"/>
      <c r="M479" s="273">
        <f t="shared" ref="M479:U479" ca="1" si="411">IF(M$241&gt;$C466-1,SUM(OFFSET($L477,0,M$241-$C466,1,$C466-$C467))/($C466-$C467),IF(M$241&lt;$C467+1,0,SUM(OFFSET($L477,0,0,1,M$241-$C467))/($C466-$C467)))</f>
        <v>0</v>
      </c>
      <c r="N479" s="273">
        <f t="shared" ca="1" si="411"/>
        <v>0</v>
      </c>
      <c r="O479" s="273">
        <f t="shared" ca="1" si="411"/>
        <v>0</v>
      </c>
      <c r="P479" s="273">
        <f t="shared" ca="1" si="411"/>
        <v>0</v>
      </c>
      <c r="Q479" s="273">
        <f t="shared" ca="1" si="411"/>
        <v>0</v>
      </c>
      <c r="R479" s="273">
        <f t="shared" ca="1" si="411"/>
        <v>0</v>
      </c>
      <c r="S479" s="273">
        <f t="shared" ca="1" si="411"/>
        <v>0</v>
      </c>
      <c r="T479" s="273">
        <f t="shared" ca="1" si="411"/>
        <v>0</v>
      </c>
      <c r="U479" s="273">
        <f t="shared" ca="1" si="411"/>
        <v>0</v>
      </c>
    </row>
    <row r="480" spans="1:21" ht="15">
      <c r="A480" s="176"/>
      <c r="B480" s="285" t="s">
        <v>182</v>
      </c>
      <c r="C480" s="252" t="str">
        <f>"million "&amp;D479</f>
        <v>million LCU</v>
      </c>
      <c r="D480" s="280" t="str">
        <f>D479</f>
        <v>LCU</v>
      </c>
      <c r="E480" s="271"/>
      <c r="F480" s="287"/>
      <c r="G480" s="275"/>
      <c r="H480" s="275"/>
      <c r="I480" s="275"/>
      <c r="J480" s="275"/>
      <c r="K480" s="231"/>
      <c r="L480" s="240"/>
      <c r="M480" s="273">
        <f t="shared" ref="M480" si="412">L478*$C468</f>
        <v>0</v>
      </c>
      <c r="N480" s="273">
        <f t="shared" ref="N480:U480" ca="1" si="413">M478*$C468</f>
        <v>0</v>
      </c>
      <c r="O480" s="273">
        <f t="shared" ca="1" si="413"/>
        <v>0</v>
      </c>
      <c r="P480" s="273">
        <f t="shared" ca="1" si="413"/>
        <v>0</v>
      </c>
      <c r="Q480" s="273">
        <f t="shared" ca="1" si="413"/>
        <v>0</v>
      </c>
      <c r="R480" s="273">
        <f t="shared" ca="1" si="413"/>
        <v>0</v>
      </c>
      <c r="S480" s="273">
        <f t="shared" ca="1" si="413"/>
        <v>0</v>
      </c>
      <c r="T480" s="273">
        <f t="shared" ca="1" si="413"/>
        <v>0</v>
      </c>
      <c r="U480" s="273">
        <f t="shared" ca="1" si="413"/>
        <v>0</v>
      </c>
    </row>
    <row r="481" spans="1:21" ht="15">
      <c r="A481" s="176"/>
      <c r="B481" s="289" t="s">
        <v>252</v>
      </c>
      <c r="C481" s="252"/>
      <c r="D481" s="264"/>
      <c r="E481" s="260"/>
      <c r="F481" s="275"/>
      <c r="G481" s="275"/>
      <c r="H481" s="275"/>
      <c r="I481" s="275"/>
      <c r="J481" s="275"/>
      <c r="K481" s="231"/>
      <c r="L481" s="273"/>
      <c r="M481" s="273"/>
      <c r="N481" s="273"/>
      <c r="O481" s="273"/>
      <c r="P481" s="273"/>
      <c r="Q481" s="273"/>
      <c r="R481" s="273"/>
      <c r="S481" s="273"/>
      <c r="T481" s="273"/>
      <c r="U481" s="273"/>
    </row>
    <row r="482" spans="1:21" ht="15">
      <c r="A482" s="176"/>
      <c r="B482" s="285" t="s">
        <v>59</v>
      </c>
      <c r="C482" s="306" t="s">
        <v>226</v>
      </c>
      <c r="D482" s="251"/>
      <c r="E482" s="251"/>
      <c r="F482" s="255"/>
      <c r="G482" s="255"/>
      <c r="H482" s="255"/>
      <c r="I482" s="255"/>
      <c r="J482" s="255"/>
      <c r="K482" s="221"/>
      <c r="L482" s="221"/>
      <c r="M482" s="221"/>
      <c r="N482" s="221"/>
      <c r="O482" s="221"/>
      <c r="P482" s="221"/>
      <c r="Q482" s="221"/>
      <c r="R482" s="221"/>
      <c r="S482" s="221"/>
      <c r="T482" s="221"/>
      <c r="U482" s="221"/>
    </row>
    <row r="483" spans="1:21" ht="15">
      <c r="A483" s="176"/>
      <c r="B483" s="285" t="s">
        <v>221</v>
      </c>
      <c r="C483" s="308">
        <v>1</v>
      </c>
      <c r="D483" s="251"/>
      <c r="E483" s="251"/>
      <c r="F483" s="255"/>
      <c r="G483" s="255"/>
      <c r="H483" s="255"/>
      <c r="I483" s="255"/>
      <c r="J483" s="255"/>
      <c r="K483" s="221"/>
      <c r="L483" s="221"/>
      <c r="M483" s="221"/>
      <c r="N483" s="221"/>
      <c r="O483" s="221"/>
      <c r="P483" s="221"/>
      <c r="Q483" s="221"/>
      <c r="R483" s="221"/>
      <c r="S483" s="221"/>
      <c r="T483" s="221"/>
      <c r="U483" s="221"/>
    </row>
    <row r="484" spans="1:21" ht="15">
      <c r="A484" s="176"/>
      <c r="B484" s="285" t="s">
        <v>220</v>
      </c>
      <c r="C484" s="309">
        <v>0</v>
      </c>
      <c r="D484" s="251"/>
      <c r="E484" s="251"/>
      <c r="F484" s="255"/>
      <c r="G484" s="255"/>
      <c r="H484" s="255"/>
      <c r="I484" s="255"/>
      <c r="J484" s="255"/>
      <c r="K484" s="221"/>
      <c r="L484" s="221"/>
      <c r="M484" s="221"/>
      <c r="N484" s="221"/>
      <c r="O484" s="221"/>
      <c r="P484" s="221"/>
      <c r="Q484" s="221"/>
      <c r="R484" s="221"/>
      <c r="S484" s="221"/>
      <c r="T484" s="221"/>
      <c r="U484" s="221"/>
    </row>
    <row r="485" spans="1:21" ht="15">
      <c r="A485" s="176"/>
      <c r="B485" s="285" t="s">
        <v>219</v>
      </c>
      <c r="C485" s="310">
        <v>0</v>
      </c>
      <c r="D485" s="251"/>
      <c r="E485" s="251"/>
      <c r="F485" s="255"/>
      <c r="G485" s="255"/>
      <c r="H485" s="255"/>
      <c r="I485" s="255"/>
      <c r="J485" s="255"/>
      <c r="K485" s="221"/>
      <c r="L485" s="221"/>
      <c r="M485" s="221"/>
      <c r="N485" s="221"/>
      <c r="O485" s="221"/>
      <c r="P485" s="221"/>
      <c r="Q485" s="221"/>
      <c r="R485" s="221"/>
      <c r="S485" s="221"/>
      <c r="T485" s="221"/>
      <c r="U485" s="221"/>
    </row>
    <row r="486" spans="1:21" ht="15">
      <c r="A486" s="176"/>
      <c r="B486" s="285" t="s">
        <v>218</v>
      </c>
      <c r="C486" s="280"/>
      <c r="D486" s="251"/>
      <c r="E486" s="251"/>
      <c r="F486" s="255"/>
      <c r="G486" s="255"/>
      <c r="H486" s="255"/>
      <c r="I486" s="255"/>
      <c r="J486" s="255"/>
      <c r="K486" s="221"/>
      <c r="L486" s="221"/>
      <c r="M486" s="221"/>
      <c r="N486" s="221"/>
      <c r="O486" s="221"/>
      <c r="P486" s="221"/>
      <c r="Q486" s="221"/>
      <c r="R486" s="221"/>
      <c r="S486" s="221"/>
      <c r="T486" s="221"/>
      <c r="U486" s="221"/>
    </row>
    <row r="487" spans="1:21" ht="15">
      <c r="A487" s="176"/>
      <c r="B487" s="285" t="str">
        <f>"Classified as External or Domestic?"</f>
        <v>Classified as External or Domestic?</v>
      </c>
      <c r="C487" s="309" t="s">
        <v>65</v>
      </c>
      <c r="D487" s="251"/>
      <c r="E487" s="251"/>
      <c r="F487" s="255"/>
      <c r="G487" s="255"/>
      <c r="H487" s="255"/>
      <c r="I487" s="255"/>
      <c r="J487" s="255"/>
      <c r="K487" s="221"/>
      <c r="L487" s="221"/>
      <c r="M487" s="221"/>
      <c r="N487" s="221"/>
      <c r="O487" s="221"/>
      <c r="P487" s="221"/>
      <c r="Q487" s="221"/>
      <c r="R487" s="221"/>
      <c r="S487" s="221"/>
      <c r="T487" s="221"/>
      <c r="U487" s="221"/>
    </row>
    <row r="488" spans="1:21" ht="15">
      <c r="A488" s="176"/>
      <c r="B488" s="285" t="s">
        <v>258</v>
      </c>
      <c r="C488" s="251" t="s">
        <v>257</v>
      </c>
      <c r="D488" s="251"/>
      <c r="E488" s="251"/>
      <c r="F488" s="255"/>
      <c r="G488" s="255"/>
      <c r="H488" s="255"/>
      <c r="I488" s="255"/>
      <c r="J488" s="255"/>
      <c r="K488" s="221"/>
      <c r="L488" s="288">
        <f>L489/L$101*100</f>
        <v>0</v>
      </c>
      <c r="M488" s="288">
        <f t="shared" ref="M488" ca="1" si="414">M489/M$101*100</f>
        <v>0</v>
      </c>
      <c r="N488" s="288">
        <f t="shared" ref="N488" ca="1" si="415">N489/N$101*100</f>
        <v>0</v>
      </c>
      <c r="O488" s="288">
        <f t="shared" ref="O488" ca="1" si="416">O489/O$101*100</f>
        <v>0</v>
      </c>
      <c r="P488" s="288">
        <f t="shared" ref="P488" ca="1" si="417">P489/P$101*100</f>
        <v>0</v>
      </c>
      <c r="Q488" s="288">
        <f t="shared" ref="Q488" ca="1" si="418">Q489/Q$101*100</f>
        <v>0</v>
      </c>
      <c r="R488" s="288">
        <f t="shared" ref="R488" ca="1" si="419">R489/R$101*100</f>
        <v>0</v>
      </c>
      <c r="S488" s="288">
        <f t="shared" ref="S488" ca="1" si="420">S489/S$101*100</f>
        <v>0</v>
      </c>
      <c r="T488" s="288">
        <f t="shared" ref="T488" ca="1" si="421">T489/T$101*100</f>
        <v>0</v>
      </c>
      <c r="U488" s="288">
        <f t="shared" ref="U488" ca="1" si="422">U489/U$101*100</f>
        <v>0</v>
      </c>
    </row>
    <row r="489" spans="1:21" ht="15">
      <c r="A489" s="176"/>
      <c r="B489" s="285" t="s">
        <v>189</v>
      </c>
      <c r="C489" s="271" t="s">
        <v>186</v>
      </c>
      <c r="D489" s="280" t="str">
        <f>C487</f>
        <v>Domestic</v>
      </c>
      <c r="E489" s="271"/>
      <c r="F489" s="281"/>
      <c r="G489" s="275"/>
      <c r="H489" s="275"/>
      <c r="I489" s="275"/>
      <c r="J489" s="275"/>
      <c r="K489" s="231"/>
      <c r="L489" s="250">
        <f>SUMIF($E$63:$E$72,$B481,L$63:L$72)*L493</f>
        <v>0</v>
      </c>
      <c r="M489" s="250">
        <f t="shared" ref="M489:U489" si="423">SUMIF($E$63:$E$72,$B481,M$63:M$72)*M493</f>
        <v>0</v>
      </c>
      <c r="N489" s="250">
        <f t="shared" si="423"/>
        <v>0</v>
      </c>
      <c r="O489" s="250">
        <f t="shared" si="423"/>
        <v>0</v>
      </c>
      <c r="P489" s="250">
        <f t="shared" si="423"/>
        <v>0</v>
      </c>
      <c r="Q489" s="250">
        <f t="shared" si="423"/>
        <v>0</v>
      </c>
      <c r="R489" s="250">
        <f t="shared" si="423"/>
        <v>0</v>
      </c>
      <c r="S489" s="250">
        <f t="shared" si="423"/>
        <v>0</v>
      </c>
      <c r="T489" s="250">
        <f t="shared" si="423"/>
        <v>0</v>
      </c>
      <c r="U489" s="250">
        <f t="shared" si="423"/>
        <v>0</v>
      </c>
    </row>
    <row r="490" spans="1:21" ht="15">
      <c r="A490" s="176"/>
      <c r="B490" s="285" t="s">
        <v>188</v>
      </c>
      <c r="C490" s="271" t="s">
        <v>186</v>
      </c>
      <c r="D490" s="280" t="str">
        <f>C487</f>
        <v>Domestic</v>
      </c>
      <c r="E490" s="271"/>
      <c r="F490" s="281"/>
      <c r="G490" s="275"/>
      <c r="H490" s="275"/>
      <c r="I490" s="275"/>
      <c r="J490" s="275"/>
      <c r="K490" s="231"/>
      <c r="L490" s="240"/>
      <c r="M490" s="273">
        <f t="shared" ref="M490:U490" ca="1" si="424">M496*M493</f>
        <v>0</v>
      </c>
      <c r="N490" s="273">
        <f t="shared" ca="1" si="424"/>
        <v>0</v>
      </c>
      <c r="O490" s="273">
        <f t="shared" ca="1" si="424"/>
        <v>0</v>
      </c>
      <c r="P490" s="273">
        <f t="shared" ca="1" si="424"/>
        <v>0</v>
      </c>
      <c r="Q490" s="273">
        <f t="shared" ca="1" si="424"/>
        <v>0</v>
      </c>
      <c r="R490" s="273">
        <f t="shared" ca="1" si="424"/>
        <v>0</v>
      </c>
      <c r="S490" s="273">
        <f t="shared" ca="1" si="424"/>
        <v>0</v>
      </c>
      <c r="T490" s="273">
        <f t="shared" ca="1" si="424"/>
        <v>0</v>
      </c>
      <c r="U490" s="273">
        <f t="shared" ca="1" si="424"/>
        <v>0</v>
      </c>
    </row>
    <row r="491" spans="1:21" ht="15">
      <c r="A491" s="176"/>
      <c r="B491" s="285" t="s">
        <v>206</v>
      </c>
      <c r="C491" s="271" t="s">
        <v>186</v>
      </c>
      <c r="D491" s="280" t="str">
        <f>C487</f>
        <v>Domestic</v>
      </c>
      <c r="E491" s="271"/>
      <c r="F491" s="281"/>
      <c r="G491" s="275"/>
      <c r="H491" s="275"/>
      <c r="I491" s="275"/>
      <c r="J491" s="275"/>
      <c r="K491" s="231"/>
      <c r="L491" s="240"/>
      <c r="M491" s="273">
        <f t="shared" ref="M491:U491" si="425">M497*M493</f>
        <v>0</v>
      </c>
      <c r="N491" s="273">
        <f t="shared" ca="1" si="425"/>
        <v>0</v>
      </c>
      <c r="O491" s="273">
        <f t="shared" ca="1" si="425"/>
        <v>0</v>
      </c>
      <c r="P491" s="273">
        <f t="shared" ca="1" si="425"/>
        <v>0</v>
      </c>
      <c r="Q491" s="273">
        <f t="shared" ca="1" si="425"/>
        <v>0</v>
      </c>
      <c r="R491" s="273">
        <f t="shared" ca="1" si="425"/>
        <v>0</v>
      </c>
      <c r="S491" s="273">
        <f t="shared" ca="1" si="425"/>
        <v>0</v>
      </c>
      <c r="T491" s="273">
        <f t="shared" ca="1" si="425"/>
        <v>0</v>
      </c>
      <c r="U491" s="273">
        <f t="shared" ca="1" si="425"/>
        <v>0</v>
      </c>
    </row>
    <row r="492" spans="1:21" ht="15">
      <c r="A492" s="176"/>
      <c r="B492" s="285" t="s">
        <v>187</v>
      </c>
      <c r="C492" s="271" t="s">
        <v>186</v>
      </c>
      <c r="D492" s="280" t="str">
        <f>C487</f>
        <v>Domestic</v>
      </c>
      <c r="E492" s="271"/>
      <c r="F492" s="281"/>
      <c r="G492" s="275"/>
      <c r="H492" s="275"/>
      <c r="I492" s="275"/>
      <c r="J492" s="275"/>
      <c r="K492" s="231"/>
      <c r="L492" s="273">
        <f t="shared" ref="L492" si="426">L495*L493</f>
        <v>0</v>
      </c>
      <c r="M492" s="273">
        <f t="shared" ref="M492:U492" ca="1" si="427">M495*M493</f>
        <v>0</v>
      </c>
      <c r="N492" s="273">
        <f t="shared" ca="1" si="427"/>
        <v>0</v>
      </c>
      <c r="O492" s="273">
        <f t="shared" ca="1" si="427"/>
        <v>0</v>
      </c>
      <c r="P492" s="273">
        <f t="shared" ca="1" si="427"/>
        <v>0</v>
      </c>
      <c r="Q492" s="273">
        <f t="shared" ca="1" si="427"/>
        <v>0</v>
      </c>
      <c r="R492" s="273">
        <f t="shared" ca="1" si="427"/>
        <v>0</v>
      </c>
      <c r="S492" s="273">
        <f t="shared" ca="1" si="427"/>
        <v>0</v>
      </c>
      <c r="T492" s="273">
        <f t="shared" ca="1" si="427"/>
        <v>0</v>
      </c>
      <c r="U492" s="273">
        <f t="shared" ca="1" si="427"/>
        <v>0</v>
      </c>
    </row>
    <row r="493" spans="1:21" ht="15">
      <c r="A493" s="176"/>
      <c r="B493" s="285" t="s">
        <v>185</v>
      </c>
      <c r="C493" s="252" t="str">
        <f>"LCU per unit of "&amp;D492</f>
        <v>LCU per unit of Domestic</v>
      </c>
      <c r="D493" s="280" t="str">
        <f>C482</f>
        <v>LCU</v>
      </c>
      <c r="E493" s="271"/>
      <c r="F493" s="281"/>
      <c r="G493" s="275"/>
      <c r="H493" s="275"/>
      <c r="I493" s="275"/>
      <c r="J493" s="275"/>
      <c r="K493" s="231"/>
      <c r="L493" s="273">
        <f t="shared" ref="L493:U493" si="428">INDEX($L$81:$U$85,MATCH($D493,$B$81:$B$85,0),MATCH(L$78,$L$78:$U$78,0))</f>
        <v>1</v>
      </c>
      <c r="M493" s="273">
        <f t="shared" si="428"/>
        <v>1</v>
      </c>
      <c r="N493" s="273">
        <f t="shared" si="428"/>
        <v>1</v>
      </c>
      <c r="O493" s="273">
        <f t="shared" si="428"/>
        <v>1</v>
      </c>
      <c r="P493" s="273">
        <f t="shared" si="428"/>
        <v>1</v>
      </c>
      <c r="Q493" s="273">
        <f t="shared" si="428"/>
        <v>1</v>
      </c>
      <c r="R493" s="273">
        <f t="shared" si="428"/>
        <v>1</v>
      </c>
      <c r="S493" s="273">
        <f t="shared" si="428"/>
        <v>1</v>
      </c>
      <c r="T493" s="273">
        <f t="shared" si="428"/>
        <v>1</v>
      </c>
      <c r="U493" s="273">
        <f t="shared" si="428"/>
        <v>1</v>
      </c>
    </row>
    <row r="494" spans="1:21" ht="15">
      <c r="A494" s="176"/>
      <c r="B494" s="285" t="s">
        <v>184</v>
      </c>
      <c r="C494" s="252" t="str">
        <f>"million "&amp;D493</f>
        <v>million LCU</v>
      </c>
      <c r="D494" s="280" t="str">
        <f>D493</f>
        <v>LCU</v>
      </c>
      <c r="E494" s="263"/>
      <c r="F494" s="287"/>
      <c r="G494" s="275"/>
      <c r="H494" s="275"/>
      <c r="I494" s="275"/>
      <c r="J494" s="275"/>
      <c r="K494" s="231"/>
      <c r="L494" s="288">
        <f t="shared" ref="L494:U494" si="429">L489/L493</f>
        <v>0</v>
      </c>
      <c r="M494" s="288">
        <f t="shared" si="429"/>
        <v>0</v>
      </c>
      <c r="N494" s="288">
        <f t="shared" si="429"/>
        <v>0</v>
      </c>
      <c r="O494" s="288">
        <f t="shared" si="429"/>
        <v>0</v>
      </c>
      <c r="P494" s="288">
        <f t="shared" si="429"/>
        <v>0</v>
      </c>
      <c r="Q494" s="288">
        <f t="shared" si="429"/>
        <v>0</v>
      </c>
      <c r="R494" s="288">
        <f t="shared" si="429"/>
        <v>0</v>
      </c>
      <c r="S494" s="288">
        <f t="shared" si="429"/>
        <v>0</v>
      </c>
      <c r="T494" s="288">
        <f t="shared" si="429"/>
        <v>0</v>
      </c>
      <c r="U494" s="288">
        <f t="shared" si="429"/>
        <v>0</v>
      </c>
    </row>
    <row r="495" spans="1:21" ht="15">
      <c r="A495" s="176"/>
      <c r="B495" s="285" t="s">
        <v>183</v>
      </c>
      <c r="C495" s="252" t="str">
        <f>"million "&amp;D494</f>
        <v>million LCU</v>
      </c>
      <c r="D495" s="280" t="str">
        <f>D494</f>
        <v>LCU</v>
      </c>
      <c r="E495" s="271"/>
      <c r="F495" s="287"/>
      <c r="G495" s="275"/>
      <c r="H495" s="275"/>
      <c r="I495" s="275"/>
      <c r="J495" s="275"/>
      <c r="K495" s="231"/>
      <c r="L495" s="273">
        <f>L494</f>
        <v>0</v>
      </c>
      <c r="M495" s="273">
        <f t="shared" ref="M495:U495" ca="1" si="430">L495+M494-M496</f>
        <v>0</v>
      </c>
      <c r="N495" s="273">
        <f t="shared" ca="1" si="430"/>
        <v>0</v>
      </c>
      <c r="O495" s="273">
        <f t="shared" ca="1" si="430"/>
        <v>0</v>
      </c>
      <c r="P495" s="273">
        <f t="shared" ca="1" si="430"/>
        <v>0</v>
      </c>
      <c r="Q495" s="273">
        <f t="shared" ca="1" si="430"/>
        <v>0</v>
      </c>
      <c r="R495" s="273">
        <f t="shared" ca="1" si="430"/>
        <v>0</v>
      </c>
      <c r="S495" s="273">
        <f t="shared" ca="1" si="430"/>
        <v>0</v>
      </c>
      <c r="T495" s="273">
        <f t="shared" ca="1" si="430"/>
        <v>0</v>
      </c>
      <c r="U495" s="273">
        <f t="shared" ca="1" si="430"/>
        <v>0</v>
      </c>
    </row>
    <row r="496" spans="1:21" ht="15">
      <c r="A496" s="176"/>
      <c r="B496" s="285" t="s">
        <v>119</v>
      </c>
      <c r="C496" s="252" t="str">
        <f>"million "&amp;D495</f>
        <v>million LCU</v>
      </c>
      <c r="D496" s="280" t="str">
        <f>D495</f>
        <v>LCU</v>
      </c>
      <c r="E496" s="271"/>
      <c r="F496" s="287"/>
      <c r="G496" s="275"/>
      <c r="H496" s="275"/>
      <c r="I496" s="275"/>
      <c r="J496" s="275"/>
      <c r="K496" s="231"/>
      <c r="L496" s="240"/>
      <c r="M496" s="273">
        <f t="shared" ref="M496:U496" ca="1" si="431">IF(M$241&gt;$C483-1,SUM(OFFSET($L494,0,M$241-$C483,1,$C483-$C484))/($C483-$C484),IF(M$241&lt;$C484+1,0,SUM(OFFSET($L494,0,0,1,M$241-$C484))/($C483-$C484)))</f>
        <v>0</v>
      </c>
      <c r="N496" s="273">
        <f t="shared" ca="1" si="431"/>
        <v>0</v>
      </c>
      <c r="O496" s="273">
        <f t="shared" ca="1" si="431"/>
        <v>0</v>
      </c>
      <c r="P496" s="273">
        <f t="shared" ca="1" si="431"/>
        <v>0</v>
      </c>
      <c r="Q496" s="273">
        <f t="shared" ca="1" si="431"/>
        <v>0</v>
      </c>
      <c r="R496" s="273">
        <f t="shared" ca="1" si="431"/>
        <v>0</v>
      </c>
      <c r="S496" s="273">
        <f t="shared" ca="1" si="431"/>
        <v>0</v>
      </c>
      <c r="T496" s="273">
        <f t="shared" ca="1" si="431"/>
        <v>0</v>
      </c>
      <c r="U496" s="273">
        <f t="shared" ca="1" si="431"/>
        <v>0</v>
      </c>
    </row>
    <row r="497" spans="1:21" ht="15">
      <c r="A497" s="176"/>
      <c r="B497" s="285" t="s">
        <v>182</v>
      </c>
      <c r="C497" s="252" t="str">
        <f>"million "&amp;D496</f>
        <v>million LCU</v>
      </c>
      <c r="D497" s="280" t="str">
        <f>D496</f>
        <v>LCU</v>
      </c>
      <c r="E497" s="271"/>
      <c r="F497" s="287"/>
      <c r="G497" s="275"/>
      <c r="H497" s="275"/>
      <c r="I497" s="275"/>
      <c r="J497" s="275"/>
      <c r="K497" s="231"/>
      <c r="L497" s="240"/>
      <c r="M497" s="273">
        <f t="shared" ref="M497" si="432">L495*$C485</f>
        <v>0</v>
      </c>
      <c r="N497" s="273">
        <f t="shared" ref="N497:U497" ca="1" si="433">M495*$C485</f>
        <v>0</v>
      </c>
      <c r="O497" s="273">
        <f t="shared" ca="1" si="433"/>
        <v>0</v>
      </c>
      <c r="P497" s="273">
        <f t="shared" ca="1" si="433"/>
        <v>0</v>
      </c>
      <c r="Q497" s="273">
        <f t="shared" ca="1" si="433"/>
        <v>0</v>
      </c>
      <c r="R497" s="273">
        <f t="shared" ca="1" si="433"/>
        <v>0</v>
      </c>
      <c r="S497" s="273">
        <f t="shared" ca="1" si="433"/>
        <v>0</v>
      </c>
      <c r="T497" s="273">
        <f t="shared" ca="1" si="433"/>
        <v>0</v>
      </c>
      <c r="U497" s="273">
        <f t="shared" ca="1" si="433"/>
        <v>0</v>
      </c>
    </row>
    <row r="498" spans="1:21" ht="15">
      <c r="A498" s="176"/>
      <c r="B498" s="289" t="s">
        <v>253</v>
      </c>
      <c r="C498" s="252"/>
      <c r="D498" s="264"/>
      <c r="E498" s="260"/>
      <c r="F498" s="275"/>
      <c r="G498" s="275"/>
      <c r="H498" s="275"/>
      <c r="I498" s="275"/>
      <c r="J498" s="275"/>
      <c r="K498" s="231"/>
      <c r="L498" s="273"/>
      <c r="M498" s="273"/>
      <c r="N498" s="273"/>
      <c r="O498" s="273"/>
      <c r="P498" s="273"/>
      <c r="Q498" s="273"/>
      <c r="R498" s="273"/>
      <c r="S498" s="273"/>
      <c r="T498" s="273"/>
      <c r="U498" s="273"/>
    </row>
    <row r="499" spans="1:21" ht="15">
      <c r="A499" s="176"/>
      <c r="B499" s="285" t="s">
        <v>59</v>
      </c>
      <c r="C499" s="306" t="s">
        <v>226</v>
      </c>
      <c r="D499" s="251"/>
      <c r="E499" s="251"/>
      <c r="F499" s="255"/>
      <c r="G499" s="255"/>
      <c r="H499" s="255"/>
      <c r="I499" s="255"/>
      <c r="J499" s="255"/>
      <c r="K499" s="221"/>
      <c r="L499" s="221"/>
      <c r="M499" s="221"/>
      <c r="N499" s="221"/>
      <c r="O499" s="221"/>
      <c r="P499" s="221"/>
      <c r="Q499" s="221"/>
      <c r="R499" s="221"/>
      <c r="S499" s="221"/>
      <c r="T499" s="221"/>
      <c r="U499" s="221"/>
    </row>
    <row r="500" spans="1:21" ht="15">
      <c r="A500" s="176"/>
      <c r="B500" s="285" t="s">
        <v>221</v>
      </c>
      <c r="C500" s="308">
        <v>1</v>
      </c>
      <c r="D500" s="251"/>
      <c r="E500" s="251"/>
      <c r="F500" s="255"/>
      <c r="G500" s="255"/>
      <c r="H500" s="255"/>
      <c r="I500" s="255"/>
      <c r="J500" s="255"/>
      <c r="K500" s="221"/>
      <c r="L500" s="221"/>
      <c r="M500" s="221"/>
      <c r="N500" s="221"/>
      <c r="O500" s="221"/>
      <c r="P500" s="221"/>
      <c r="Q500" s="221"/>
      <c r="R500" s="221"/>
      <c r="S500" s="221"/>
      <c r="T500" s="221"/>
      <c r="U500" s="221"/>
    </row>
    <row r="501" spans="1:21" ht="15">
      <c r="A501" s="176"/>
      <c r="B501" s="285" t="s">
        <v>220</v>
      </c>
      <c r="C501" s="309">
        <v>0</v>
      </c>
      <c r="D501" s="251"/>
      <c r="E501" s="251"/>
      <c r="F501" s="255"/>
      <c r="G501" s="255"/>
      <c r="H501" s="255"/>
      <c r="I501" s="255"/>
      <c r="J501" s="255"/>
      <c r="K501" s="221"/>
      <c r="L501" s="221"/>
      <c r="M501" s="221"/>
      <c r="N501" s="221"/>
      <c r="O501" s="221"/>
      <c r="P501" s="221"/>
      <c r="Q501" s="221"/>
      <c r="R501" s="221"/>
      <c r="S501" s="221"/>
      <c r="T501" s="221"/>
      <c r="U501" s="221"/>
    </row>
    <row r="502" spans="1:21" ht="15">
      <c r="A502" s="176"/>
      <c r="B502" s="285" t="s">
        <v>219</v>
      </c>
      <c r="C502" s="310">
        <v>0</v>
      </c>
      <c r="D502" s="251"/>
      <c r="E502" s="251"/>
      <c r="F502" s="255"/>
      <c r="G502" s="255"/>
      <c r="H502" s="255"/>
      <c r="I502" s="255"/>
      <c r="J502" s="255"/>
      <c r="K502" s="221"/>
      <c r="L502" s="221"/>
      <c r="M502" s="221"/>
      <c r="N502" s="221"/>
      <c r="O502" s="221"/>
      <c r="P502" s="221"/>
      <c r="Q502" s="221"/>
      <c r="R502" s="221"/>
      <c r="S502" s="221"/>
      <c r="T502" s="221"/>
      <c r="U502" s="221"/>
    </row>
    <row r="503" spans="1:21" ht="15">
      <c r="A503" s="176"/>
      <c r="B503" s="285" t="s">
        <v>218</v>
      </c>
      <c r="C503" s="280"/>
      <c r="D503" s="251"/>
      <c r="E503" s="251"/>
      <c r="F503" s="255"/>
      <c r="G503" s="255"/>
      <c r="H503" s="255"/>
      <c r="I503" s="255"/>
      <c r="J503" s="255"/>
      <c r="K503" s="221"/>
      <c r="L503" s="221"/>
      <c r="M503" s="221"/>
      <c r="N503" s="221"/>
      <c r="O503" s="221"/>
      <c r="P503" s="221"/>
      <c r="Q503" s="221"/>
      <c r="R503" s="221"/>
      <c r="S503" s="221"/>
      <c r="T503" s="221"/>
      <c r="U503" s="221"/>
    </row>
    <row r="504" spans="1:21" ht="15">
      <c r="A504" s="176"/>
      <c r="B504" s="285" t="str">
        <f>"Classified as External or Domestic?"</f>
        <v>Classified as External or Domestic?</v>
      </c>
      <c r="C504" s="309" t="s">
        <v>65</v>
      </c>
      <c r="D504" s="251"/>
      <c r="E504" s="251"/>
      <c r="F504" s="255"/>
      <c r="G504" s="255"/>
      <c r="H504" s="255"/>
      <c r="I504" s="255"/>
      <c r="J504" s="255"/>
      <c r="K504" s="221"/>
      <c r="L504" s="221"/>
      <c r="M504" s="221"/>
      <c r="N504" s="221"/>
      <c r="O504" s="221"/>
      <c r="P504" s="221"/>
      <c r="Q504" s="221"/>
      <c r="R504" s="221"/>
      <c r="S504" s="221"/>
      <c r="T504" s="221"/>
      <c r="U504" s="221"/>
    </row>
    <row r="505" spans="1:21" ht="15">
      <c r="A505" s="176"/>
      <c r="B505" s="285" t="s">
        <v>258</v>
      </c>
      <c r="C505" s="251" t="s">
        <v>257</v>
      </c>
      <c r="D505" s="251"/>
      <c r="E505" s="251"/>
      <c r="F505" s="255"/>
      <c r="G505" s="255"/>
      <c r="H505" s="255"/>
      <c r="I505" s="255"/>
      <c r="J505" s="255"/>
      <c r="K505" s="221"/>
      <c r="L505" s="288">
        <f>L506/L$101*100</f>
        <v>0</v>
      </c>
      <c r="M505" s="288">
        <f t="shared" ref="M505" ca="1" si="434">M506/M$101*100</f>
        <v>0</v>
      </c>
      <c r="N505" s="288">
        <f t="shared" ref="N505" ca="1" si="435">N506/N$101*100</f>
        <v>0</v>
      </c>
      <c r="O505" s="288">
        <f t="shared" ref="O505" ca="1" si="436">O506/O$101*100</f>
        <v>0</v>
      </c>
      <c r="P505" s="288">
        <f t="shared" ref="P505" ca="1" si="437">P506/P$101*100</f>
        <v>0</v>
      </c>
      <c r="Q505" s="288">
        <f t="shared" ref="Q505" ca="1" si="438">Q506/Q$101*100</f>
        <v>0</v>
      </c>
      <c r="R505" s="288">
        <f t="shared" ref="R505" ca="1" si="439">R506/R$101*100</f>
        <v>0</v>
      </c>
      <c r="S505" s="288">
        <f t="shared" ref="S505" ca="1" si="440">S506/S$101*100</f>
        <v>0</v>
      </c>
      <c r="T505" s="288">
        <f t="shared" ref="T505" ca="1" si="441">T506/T$101*100</f>
        <v>0</v>
      </c>
      <c r="U505" s="288">
        <f t="shared" ref="U505" ca="1" si="442">U506/U$101*100</f>
        <v>0</v>
      </c>
    </row>
    <row r="506" spans="1:21" ht="15">
      <c r="A506" s="176"/>
      <c r="B506" s="285" t="s">
        <v>189</v>
      </c>
      <c r="C506" s="271" t="s">
        <v>186</v>
      </c>
      <c r="D506" s="280" t="str">
        <f>C504</f>
        <v>Domestic</v>
      </c>
      <c r="E506" s="271"/>
      <c r="F506" s="281"/>
      <c r="G506" s="275"/>
      <c r="H506" s="275"/>
      <c r="I506" s="275"/>
      <c r="J506" s="275"/>
      <c r="K506" s="231"/>
      <c r="L506" s="250">
        <f>SUMIF($E$63:$E$72,$B498,L$63:L$72)*L510</f>
        <v>0</v>
      </c>
      <c r="M506" s="250">
        <f t="shared" ref="M506:U506" si="443">SUMIF($E$63:$E$72,$B498,M$63:M$72)*M510</f>
        <v>0</v>
      </c>
      <c r="N506" s="250">
        <f t="shared" si="443"/>
        <v>0</v>
      </c>
      <c r="O506" s="250">
        <f t="shared" si="443"/>
        <v>0</v>
      </c>
      <c r="P506" s="250">
        <f t="shared" si="443"/>
        <v>0</v>
      </c>
      <c r="Q506" s="250">
        <f t="shared" si="443"/>
        <v>0</v>
      </c>
      <c r="R506" s="250">
        <f t="shared" si="443"/>
        <v>0</v>
      </c>
      <c r="S506" s="250">
        <f t="shared" si="443"/>
        <v>0</v>
      </c>
      <c r="T506" s="250">
        <f t="shared" si="443"/>
        <v>0</v>
      </c>
      <c r="U506" s="250">
        <f t="shared" si="443"/>
        <v>0</v>
      </c>
    </row>
    <row r="507" spans="1:21" ht="15">
      <c r="A507" s="176"/>
      <c r="B507" s="285" t="s">
        <v>188</v>
      </c>
      <c r="C507" s="271" t="s">
        <v>186</v>
      </c>
      <c r="D507" s="280" t="str">
        <f>C504</f>
        <v>Domestic</v>
      </c>
      <c r="E507" s="271"/>
      <c r="F507" s="281"/>
      <c r="G507" s="275"/>
      <c r="H507" s="275"/>
      <c r="I507" s="275"/>
      <c r="J507" s="275"/>
      <c r="K507" s="231"/>
      <c r="L507" s="240"/>
      <c r="M507" s="273">
        <f t="shared" ref="M507:U507" ca="1" si="444">M513*M510</f>
        <v>0</v>
      </c>
      <c r="N507" s="273">
        <f t="shared" ca="1" si="444"/>
        <v>0</v>
      </c>
      <c r="O507" s="273">
        <f t="shared" ca="1" si="444"/>
        <v>0</v>
      </c>
      <c r="P507" s="273">
        <f t="shared" ca="1" si="444"/>
        <v>0</v>
      </c>
      <c r="Q507" s="273">
        <f t="shared" ca="1" si="444"/>
        <v>0</v>
      </c>
      <c r="R507" s="273">
        <f t="shared" ca="1" si="444"/>
        <v>0</v>
      </c>
      <c r="S507" s="273">
        <f t="shared" ca="1" si="444"/>
        <v>0</v>
      </c>
      <c r="T507" s="273">
        <f t="shared" ca="1" si="444"/>
        <v>0</v>
      </c>
      <c r="U507" s="273">
        <f t="shared" ca="1" si="444"/>
        <v>0</v>
      </c>
    </row>
    <row r="508" spans="1:21" ht="15">
      <c r="A508" s="176"/>
      <c r="B508" s="285" t="s">
        <v>206</v>
      </c>
      <c r="C508" s="271" t="s">
        <v>186</v>
      </c>
      <c r="D508" s="280" t="str">
        <f>C504</f>
        <v>Domestic</v>
      </c>
      <c r="E508" s="271"/>
      <c r="F508" s="281"/>
      <c r="G508" s="275"/>
      <c r="H508" s="275"/>
      <c r="I508" s="275"/>
      <c r="J508" s="275"/>
      <c r="K508" s="231"/>
      <c r="L508" s="240"/>
      <c r="M508" s="273">
        <f t="shared" ref="M508:U508" si="445">M514*M510</f>
        <v>0</v>
      </c>
      <c r="N508" s="273">
        <f t="shared" ca="1" si="445"/>
        <v>0</v>
      </c>
      <c r="O508" s="273">
        <f t="shared" ca="1" si="445"/>
        <v>0</v>
      </c>
      <c r="P508" s="273">
        <f t="shared" ca="1" si="445"/>
        <v>0</v>
      </c>
      <c r="Q508" s="273">
        <f t="shared" ca="1" si="445"/>
        <v>0</v>
      </c>
      <c r="R508" s="273">
        <f t="shared" ca="1" si="445"/>
        <v>0</v>
      </c>
      <c r="S508" s="273">
        <f t="shared" ca="1" si="445"/>
        <v>0</v>
      </c>
      <c r="T508" s="273">
        <f t="shared" ca="1" si="445"/>
        <v>0</v>
      </c>
      <c r="U508" s="273">
        <f t="shared" ca="1" si="445"/>
        <v>0</v>
      </c>
    </row>
    <row r="509" spans="1:21" ht="15">
      <c r="A509" s="176"/>
      <c r="B509" s="285" t="s">
        <v>187</v>
      </c>
      <c r="C509" s="271" t="s">
        <v>186</v>
      </c>
      <c r="D509" s="280" t="str">
        <f>C504</f>
        <v>Domestic</v>
      </c>
      <c r="E509" s="271"/>
      <c r="F509" s="281"/>
      <c r="G509" s="275"/>
      <c r="H509" s="275"/>
      <c r="I509" s="275"/>
      <c r="J509" s="275"/>
      <c r="K509" s="231"/>
      <c r="L509" s="273">
        <f t="shared" ref="L509" si="446">L512*L510</f>
        <v>0</v>
      </c>
      <c r="M509" s="273">
        <f t="shared" ref="M509:U509" ca="1" si="447">M512*M510</f>
        <v>0</v>
      </c>
      <c r="N509" s="273">
        <f t="shared" ca="1" si="447"/>
        <v>0</v>
      </c>
      <c r="O509" s="273">
        <f t="shared" ca="1" si="447"/>
        <v>0</v>
      </c>
      <c r="P509" s="273">
        <f t="shared" ca="1" si="447"/>
        <v>0</v>
      </c>
      <c r="Q509" s="273">
        <f t="shared" ca="1" si="447"/>
        <v>0</v>
      </c>
      <c r="R509" s="273">
        <f t="shared" ca="1" si="447"/>
        <v>0</v>
      </c>
      <c r="S509" s="273">
        <f t="shared" ca="1" si="447"/>
        <v>0</v>
      </c>
      <c r="T509" s="273">
        <f t="shared" ca="1" si="447"/>
        <v>0</v>
      </c>
      <c r="U509" s="273">
        <f t="shared" ca="1" si="447"/>
        <v>0</v>
      </c>
    </row>
    <row r="510" spans="1:21" ht="15">
      <c r="A510" s="176"/>
      <c r="B510" s="285" t="s">
        <v>185</v>
      </c>
      <c r="C510" s="252" t="str">
        <f>"LCU per unit of "&amp;D509</f>
        <v>LCU per unit of Domestic</v>
      </c>
      <c r="D510" s="280" t="str">
        <f>C499</f>
        <v>LCU</v>
      </c>
      <c r="E510" s="271"/>
      <c r="F510" s="281"/>
      <c r="G510" s="275"/>
      <c r="H510" s="275"/>
      <c r="I510" s="275"/>
      <c r="J510" s="275"/>
      <c r="K510" s="231"/>
      <c r="L510" s="273">
        <f t="shared" ref="L510:U510" si="448">INDEX($L$81:$U$85,MATCH($D510,$B$81:$B$85,0),MATCH(L$78,$L$78:$U$78,0))</f>
        <v>1</v>
      </c>
      <c r="M510" s="273">
        <f t="shared" si="448"/>
        <v>1</v>
      </c>
      <c r="N510" s="273">
        <f t="shared" si="448"/>
        <v>1</v>
      </c>
      <c r="O510" s="273">
        <f t="shared" si="448"/>
        <v>1</v>
      </c>
      <c r="P510" s="273">
        <f t="shared" si="448"/>
        <v>1</v>
      </c>
      <c r="Q510" s="273">
        <f t="shared" si="448"/>
        <v>1</v>
      </c>
      <c r="R510" s="273">
        <f t="shared" si="448"/>
        <v>1</v>
      </c>
      <c r="S510" s="273">
        <f t="shared" si="448"/>
        <v>1</v>
      </c>
      <c r="T510" s="273">
        <f t="shared" si="448"/>
        <v>1</v>
      </c>
      <c r="U510" s="273">
        <f t="shared" si="448"/>
        <v>1</v>
      </c>
    </row>
    <row r="511" spans="1:21" ht="15">
      <c r="A511" s="176"/>
      <c r="B511" s="285" t="s">
        <v>184</v>
      </c>
      <c r="C511" s="252" t="str">
        <f>"million "&amp;D510</f>
        <v>million LCU</v>
      </c>
      <c r="D511" s="280" t="str">
        <f>D510</f>
        <v>LCU</v>
      </c>
      <c r="E511" s="263"/>
      <c r="F511" s="287"/>
      <c r="G511" s="275"/>
      <c r="H511" s="275"/>
      <c r="I511" s="275"/>
      <c r="J511" s="275"/>
      <c r="K511" s="231"/>
      <c r="L511" s="288">
        <f t="shared" ref="L511:U511" si="449">L506/L510</f>
        <v>0</v>
      </c>
      <c r="M511" s="288">
        <f t="shared" si="449"/>
        <v>0</v>
      </c>
      <c r="N511" s="288">
        <f t="shared" si="449"/>
        <v>0</v>
      </c>
      <c r="O511" s="288">
        <f t="shared" si="449"/>
        <v>0</v>
      </c>
      <c r="P511" s="288">
        <f t="shared" si="449"/>
        <v>0</v>
      </c>
      <c r="Q511" s="288">
        <f t="shared" si="449"/>
        <v>0</v>
      </c>
      <c r="R511" s="288">
        <f t="shared" si="449"/>
        <v>0</v>
      </c>
      <c r="S511" s="288">
        <f t="shared" si="449"/>
        <v>0</v>
      </c>
      <c r="T511" s="288">
        <f t="shared" si="449"/>
        <v>0</v>
      </c>
      <c r="U511" s="288">
        <f t="shared" si="449"/>
        <v>0</v>
      </c>
    </row>
    <row r="512" spans="1:21" ht="15">
      <c r="A512" s="176"/>
      <c r="B512" s="285" t="s">
        <v>183</v>
      </c>
      <c r="C512" s="252" t="str">
        <f>"million "&amp;D511</f>
        <v>million LCU</v>
      </c>
      <c r="D512" s="280" t="str">
        <f>D511</f>
        <v>LCU</v>
      </c>
      <c r="E512" s="271"/>
      <c r="F512" s="287"/>
      <c r="G512" s="275"/>
      <c r="H512" s="275"/>
      <c r="I512" s="275"/>
      <c r="J512" s="275"/>
      <c r="K512" s="231"/>
      <c r="L512" s="273">
        <f>L511</f>
        <v>0</v>
      </c>
      <c r="M512" s="273">
        <f t="shared" ref="M512:U512" ca="1" si="450">L512+M511-M513</f>
        <v>0</v>
      </c>
      <c r="N512" s="273">
        <f t="shared" ca="1" si="450"/>
        <v>0</v>
      </c>
      <c r="O512" s="273">
        <f t="shared" ca="1" si="450"/>
        <v>0</v>
      </c>
      <c r="P512" s="273">
        <f t="shared" ca="1" si="450"/>
        <v>0</v>
      </c>
      <c r="Q512" s="273">
        <f t="shared" ca="1" si="450"/>
        <v>0</v>
      </c>
      <c r="R512" s="273">
        <f t="shared" ca="1" si="450"/>
        <v>0</v>
      </c>
      <c r="S512" s="273">
        <f t="shared" ca="1" si="450"/>
        <v>0</v>
      </c>
      <c r="T512" s="273">
        <f t="shared" ca="1" si="450"/>
        <v>0</v>
      </c>
      <c r="U512" s="273">
        <f t="shared" ca="1" si="450"/>
        <v>0</v>
      </c>
    </row>
    <row r="513" spans="1:21" ht="15">
      <c r="A513" s="176"/>
      <c r="B513" s="285" t="s">
        <v>119</v>
      </c>
      <c r="C513" s="252" t="str">
        <f>"million "&amp;D512</f>
        <v>million LCU</v>
      </c>
      <c r="D513" s="280" t="str">
        <f>D512</f>
        <v>LCU</v>
      </c>
      <c r="E513" s="271"/>
      <c r="F513" s="287"/>
      <c r="G513" s="275"/>
      <c r="H513" s="275"/>
      <c r="I513" s="275"/>
      <c r="J513" s="275"/>
      <c r="K513" s="231"/>
      <c r="L513" s="240"/>
      <c r="M513" s="273">
        <f t="shared" ref="M513:U513" ca="1" si="451">IF(M$241&gt;$C500-1,SUM(OFFSET($L511,0,M$241-$C500,1,$C500-$C501))/($C500-$C501),IF(M$241&lt;$C501+1,0,SUM(OFFSET($L511,0,0,1,M$241-$C501))/($C500-$C501)))</f>
        <v>0</v>
      </c>
      <c r="N513" s="273">
        <f t="shared" ca="1" si="451"/>
        <v>0</v>
      </c>
      <c r="O513" s="273">
        <f t="shared" ca="1" si="451"/>
        <v>0</v>
      </c>
      <c r="P513" s="273">
        <f t="shared" ca="1" si="451"/>
        <v>0</v>
      </c>
      <c r="Q513" s="273">
        <f t="shared" ca="1" si="451"/>
        <v>0</v>
      </c>
      <c r="R513" s="273">
        <f t="shared" ca="1" si="451"/>
        <v>0</v>
      </c>
      <c r="S513" s="273">
        <f t="shared" ca="1" si="451"/>
        <v>0</v>
      </c>
      <c r="T513" s="273">
        <f t="shared" ca="1" si="451"/>
        <v>0</v>
      </c>
      <c r="U513" s="273">
        <f t="shared" ca="1" si="451"/>
        <v>0</v>
      </c>
    </row>
    <row r="514" spans="1:21" ht="15">
      <c r="A514" s="176"/>
      <c r="B514" s="286" t="s">
        <v>182</v>
      </c>
      <c r="C514" s="252" t="str">
        <f>"million "&amp;D513</f>
        <v>million LCU</v>
      </c>
      <c r="D514" s="280" t="str">
        <f>D513</f>
        <v>LCU</v>
      </c>
      <c r="E514" s="271"/>
      <c r="F514" s="287"/>
      <c r="G514" s="275"/>
      <c r="H514" s="275"/>
      <c r="I514" s="275"/>
      <c r="J514" s="275"/>
      <c r="K514" s="231"/>
      <c r="L514" s="240"/>
      <c r="M514" s="273">
        <f t="shared" ref="M514" si="452">L512*$C502</f>
        <v>0</v>
      </c>
      <c r="N514" s="273">
        <f t="shared" ref="N514:U514" ca="1" si="453">M512*$C502</f>
        <v>0</v>
      </c>
      <c r="O514" s="273">
        <f t="shared" ca="1" si="453"/>
        <v>0</v>
      </c>
      <c r="P514" s="273">
        <f t="shared" ca="1" si="453"/>
        <v>0</v>
      </c>
      <c r="Q514" s="273">
        <f t="shared" ca="1" si="453"/>
        <v>0</v>
      </c>
      <c r="R514" s="273">
        <f t="shared" ca="1" si="453"/>
        <v>0</v>
      </c>
      <c r="S514" s="273">
        <f t="shared" ca="1" si="453"/>
        <v>0</v>
      </c>
      <c r="T514" s="273">
        <f t="shared" ca="1" si="453"/>
        <v>0</v>
      </c>
      <c r="U514" s="273">
        <f t="shared" ca="1" si="453"/>
        <v>0</v>
      </c>
    </row>
    <row r="515" spans="1:21" ht="15">
      <c r="A515" s="176"/>
      <c r="B515" s="302" t="s">
        <v>256</v>
      </c>
      <c r="C515" s="303"/>
      <c r="D515" s="304"/>
      <c r="E515" s="260"/>
      <c r="F515" s="275"/>
      <c r="G515" s="275"/>
      <c r="H515" s="275"/>
      <c r="I515" s="275"/>
      <c r="J515" s="275"/>
      <c r="K515" s="231"/>
      <c r="L515" s="273"/>
      <c r="M515" s="273"/>
      <c r="N515" s="273"/>
      <c r="O515" s="273"/>
      <c r="P515" s="273"/>
      <c r="Q515" s="273"/>
      <c r="R515" s="273"/>
      <c r="S515" s="273"/>
      <c r="T515" s="273"/>
      <c r="U515" s="273"/>
    </row>
    <row r="516" spans="1:21" ht="15">
      <c r="A516" s="176"/>
      <c r="B516" s="305" t="s">
        <v>59</v>
      </c>
      <c r="C516" s="306" t="s">
        <v>226</v>
      </c>
      <c r="D516" s="307"/>
      <c r="E516" s="251"/>
      <c r="F516" s="255"/>
      <c r="G516" s="255"/>
      <c r="H516" s="255"/>
      <c r="I516" s="255"/>
      <c r="J516" s="255"/>
      <c r="K516" s="221"/>
      <c r="L516" s="221"/>
      <c r="M516" s="221"/>
      <c r="N516" s="221"/>
      <c r="O516" s="221"/>
      <c r="P516" s="221"/>
      <c r="Q516" s="221"/>
      <c r="R516" s="221"/>
      <c r="S516" s="221"/>
      <c r="T516" s="221"/>
      <c r="U516" s="221"/>
    </row>
    <row r="517" spans="1:21" ht="15">
      <c r="A517" s="176"/>
      <c r="B517" s="305" t="s">
        <v>221</v>
      </c>
      <c r="C517" s="308">
        <v>5</v>
      </c>
      <c r="D517" s="307"/>
      <c r="E517" s="251"/>
      <c r="F517" s="255"/>
      <c r="G517" s="255"/>
      <c r="H517" s="255"/>
      <c r="I517" s="255"/>
      <c r="J517" s="255"/>
      <c r="K517" s="221"/>
      <c r="L517" s="221"/>
      <c r="M517" s="221"/>
      <c r="N517" s="221"/>
      <c r="O517" s="221"/>
      <c r="P517" s="221"/>
      <c r="Q517" s="221"/>
      <c r="R517" s="221"/>
      <c r="S517" s="221"/>
      <c r="T517" s="221"/>
      <c r="U517" s="221"/>
    </row>
    <row r="518" spans="1:21" ht="15">
      <c r="A518" s="176"/>
      <c r="B518" s="305" t="s">
        <v>220</v>
      </c>
      <c r="C518" s="309">
        <v>4</v>
      </c>
      <c r="D518" s="307"/>
      <c r="E518" s="251"/>
      <c r="F518" s="255"/>
      <c r="G518" s="255"/>
      <c r="H518" s="255"/>
      <c r="I518" s="255"/>
      <c r="J518" s="255"/>
      <c r="K518" s="221"/>
      <c r="L518" s="221"/>
      <c r="M518" s="221"/>
      <c r="N518" s="221"/>
      <c r="O518" s="221"/>
      <c r="P518" s="221"/>
      <c r="Q518" s="221"/>
      <c r="R518" s="221"/>
      <c r="S518" s="221"/>
      <c r="T518" s="221"/>
      <c r="U518" s="221"/>
    </row>
    <row r="519" spans="1:21" ht="15">
      <c r="A519" s="176"/>
      <c r="B519" s="305" t="s">
        <v>219</v>
      </c>
      <c r="C519" s="310">
        <v>0.08</v>
      </c>
      <c r="D519" s="307"/>
      <c r="E519" s="251"/>
      <c r="F519" s="255"/>
      <c r="G519" s="255"/>
      <c r="H519" s="255"/>
      <c r="I519" s="255"/>
      <c r="J519" s="255"/>
      <c r="K519" s="221"/>
      <c r="L519" s="221"/>
      <c r="M519" s="221"/>
      <c r="N519" s="221"/>
      <c r="O519" s="221"/>
      <c r="P519" s="221"/>
      <c r="Q519" s="221"/>
      <c r="R519" s="221"/>
      <c r="S519" s="221"/>
      <c r="T519" s="221"/>
      <c r="U519" s="221"/>
    </row>
    <row r="520" spans="1:21" ht="15">
      <c r="A520" s="176"/>
      <c r="B520" s="305" t="s">
        <v>218</v>
      </c>
      <c r="C520" s="311" t="s">
        <v>232</v>
      </c>
      <c r="D520" s="307"/>
      <c r="E520" s="251"/>
      <c r="F520" s="255"/>
      <c r="G520" s="255"/>
      <c r="H520" s="255"/>
      <c r="I520" s="255"/>
      <c r="J520" s="255"/>
      <c r="K520" s="221"/>
      <c r="L520" s="221"/>
      <c r="M520" s="221"/>
      <c r="N520" s="221"/>
      <c r="O520" s="221"/>
      <c r="P520" s="221"/>
      <c r="Q520" s="221"/>
      <c r="R520" s="221"/>
      <c r="S520" s="221"/>
      <c r="T520" s="221"/>
      <c r="U520" s="221"/>
    </row>
    <row r="521" spans="1:21" ht="15">
      <c r="A521" s="176"/>
      <c r="B521" s="305" t="str">
        <f>"Classified as External or Domestic?"</f>
        <v>Classified as External or Domestic?</v>
      </c>
      <c r="C521" s="309" t="s">
        <v>65</v>
      </c>
      <c r="D521" s="307"/>
      <c r="E521" s="251"/>
      <c r="F521" s="255"/>
      <c r="G521" s="255"/>
      <c r="H521" s="255"/>
      <c r="I521" s="255"/>
      <c r="J521" s="255"/>
      <c r="K521" s="221"/>
      <c r="L521" s="221"/>
      <c r="M521" s="221"/>
      <c r="N521" s="221"/>
      <c r="O521" s="221"/>
      <c r="P521" s="221"/>
      <c r="Q521" s="221"/>
      <c r="R521" s="221"/>
      <c r="S521" s="221"/>
      <c r="T521" s="221"/>
      <c r="U521" s="221"/>
    </row>
    <row r="522" spans="1:21" ht="15">
      <c r="A522" s="176"/>
      <c r="B522" s="305" t="s">
        <v>258</v>
      </c>
      <c r="C522" s="307" t="s">
        <v>257</v>
      </c>
      <c r="D522" s="307"/>
      <c r="E522" s="251"/>
      <c r="F522" s="255"/>
      <c r="G522" s="255"/>
      <c r="H522" s="255"/>
      <c r="I522" s="255"/>
      <c r="J522" s="255"/>
      <c r="K522" s="221"/>
      <c r="L522" s="288">
        <f t="shared" ref="L522:U522" si="454">L523/L$101*100</f>
        <v>329.20928705959955</v>
      </c>
      <c r="M522" s="288">
        <f t="shared" ca="1" si="454"/>
        <v>309.11411803906412</v>
      </c>
      <c r="N522" s="288">
        <f t="shared" ca="1" si="454"/>
        <v>323.32838961678817</v>
      </c>
      <c r="O522" s="288">
        <f t="shared" ca="1" si="454"/>
        <v>293.92145984593174</v>
      </c>
      <c r="P522" s="288">
        <f t="shared" ca="1" si="454"/>
        <v>281.54389540983874</v>
      </c>
      <c r="Q522" s="288">
        <f t="shared" ca="1" si="454"/>
        <v>178.58087951052804</v>
      </c>
      <c r="R522" s="288">
        <f t="shared" ca="1" si="454"/>
        <v>169.98440467850426</v>
      </c>
      <c r="S522" s="288">
        <f t="shared" ca="1" si="454"/>
        <v>165.23437209949279</v>
      </c>
      <c r="T522" s="288">
        <f t="shared" ca="1" si="454"/>
        <v>154.24705844174599</v>
      </c>
      <c r="U522" s="288">
        <f t="shared" ca="1" si="454"/>
        <v>147.50242505558936</v>
      </c>
    </row>
    <row r="523" spans="1:21" ht="15">
      <c r="A523" s="176"/>
      <c r="B523" s="305" t="s">
        <v>189</v>
      </c>
      <c r="C523" s="283" t="s">
        <v>186</v>
      </c>
      <c r="D523" s="311" t="str">
        <f>C521</f>
        <v>Domestic</v>
      </c>
      <c r="E523" s="271"/>
      <c r="F523" s="281"/>
      <c r="G523" s="275"/>
      <c r="H523" s="275"/>
      <c r="I523" s="275"/>
      <c r="J523" s="275"/>
      <c r="K523" s="231"/>
      <c r="L523" s="363">
        <f t="shared" ref="L523:U523" si="455">L101-SUM(L285,L302,L319,L336,L353,L370,L387,L404,L421,L438,L455,L472,L489,L506)</f>
        <v>-78995.537312455737</v>
      </c>
      <c r="M523" s="363">
        <f t="shared" ca="1" si="455"/>
        <v>-77236.356966218475</v>
      </c>
      <c r="N523" s="363">
        <f t="shared" ca="1" si="455"/>
        <v>-71863.738269650174</v>
      </c>
      <c r="O523" s="363">
        <f t="shared" ca="1" si="455"/>
        <v>-71472.492786300994</v>
      </c>
      <c r="P523" s="363">
        <f t="shared" ca="1" si="455"/>
        <v>-69473.883475195966</v>
      </c>
      <c r="Q523" s="363">
        <f t="shared" ca="1" si="455"/>
        <v>-96716.102791639918</v>
      </c>
      <c r="R523" s="363">
        <f t="shared" ca="1" si="455"/>
        <v>-98200.144578277104</v>
      </c>
      <c r="S523" s="363">
        <f t="shared" ca="1" si="455"/>
        <v>-97286.33311859997</v>
      </c>
      <c r="T523" s="363">
        <f t="shared" ca="1" si="455"/>
        <v>-103750.9850981319</v>
      </c>
      <c r="U523" s="363">
        <f t="shared" ca="1" si="455"/>
        <v>-107636.23945197363</v>
      </c>
    </row>
    <row r="524" spans="1:21" ht="15">
      <c r="A524" s="176"/>
      <c r="B524" s="305" t="s">
        <v>188</v>
      </c>
      <c r="C524" s="283" t="s">
        <v>186</v>
      </c>
      <c r="D524" s="311" t="str">
        <f>C521</f>
        <v>Domestic</v>
      </c>
      <c r="E524" s="271"/>
      <c r="F524" s="281"/>
      <c r="G524" s="275"/>
      <c r="H524" s="275"/>
      <c r="I524" s="275"/>
      <c r="J524" s="275"/>
      <c r="K524" s="231"/>
      <c r="L524" s="240"/>
      <c r="M524" s="273">
        <f t="shared" ref="M524:U524" ca="1" si="456">M530*M527</f>
        <v>0</v>
      </c>
      <c r="N524" s="273">
        <f t="shared" ca="1" si="456"/>
        <v>0</v>
      </c>
      <c r="O524" s="273">
        <f t="shared" ca="1" si="456"/>
        <v>0</v>
      </c>
      <c r="P524" s="273">
        <f t="shared" ca="1" si="456"/>
        <v>0</v>
      </c>
      <c r="Q524" s="273">
        <f t="shared" ca="1" si="456"/>
        <v>-78995.537312455737</v>
      </c>
      <c r="R524" s="273">
        <f t="shared" ca="1" si="456"/>
        <v>-77236.356966218475</v>
      </c>
      <c r="S524" s="273">
        <f t="shared" ca="1" si="456"/>
        <v>-71863.738269650174</v>
      </c>
      <c r="T524" s="273">
        <f t="shared" ca="1" si="456"/>
        <v>-71472.492786300994</v>
      </c>
      <c r="U524" s="273">
        <f t="shared" ca="1" si="456"/>
        <v>-69473.883475195966</v>
      </c>
    </row>
    <row r="525" spans="1:21" ht="15">
      <c r="A525" s="176"/>
      <c r="B525" s="305" t="s">
        <v>206</v>
      </c>
      <c r="C525" s="283" t="s">
        <v>186</v>
      </c>
      <c r="D525" s="311" t="str">
        <f>C521</f>
        <v>Domestic</v>
      </c>
      <c r="E525" s="271"/>
      <c r="F525" s="281"/>
      <c r="G525" s="275"/>
      <c r="H525" s="275"/>
      <c r="I525" s="275"/>
      <c r="J525" s="275"/>
      <c r="K525" s="231"/>
      <c r="L525" s="240"/>
      <c r="M525" s="273">
        <f t="shared" ref="M525:U525" si="457">M531*M527</f>
        <v>-6319.6429849964588</v>
      </c>
      <c r="N525" s="273">
        <f t="shared" ca="1" si="457"/>
        <v>-12498.551542293937</v>
      </c>
      <c r="O525" s="273">
        <f t="shared" ca="1" si="457"/>
        <v>-18247.65060386595</v>
      </c>
      <c r="P525" s="273">
        <f t="shared" ca="1" si="457"/>
        <v>-23965.450026770031</v>
      </c>
      <c r="Q525" s="273">
        <f t="shared" ca="1" si="457"/>
        <v>-29523.360704785708</v>
      </c>
      <c r="R525" s="273">
        <f t="shared" ca="1" si="457"/>
        <v>-30941.005943120439</v>
      </c>
      <c r="S525" s="273">
        <f t="shared" ca="1" si="457"/>
        <v>-32618.108952085135</v>
      </c>
      <c r="T525" s="273">
        <f t="shared" ca="1" si="457"/>
        <v>-34651.916540001119</v>
      </c>
      <c r="U525" s="273">
        <f t="shared" ca="1" si="457"/>
        <v>-37234.195924947591</v>
      </c>
    </row>
    <row r="526" spans="1:21" ht="15">
      <c r="A526" s="176"/>
      <c r="B526" s="305" t="s">
        <v>187</v>
      </c>
      <c r="C526" s="283" t="s">
        <v>186</v>
      </c>
      <c r="D526" s="311" t="str">
        <f>C521</f>
        <v>Domestic</v>
      </c>
      <c r="E526" s="271"/>
      <c r="F526" s="281"/>
      <c r="G526" s="275"/>
      <c r="H526" s="275"/>
      <c r="I526" s="275"/>
      <c r="J526" s="275"/>
      <c r="K526" s="231"/>
      <c r="L526" s="273">
        <f t="shared" ref="L526" si="458">L529*L527</f>
        <v>-78995.537312455737</v>
      </c>
      <c r="M526" s="273">
        <f t="shared" ref="M526:U526" ca="1" si="459">M529*M527</f>
        <v>-156231.89427867421</v>
      </c>
      <c r="N526" s="273">
        <f t="shared" ca="1" si="459"/>
        <v>-228095.63254832439</v>
      </c>
      <c r="O526" s="273">
        <f t="shared" ca="1" si="459"/>
        <v>-299568.12533462537</v>
      </c>
      <c r="P526" s="273">
        <f t="shared" ca="1" si="459"/>
        <v>-369042.00880982133</v>
      </c>
      <c r="Q526" s="273">
        <f t="shared" ca="1" si="459"/>
        <v>-386762.57428900548</v>
      </c>
      <c r="R526" s="273">
        <f t="shared" ca="1" si="459"/>
        <v>-407726.36190106417</v>
      </c>
      <c r="S526" s="273">
        <f t="shared" ca="1" si="459"/>
        <v>-433148.95675001398</v>
      </c>
      <c r="T526" s="273">
        <f t="shared" ca="1" si="459"/>
        <v>-465427.44906184491</v>
      </c>
      <c r="U526" s="273">
        <f t="shared" ca="1" si="459"/>
        <v>-503589.80503862258</v>
      </c>
    </row>
    <row r="527" spans="1:21" ht="15">
      <c r="A527" s="176"/>
      <c r="B527" s="305" t="s">
        <v>185</v>
      </c>
      <c r="C527" s="303" t="str">
        <f>"LCU per unit of "&amp;D526</f>
        <v>LCU per unit of Domestic</v>
      </c>
      <c r="D527" s="311" t="str">
        <f>C516</f>
        <v>LCU</v>
      </c>
      <c r="E527" s="271"/>
      <c r="F527" s="281"/>
      <c r="G527" s="275"/>
      <c r="H527" s="275"/>
      <c r="I527" s="275"/>
      <c r="J527" s="275"/>
      <c r="K527" s="231"/>
      <c r="L527" s="273">
        <f t="shared" ref="L527:U527" si="460">INDEX($L$81:$U$85,MATCH($D527,$B$81:$B$85,0),MATCH(L$78,$L$78:$U$78,0))</f>
        <v>1</v>
      </c>
      <c r="M527" s="273">
        <f t="shared" si="460"/>
        <v>1</v>
      </c>
      <c r="N527" s="273">
        <f t="shared" si="460"/>
        <v>1</v>
      </c>
      <c r="O527" s="273">
        <f t="shared" si="460"/>
        <v>1</v>
      </c>
      <c r="P527" s="273">
        <f t="shared" si="460"/>
        <v>1</v>
      </c>
      <c r="Q527" s="273">
        <f t="shared" si="460"/>
        <v>1</v>
      </c>
      <c r="R527" s="273">
        <f t="shared" si="460"/>
        <v>1</v>
      </c>
      <c r="S527" s="273">
        <f t="shared" si="460"/>
        <v>1</v>
      </c>
      <c r="T527" s="273">
        <f t="shared" si="460"/>
        <v>1</v>
      </c>
      <c r="U527" s="273">
        <f t="shared" si="460"/>
        <v>1</v>
      </c>
    </row>
    <row r="528" spans="1:21" ht="15">
      <c r="A528" s="176"/>
      <c r="B528" s="305" t="s">
        <v>184</v>
      </c>
      <c r="C528" s="303" t="str">
        <f>"million "&amp;D527</f>
        <v>million LCU</v>
      </c>
      <c r="D528" s="311" t="str">
        <f>D527</f>
        <v>LCU</v>
      </c>
      <c r="E528" s="263"/>
      <c r="F528" s="287"/>
      <c r="G528" s="275"/>
      <c r="H528" s="275"/>
      <c r="I528" s="275"/>
      <c r="J528" s="275"/>
      <c r="K528" s="231"/>
      <c r="L528" s="288">
        <f t="shared" ref="L528:U528" si="461">L523/L527</f>
        <v>-78995.537312455737</v>
      </c>
      <c r="M528" s="288">
        <f t="shared" ca="1" si="461"/>
        <v>-77236.356966218475</v>
      </c>
      <c r="N528" s="288">
        <f t="shared" ca="1" si="461"/>
        <v>-71863.738269650174</v>
      </c>
      <c r="O528" s="288">
        <f t="shared" ca="1" si="461"/>
        <v>-71472.492786300994</v>
      </c>
      <c r="P528" s="288">
        <f t="shared" ca="1" si="461"/>
        <v>-69473.883475195966</v>
      </c>
      <c r="Q528" s="288">
        <f t="shared" ca="1" si="461"/>
        <v>-96716.102791639918</v>
      </c>
      <c r="R528" s="288">
        <f t="shared" ca="1" si="461"/>
        <v>-98200.144578277104</v>
      </c>
      <c r="S528" s="288">
        <f t="shared" ca="1" si="461"/>
        <v>-97286.33311859997</v>
      </c>
      <c r="T528" s="288">
        <f t="shared" ca="1" si="461"/>
        <v>-103750.9850981319</v>
      </c>
      <c r="U528" s="288">
        <f t="shared" ca="1" si="461"/>
        <v>-107636.23945197363</v>
      </c>
    </row>
    <row r="529" spans="1:22" ht="15">
      <c r="A529" s="176"/>
      <c r="B529" s="305" t="s">
        <v>183</v>
      </c>
      <c r="C529" s="303" t="str">
        <f>"million "&amp;D528</f>
        <v>million LCU</v>
      </c>
      <c r="D529" s="311" t="str">
        <f>D528</f>
        <v>LCU</v>
      </c>
      <c r="E529" s="271"/>
      <c r="F529" s="287"/>
      <c r="G529" s="275"/>
      <c r="H529" s="275"/>
      <c r="I529" s="275"/>
      <c r="J529" s="275"/>
      <c r="K529" s="231"/>
      <c r="L529" s="273">
        <f>L528</f>
        <v>-78995.537312455737</v>
      </c>
      <c r="M529" s="273">
        <f t="shared" ref="M529:U529" ca="1" si="462">L529+M528-M530</f>
        <v>-156231.89427867421</v>
      </c>
      <c r="N529" s="273">
        <f t="shared" ca="1" si="462"/>
        <v>-228095.63254832439</v>
      </c>
      <c r="O529" s="273">
        <f t="shared" ca="1" si="462"/>
        <v>-299568.12533462537</v>
      </c>
      <c r="P529" s="273">
        <f t="shared" ca="1" si="462"/>
        <v>-369042.00880982133</v>
      </c>
      <c r="Q529" s="273">
        <f t="shared" ca="1" si="462"/>
        <v>-386762.57428900548</v>
      </c>
      <c r="R529" s="273">
        <f t="shared" ca="1" si="462"/>
        <v>-407726.36190106417</v>
      </c>
      <c r="S529" s="273">
        <f t="shared" ca="1" si="462"/>
        <v>-433148.95675001398</v>
      </c>
      <c r="T529" s="273">
        <f t="shared" ca="1" si="462"/>
        <v>-465427.44906184491</v>
      </c>
      <c r="U529" s="273">
        <f t="shared" ca="1" si="462"/>
        <v>-503589.80503862258</v>
      </c>
    </row>
    <row r="530" spans="1:22" ht="15">
      <c r="A530" s="176"/>
      <c r="B530" s="305" t="s">
        <v>119</v>
      </c>
      <c r="C530" s="303" t="str">
        <f>"million "&amp;D529</f>
        <v>million LCU</v>
      </c>
      <c r="D530" s="311" t="str">
        <f>D529</f>
        <v>LCU</v>
      </c>
      <c r="E530" s="271"/>
      <c r="F530" s="287"/>
      <c r="G530" s="275"/>
      <c r="H530" s="275"/>
      <c r="I530" s="275"/>
      <c r="J530" s="275"/>
      <c r="K530" s="231"/>
      <c r="L530" s="240"/>
      <c r="M530" s="273">
        <f t="shared" ref="M530:U530" ca="1" si="463">IF(M$241&gt;$C517-1,SUM(OFFSET($L528,0,M$241-$C517,1,$C517-$C518))/($C517-$C518),IF(M$241&lt;$C518+1,0,SUM(OFFSET($L528,0,0,1,M$241-$C518))/($C517-$C518)))</f>
        <v>0</v>
      </c>
      <c r="N530" s="273">
        <f t="shared" ca="1" si="463"/>
        <v>0</v>
      </c>
      <c r="O530" s="273">
        <f t="shared" ca="1" si="463"/>
        <v>0</v>
      </c>
      <c r="P530" s="273">
        <f t="shared" ca="1" si="463"/>
        <v>0</v>
      </c>
      <c r="Q530" s="273">
        <f t="shared" ca="1" si="463"/>
        <v>-78995.537312455737</v>
      </c>
      <c r="R530" s="273">
        <f t="shared" ca="1" si="463"/>
        <v>-77236.356966218475</v>
      </c>
      <c r="S530" s="273">
        <f t="shared" ca="1" si="463"/>
        <v>-71863.738269650174</v>
      </c>
      <c r="T530" s="273">
        <f t="shared" ca="1" si="463"/>
        <v>-71472.492786300994</v>
      </c>
      <c r="U530" s="273">
        <f t="shared" ca="1" si="463"/>
        <v>-69473.883475195966</v>
      </c>
    </row>
    <row r="531" spans="1:22" ht="15">
      <c r="A531" s="176"/>
      <c r="B531" s="305" t="s">
        <v>182</v>
      </c>
      <c r="C531" s="303" t="str">
        <f>"million "&amp;D530</f>
        <v>million LCU</v>
      </c>
      <c r="D531" s="311" t="str">
        <f>D530</f>
        <v>LCU</v>
      </c>
      <c r="E531" s="271"/>
      <c r="F531" s="287"/>
      <c r="G531" s="275"/>
      <c r="H531" s="275"/>
      <c r="I531" s="275"/>
      <c r="J531" s="275"/>
      <c r="K531" s="231"/>
      <c r="L531" s="240"/>
      <c r="M531" s="273">
        <f t="shared" ref="M531" si="464">L529*$C519</f>
        <v>-6319.6429849964588</v>
      </c>
      <c r="N531" s="273">
        <f t="shared" ref="N531:U531" ca="1" si="465">M529*$C519</f>
        <v>-12498.551542293937</v>
      </c>
      <c r="O531" s="273">
        <f t="shared" ca="1" si="465"/>
        <v>-18247.65060386595</v>
      </c>
      <c r="P531" s="273">
        <f t="shared" ca="1" si="465"/>
        <v>-23965.450026770031</v>
      </c>
      <c r="Q531" s="273">
        <f t="shared" ca="1" si="465"/>
        <v>-29523.360704785708</v>
      </c>
      <c r="R531" s="273">
        <f t="shared" ca="1" si="465"/>
        <v>-30941.005943120439</v>
      </c>
      <c r="S531" s="273">
        <f t="shared" ca="1" si="465"/>
        <v>-32618.108952085135</v>
      </c>
      <c r="T531" s="273">
        <f t="shared" ca="1" si="465"/>
        <v>-34651.916540001119</v>
      </c>
      <c r="U531" s="273">
        <f t="shared" ca="1" si="465"/>
        <v>-37234.195924947591</v>
      </c>
    </row>
    <row r="534" spans="1:22">
      <c r="B534" s="297" t="s">
        <v>260</v>
      </c>
      <c r="C534" s="166"/>
      <c r="D534" s="166"/>
      <c r="E534" s="165"/>
      <c r="F534" s="165"/>
      <c r="G534" s="165"/>
      <c r="H534" s="165"/>
      <c r="I534" s="165"/>
      <c r="J534" s="165"/>
      <c r="K534" s="165"/>
      <c r="L534" s="167"/>
      <c r="M534" s="167"/>
      <c r="N534" s="167"/>
      <c r="O534" s="167"/>
      <c r="P534" s="167"/>
      <c r="Q534" s="167"/>
      <c r="R534" s="167"/>
      <c r="S534" s="167"/>
      <c r="T534" s="167"/>
      <c r="U534" s="167"/>
    </row>
    <row r="536" spans="1:22">
      <c r="A536" s="384"/>
      <c r="B536" s="385" t="s">
        <v>266</v>
      </c>
      <c r="C536" s="386"/>
      <c r="D536" s="386"/>
      <c r="E536" s="387"/>
      <c r="F536" s="387"/>
      <c r="G536" s="388">
        <f>DataInput!G10</f>
        <v>2015</v>
      </c>
      <c r="H536" s="388">
        <f>DataInput!H10</f>
        <v>2016</v>
      </c>
      <c r="I536" s="388">
        <f>DataInput!I10</f>
        <v>2017</v>
      </c>
      <c r="J536" s="388">
        <f>DataInput!J10</f>
        <v>2018</v>
      </c>
      <c r="K536" s="388">
        <f>DataInput!K10</f>
        <v>2019</v>
      </c>
      <c r="L536" s="388">
        <f>DataInput!L10</f>
        <v>2020</v>
      </c>
      <c r="M536" s="388">
        <f>DataInput!M10</f>
        <v>2021</v>
      </c>
      <c r="N536" s="388">
        <f>DataInput!N10</f>
        <v>2022</v>
      </c>
      <c r="O536" s="388">
        <f>DataInput!O10</f>
        <v>2023</v>
      </c>
      <c r="P536" s="388">
        <f>DataInput!P10</f>
        <v>2024</v>
      </c>
      <c r="Q536" s="388">
        <f>DataInput!Q10</f>
        <v>2025</v>
      </c>
      <c r="R536" s="388">
        <f>DataInput!R10</f>
        <v>2026</v>
      </c>
      <c r="S536" s="388">
        <f>DataInput!S10</f>
        <v>2027</v>
      </c>
      <c r="T536" s="388">
        <f>DataInput!T10</f>
        <v>2028</v>
      </c>
      <c r="U536" s="388">
        <f>DataInput!U10</f>
        <v>2029</v>
      </c>
      <c r="V536" s="10"/>
    </row>
    <row r="537" spans="1:22">
      <c r="A537" s="384"/>
      <c r="G537" s="10"/>
      <c r="H537" s="10"/>
      <c r="I537" s="10"/>
      <c r="J537" s="10"/>
      <c r="K537" s="10"/>
      <c r="L537" s="10"/>
      <c r="M537" s="10"/>
      <c r="N537" s="10"/>
      <c r="O537" s="10"/>
      <c r="P537" s="10"/>
      <c r="Q537" s="10"/>
      <c r="R537" s="10"/>
      <c r="S537" s="10"/>
      <c r="T537" s="10"/>
      <c r="U537" s="10"/>
      <c r="V537" s="10"/>
    </row>
    <row r="538" spans="1:22">
      <c r="A538" s="396">
        <v>11</v>
      </c>
      <c r="B538" s="320" t="s">
        <v>261</v>
      </c>
      <c r="C538" s="35" t="str">
        <f>'Data Request'!$C$6</f>
        <v>Naira</v>
      </c>
      <c r="D538" s="35" t="str">
        <f>'Data Request'!$C$7</f>
        <v>Million</v>
      </c>
      <c r="G538" s="322">
        <f t="shared" ref="G538:U538" si="466">G107</f>
        <v>141852.10725286513</v>
      </c>
      <c r="H538" s="322">
        <f t="shared" si="466"/>
        <v>157257.80407878614</v>
      </c>
      <c r="I538" s="322">
        <f t="shared" si="466"/>
        <v>164076.0813640175</v>
      </c>
      <c r="J538" s="322">
        <f t="shared" si="466"/>
        <v>225814.99905458503</v>
      </c>
      <c r="K538" s="322">
        <f t="shared" si="466"/>
        <v>235074.69480103999</v>
      </c>
      <c r="L538" s="322">
        <f t="shared" si="466"/>
        <v>219295.11818805346</v>
      </c>
      <c r="M538" s="322">
        <f t="shared" ca="1" si="466"/>
        <v>190325.53265333219</v>
      </c>
      <c r="N538" s="322">
        <f t="shared" ca="1" si="466"/>
        <v>159051.25638926055</v>
      </c>
      <c r="O538" s="322">
        <f t="shared" ca="1" si="466"/>
        <v>125584.65475727554</v>
      </c>
      <c r="P538" s="322">
        <f t="shared" ca="1" si="466"/>
        <v>89652.100542569824</v>
      </c>
      <c r="Q538" s="322">
        <f t="shared" ca="1" si="466"/>
        <v>51120.852460358961</v>
      </c>
      <c r="R538" s="322">
        <f t="shared" ca="1" si="466"/>
        <v>8350.759007330751</v>
      </c>
      <c r="S538" s="322">
        <f t="shared" ca="1" si="466"/>
        <v>-38910.756324616115</v>
      </c>
      <c r="T538" s="322">
        <f t="shared" ca="1" si="466"/>
        <v>-91014.68965604101</v>
      </c>
      <c r="U538" s="322">
        <f t="shared" ca="1" si="466"/>
        <v>-148503.78388732424</v>
      </c>
      <c r="V538" s="322"/>
    </row>
    <row r="539" spans="1:22">
      <c r="A539" s="396">
        <v>12</v>
      </c>
      <c r="B539" s="340" t="s">
        <v>64</v>
      </c>
      <c r="C539" s="35" t="str">
        <f>'Data Request'!$C$6</f>
        <v>Naira</v>
      </c>
      <c r="D539" s="35" t="str">
        <f>'Data Request'!$C$7</f>
        <v>Million</v>
      </c>
      <c r="G539" s="322">
        <f t="shared" ref="G539:U539" si="467">G108</f>
        <v>26329.855195105141</v>
      </c>
      <c r="H539" s="322">
        <f t="shared" si="467"/>
        <v>29115.710949806158</v>
      </c>
      <c r="I539" s="322">
        <f t="shared" si="467"/>
        <v>38427.375821517504</v>
      </c>
      <c r="J539" s="322">
        <f t="shared" si="467"/>
        <v>57859.15033226501</v>
      </c>
      <c r="K539" s="322">
        <f t="shared" si="467"/>
        <v>68121.10988176</v>
      </c>
      <c r="L539" s="322">
        <f t="shared" si="467"/>
        <v>77351.19155039922</v>
      </c>
      <c r="M539" s="322">
        <f t="shared" ca="1" si="467"/>
        <v>75414.127716826421</v>
      </c>
      <c r="N539" s="322">
        <f t="shared" ca="1" si="467"/>
        <v>73380.210691574961</v>
      </c>
      <c r="O539" s="322">
        <f t="shared" ca="1" si="467"/>
        <v>71244.59781506093</v>
      </c>
      <c r="P539" s="322">
        <f t="shared" ca="1" si="467"/>
        <v>69002.204294721203</v>
      </c>
      <c r="Q539" s="322">
        <f t="shared" ca="1" si="467"/>
        <v>66647.691098364492</v>
      </c>
      <c r="R539" s="322">
        <f t="shared" ca="1" si="467"/>
        <v>64175.452242189953</v>
      </c>
      <c r="S539" s="322">
        <f t="shared" ca="1" si="467"/>
        <v>61579.60144320668</v>
      </c>
      <c r="T539" s="322">
        <f t="shared" ca="1" si="467"/>
        <v>58853.958104274243</v>
      </c>
      <c r="U539" s="322">
        <f t="shared" ca="1" si="467"/>
        <v>55992.032598395192</v>
      </c>
      <c r="V539" s="322"/>
    </row>
    <row r="540" spans="1:22">
      <c r="A540" s="396">
        <v>13</v>
      </c>
      <c r="B540" s="340" t="s">
        <v>65</v>
      </c>
      <c r="C540" s="35" t="str">
        <f>'Data Request'!$C$6</f>
        <v>Naira</v>
      </c>
      <c r="D540" s="35" t="str">
        <f>'Data Request'!$C$7</f>
        <v>Million</v>
      </c>
      <c r="G540" s="322">
        <f t="shared" ref="G540:U540" si="468">G109</f>
        <v>115522.25205775999</v>
      </c>
      <c r="H540" s="322">
        <f t="shared" si="468"/>
        <v>128142.09312897999</v>
      </c>
      <c r="I540" s="322">
        <f t="shared" si="468"/>
        <v>125648.7055425</v>
      </c>
      <c r="J540" s="322">
        <f t="shared" si="468"/>
        <v>167955.84872232002</v>
      </c>
      <c r="K540" s="322">
        <f t="shared" si="468"/>
        <v>166953.58491927999</v>
      </c>
      <c r="L540" s="322">
        <f t="shared" si="468"/>
        <v>141943.92663765425</v>
      </c>
      <c r="M540" s="322">
        <f t="shared" ca="1" si="468"/>
        <v>114911.40493650577</v>
      </c>
      <c r="N540" s="322">
        <f t="shared" ca="1" si="468"/>
        <v>85671.045697685593</v>
      </c>
      <c r="O540" s="322">
        <f t="shared" ca="1" si="468"/>
        <v>54340.056942214607</v>
      </c>
      <c r="P540" s="322">
        <f t="shared" ca="1" si="468"/>
        <v>20649.896247848636</v>
      </c>
      <c r="Q540" s="322">
        <f t="shared" ca="1" si="468"/>
        <v>-15526.838638005516</v>
      </c>
      <c r="R540" s="322">
        <f t="shared" ca="1" si="468"/>
        <v>-55824.693234859209</v>
      </c>
      <c r="S540" s="322">
        <f t="shared" ca="1" si="468"/>
        <v>-100490.3577678228</v>
      </c>
      <c r="T540" s="322">
        <f t="shared" ca="1" si="468"/>
        <v>-149868.64776031527</v>
      </c>
      <c r="U540" s="322">
        <f t="shared" ca="1" si="468"/>
        <v>-204495.81648571944</v>
      </c>
      <c r="V540" s="322"/>
    </row>
    <row r="541" spans="1:22">
      <c r="A541" s="396"/>
      <c r="B541" s="320" t="s">
        <v>277</v>
      </c>
      <c r="C541" s="35" t="str">
        <f>'Data Request'!$C$6</f>
        <v>Naira</v>
      </c>
      <c r="D541" s="35" t="str">
        <f>'Data Request'!$C$7</f>
        <v>Million</v>
      </c>
      <c r="G541" s="322">
        <f>G544+G547</f>
        <v>3117.4286598907502</v>
      </c>
      <c r="H541" s="322">
        <f t="shared" ref="H541:L541" si="469">H544+H547</f>
        <v>3635.257474267501</v>
      </c>
      <c r="I541" s="322">
        <f t="shared" si="469"/>
        <v>4284.4112945044099</v>
      </c>
      <c r="J541" s="322">
        <f t="shared" si="469"/>
        <v>4220.0644088751851</v>
      </c>
      <c r="K541" s="322">
        <f t="shared" si="469"/>
        <v>5070.1728097647265</v>
      </c>
      <c r="L541" s="322">
        <f t="shared" si="469"/>
        <v>5608.8978032402702</v>
      </c>
      <c r="M541" s="322">
        <f t="shared" ref="M541:U541" ca="1" si="470">M544+M547</f>
        <v>6098.2998050993247</v>
      </c>
      <c r="N541" s="322">
        <f t="shared" ca="1" si="470"/>
        <v>10412.651240070538</v>
      </c>
      <c r="O541" s="322">
        <f t="shared" ca="1" si="470"/>
        <v>9953.9640954827264</v>
      </c>
      <c r="P541" s="322">
        <f t="shared" ca="1" si="470"/>
        <v>11308.333750676957</v>
      </c>
      <c r="Q541" s="322">
        <f t="shared" ca="1" si="470"/>
        <v>-16374.559079473354</v>
      </c>
      <c r="R541" s="322">
        <f t="shared" ca="1" si="470"/>
        <v>-18097.31883675222</v>
      </c>
      <c r="S541" s="322">
        <f t="shared" ca="1" si="470"/>
        <v>-17221.371488436336</v>
      </c>
      <c r="T541" s="322">
        <f t="shared" ca="1" si="470"/>
        <v>-23523.630514975721</v>
      </c>
      <c r="U541" s="322">
        <f t="shared" ca="1" si="470"/>
        <v>-27046.329511749474</v>
      </c>
      <c r="V541" s="322"/>
    </row>
    <row r="542" spans="1:22">
      <c r="A542" s="396"/>
      <c r="B542" s="340" t="s">
        <v>64</v>
      </c>
      <c r="C542" s="35" t="str">
        <f>'Data Request'!$C$6</f>
        <v>Naira</v>
      </c>
      <c r="D542" s="35" t="str">
        <f>'Data Request'!$C$7</f>
        <v>Million</v>
      </c>
      <c r="G542" s="322">
        <f t="shared" ref="G542:L542" si="471">G545+G548</f>
        <v>1064.7083728207501</v>
      </c>
      <c r="H542" s="322">
        <f t="shared" si="471"/>
        <v>1311.473475547501</v>
      </c>
      <c r="I542" s="322">
        <f t="shared" si="471"/>
        <v>1618.5382253244097</v>
      </c>
      <c r="J542" s="322">
        <f t="shared" si="471"/>
        <v>1642.574420965185</v>
      </c>
      <c r="K542" s="322">
        <f t="shared" si="471"/>
        <v>1737.1265014047269</v>
      </c>
      <c r="L542" s="322">
        <f t="shared" si="471"/>
        <v>2159.9052279207708</v>
      </c>
      <c r="M542" s="322">
        <f t="shared" ref="M542:U542" ca="1" si="472">M545+M548</f>
        <v>2315.1628687088087</v>
      </c>
      <c r="N542" s="322">
        <f t="shared" ca="1" si="472"/>
        <v>2487.6358674146495</v>
      </c>
      <c r="O542" s="322">
        <f t="shared" ca="1" si="472"/>
        <v>2680.0754871098616</v>
      </c>
      <c r="P542" s="322">
        <f t="shared" ca="1" si="472"/>
        <v>2895.7486530547308</v>
      </c>
      <c r="Q542" s="322">
        <f t="shared" ca="1" si="472"/>
        <v>3138.5393556147187</v>
      </c>
      <c r="R542" s="322">
        <f t="shared" ca="1" si="472"/>
        <v>3413.0702472841563</v>
      </c>
      <c r="S542" s="322">
        <f t="shared" ca="1" si="472"/>
        <v>3724.8484683148054</v>
      </c>
      <c r="T542" s="322">
        <f t="shared" ca="1" si="472"/>
        <v>4080.4405421302763</v>
      </c>
      <c r="U542" s="322">
        <f t="shared" ca="1" si="472"/>
        <v>4487.6821497164647</v>
      </c>
      <c r="V542" s="322"/>
    </row>
    <row r="543" spans="1:22">
      <c r="A543" s="396"/>
      <c r="B543" s="340" t="s">
        <v>65</v>
      </c>
      <c r="C543" s="35" t="str">
        <f>'Data Request'!$C$6</f>
        <v>Naira</v>
      </c>
      <c r="D543" s="35" t="str">
        <f>'Data Request'!$C$7</f>
        <v>Million</v>
      </c>
      <c r="G543" s="322">
        <f t="shared" ref="G543:L543" si="473">G546+G549</f>
        <v>2052.7202870700003</v>
      </c>
      <c r="H543" s="322">
        <f t="shared" si="473"/>
        <v>2323.78399872</v>
      </c>
      <c r="I543" s="322">
        <f t="shared" si="473"/>
        <v>2665.8730691800001</v>
      </c>
      <c r="J543" s="322">
        <f t="shared" si="473"/>
        <v>2577.4899879100003</v>
      </c>
      <c r="K543" s="322">
        <f t="shared" si="473"/>
        <v>3333.0463083599998</v>
      </c>
      <c r="L543" s="322">
        <f t="shared" si="473"/>
        <v>3448.9925753194998</v>
      </c>
      <c r="M543" s="322">
        <f t="shared" ref="M543:U543" ca="1" si="474">M546+M549</f>
        <v>3783.136936390516</v>
      </c>
      <c r="N543" s="322">
        <f t="shared" ca="1" si="474"/>
        <v>7925.0153726558874</v>
      </c>
      <c r="O543" s="322">
        <f t="shared" ca="1" si="474"/>
        <v>7273.8886083728648</v>
      </c>
      <c r="P543" s="322">
        <f t="shared" ca="1" si="474"/>
        <v>8412.5850976222246</v>
      </c>
      <c r="Q543" s="322">
        <f t="shared" ca="1" si="474"/>
        <v>-19513.098435088075</v>
      </c>
      <c r="R543" s="322">
        <f t="shared" ca="1" si="474"/>
        <v>-21510.389084036375</v>
      </c>
      <c r="S543" s="322">
        <f t="shared" ca="1" si="474"/>
        <v>-20946.219956751142</v>
      </c>
      <c r="T543" s="322">
        <f t="shared" ca="1" si="474"/>
        <v>-27604.071057105997</v>
      </c>
      <c r="U543" s="322">
        <f t="shared" ca="1" si="474"/>
        <v>-31534.011661465938</v>
      </c>
      <c r="V543" s="322"/>
    </row>
    <row r="544" spans="1:22">
      <c r="A544" s="396">
        <v>14</v>
      </c>
      <c r="B544" s="320" t="s">
        <v>262</v>
      </c>
      <c r="C544" s="35" t="str">
        <f>'Data Request'!$C$6</f>
        <v>Naira</v>
      </c>
      <c r="D544" s="35" t="str">
        <f>'Data Request'!$C$7</f>
        <v>Million</v>
      </c>
      <c r="G544" s="322">
        <f t="shared" ref="G544:U544" si="475">G113</f>
        <v>1204.0948514742799</v>
      </c>
      <c r="H544" s="322">
        <f t="shared" si="475"/>
        <v>1486.0628325361731</v>
      </c>
      <c r="I544" s="322">
        <f t="shared" si="475"/>
        <v>1966.1344754043937</v>
      </c>
      <c r="J544" s="322">
        <f t="shared" si="475"/>
        <v>2048.435682635185</v>
      </c>
      <c r="K544" s="322">
        <f t="shared" si="475"/>
        <v>2525.3967569747269</v>
      </c>
      <c r="L544" s="322">
        <f t="shared" si="475"/>
        <v>2858.9436678107704</v>
      </c>
      <c r="M544" s="322">
        <f t="shared" ca="1" si="475"/>
        <v>3983.2285685028091</v>
      </c>
      <c r="N544" s="322">
        <f t="shared" ca="1" si="475"/>
        <v>9048.037994421451</v>
      </c>
      <c r="O544" s="322">
        <f t="shared" ca="1" si="475"/>
        <v>9149.7338456840225</v>
      </c>
      <c r="P544" s="322">
        <f t="shared" ca="1" si="475"/>
        <v>11256.514489509724</v>
      </c>
      <c r="Q544" s="322">
        <f t="shared" ca="1" si="475"/>
        <v>-15626.903146929028</v>
      </c>
      <c r="R544" s="322">
        <f t="shared" ca="1" si="475"/>
        <v>-14999.997140873929</v>
      </c>
      <c r="S544" s="322">
        <f t="shared" ca="1" si="475"/>
        <v>-11616.266501496902</v>
      </c>
      <c r="T544" s="322">
        <f t="shared" ca="1" si="475"/>
        <v>-15158.928045808567</v>
      </c>
      <c r="U544" s="322">
        <f t="shared" ca="1" si="475"/>
        <v>-15483.427685836908</v>
      </c>
      <c r="V544" s="322"/>
    </row>
    <row r="545" spans="1:22">
      <c r="A545" s="396">
        <v>15</v>
      </c>
      <c r="B545" s="340" t="s">
        <v>64</v>
      </c>
      <c r="C545" s="35" t="str">
        <f>'Data Request'!$C$6</f>
        <v>Naira</v>
      </c>
      <c r="D545" s="35" t="str">
        <f>'Data Request'!$C$7</f>
        <v>Million</v>
      </c>
      <c r="G545" s="322">
        <f t="shared" ref="G545:U545" si="476">G114</f>
        <v>749.37921787428002</v>
      </c>
      <c r="H545" s="322">
        <f t="shared" si="476"/>
        <v>1013.9213346861732</v>
      </c>
      <c r="I545" s="322">
        <f t="shared" si="476"/>
        <v>1285.7762761843937</v>
      </c>
      <c r="J545" s="322">
        <f t="shared" si="476"/>
        <v>1353.2165613851851</v>
      </c>
      <c r="K545" s="322">
        <f t="shared" si="476"/>
        <v>1511.2757878047269</v>
      </c>
      <c r="L545" s="322">
        <f t="shared" si="476"/>
        <v>1844.8226986407706</v>
      </c>
      <c r="M545" s="322">
        <f t="shared" ca="1" si="476"/>
        <v>1937.0638335728088</v>
      </c>
      <c r="N545" s="322">
        <f t="shared" ca="1" si="476"/>
        <v>2033.9170252514496</v>
      </c>
      <c r="O545" s="322">
        <f t="shared" ca="1" si="476"/>
        <v>2135.6128765140215</v>
      </c>
      <c r="P545" s="322">
        <f t="shared" ca="1" si="476"/>
        <v>2242.3935203397227</v>
      </c>
      <c r="Q545" s="322">
        <f t="shared" ca="1" si="476"/>
        <v>2354.5131963567092</v>
      </c>
      <c r="R545" s="322">
        <f t="shared" ca="1" si="476"/>
        <v>2472.2388561745447</v>
      </c>
      <c r="S545" s="322">
        <f t="shared" ca="1" si="476"/>
        <v>2595.8507989832715</v>
      </c>
      <c r="T545" s="322">
        <f t="shared" ca="1" si="476"/>
        <v>2725.6433389324357</v>
      </c>
      <c r="U545" s="322">
        <f t="shared" ca="1" si="476"/>
        <v>2861.9255058790563</v>
      </c>
      <c r="V545" s="322"/>
    </row>
    <row r="546" spans="1:22">
      <c r="A546" s="396">
        <v>16</v>
      </c>
      <c r="B546" s="340" t="s">
        <v>65</v>
      </c>
      <c r="C546" s="35" t="str">
        <f>'Data Request'!$C$6</f>
        <v>Naira</v>
      </c>
      <c r="D546" s="35" t="str">
        <f>'Data Request'!$C$7</f>
        <v>Million</v>
      </c>
      <c r="G546" s="322">
        <f t="shared" ref="G546:U546" si="477">G115</f>
        <v>454.71563360000005</v>
      </c>
      <c r="H546" s="322">
        <f t="shared" si="477"/>
        <v>472.14149785000001</v>
      </c>
      <c r="I546" s="322">
        <f t="shared" si="477"/>
        <v>680.35819921999996</v>
      </c>
      <c r="J546" s="322">
        <f t="shared" si="477"/>
        <v>695.21912125000006</v>
      </c>
      <c r="K546" s="322">
        <f t="shared" si="477"/>
        <v>1014.1209691700001</v>
      </c>
      <c r="L546" s="322">
        <f t="shared" si="477"/>
        <v>1014.1209691700001</v>
      </c>
      <c r="M546" s="322">
        <f t="shared" ca="1" si="477"/>
        <v>2046.1647349300001</v>
      </c>
      <c r="N546" s="322">
        <f t="shared" ca="1" si="477"/>
        <v>7014.1209691700005</v>
      </c>
      <c r="O546" s="322">
        <f t="shared" ca="1" si="477"/>
        <v>7014.1209691700005</v>
      </c>
      <c r="P546" s="322">
        <f t="shared" ca="1" si="477"/>
        <v>9014.1209691700005</v>
      </c>
      <c r="Q546" s="322">
        <f t="shared" ca="1" si="477"/>
        <v>-17981.416343285739</v>
      </c>
      <c r="R546" s="322">
        <f t="shared" ca="1" si="477"/>
        <v>-17472.235997048476</v>
      </c>
      <c r="S546" s="322">
        <f t="shared" ca="1" si="477"/>
        <v>-14212.117300480173</v>
      </c>
      <c r="T546" s="322">
        <f t="shared" ca="1" si="477"/>
        <v>-17884.571384741001</v>
      </c>
      <c r="U546" s="322">
        <f t="shared" ca="1" si="477"/>
        <v>-18345.353191715963</v>
      </c>
      <c r="V546" s="322"/>
    </row>
    <row r="547" spans="1:22">
      <c r="A547" s="396">
        <v>17</v>
      </c>
      <c r="B547" s="320" t="s">
        <v>263</v>
      </c>
      <c r="C547" s="35" t="str">
        <f>'Data Request'!$C$6</f>
        <v>Naira</v>
      </c>
      <c r="D547" s="35" t="str">
        <f>'Data Request'!$C$7</f>
        <v>Million</v>
      </c>
      <c r="G547" s="322">
        <f t="shared" ref="G547:U547" si="478">G116</f>
        <v>1913.33380841647</v>
      </c>
      <c r="H547" s="322">
        <f t="shared" si="478"/>
        <v>2149.1946417313279</v>
      </c>
      <c r="I547" s="322">
        <f t="shared" si="478"/>
        <v>2318.2768191000159</v>
      </c>
      <c r="J547" s="322">
        <f t="shared" si="478"/>
        <v>2171.6287262400001</v>
      </c>
      <c r="K547" s="322">
        <f t="shared" si="478"/>
        <v>2544.7760527899995</v>
      </c>
      <c r="L547" s="322">
        <f t="shared" si="478"/>
        <v>2749.9541354294997</v>
      </c>
      <c r="M547" s="322">
        <f t="shared" si="478"/>
        <v>2115.071236596516</v>
      </c>
      <c r="N547" s="322">
        <f t="shared" ca="1" si="478"/>
        <v>1364.6132456490868</v>
      </c>
      <c r="O547" s="322">
        <f t="shared" ca="1" si="478"/>
        <v>804.23024979870479</v>
      </c>
      <c r="P547" s="322">
        <f t="shared" ca="1" si="478"/>
        <v>51.819261167232071</v>
      </c>
      <c r="Q547" s="322">
        <f t="shared" ca="1" si="478"/>
        <v>-747.65593254432724</v>
      </c>
      <c r="R547" s="322">
        <f t="shared" ca="1" si="478"/>
        <v>-3097.3216958782896</v>
      </c>
      <c r="S547" s="322">
        <f t="shared" ca="1" si="478"/>
        <v>-5605.1049869394355</v>
      </c>
      <c r="T547" s="322">
        <f t="shared" ca="1" si="478"/>
        <v>-8364.702469167154</v>
      </c>
      <c r="U547" s="322">
        <f t="shared" ca="1" si="478"/>
        <v>-11562.901825912566</v>
      </c>
      <c r="V547" s="322"/>
    </row>
    <row r="548" spans="1:22">
      <c r="A548" s="396">
        <v>18</v>
      </c>
      <c r="B548" s="340" t="s">
        <v>64</v>
      </c>
      <c r="C548" s="35" t="str">
        <f>'Data Request'!$C$6</f>
        <v>Naira</v>
      </c>
      <c r="D548" s="35" t="str">
        <f>'Data Request'!$C$7</f>
        <v>Million</v>
      </c>
      <c r="G548" s="322">
        <f t="shared" ref="G548:U548" si="479">G117</f>
        <v>315.32915494647006</v>
      </c>
      <c r="H548" s="322">
        <f t="shared" si="479"/>
        <v>297.55214086132793</v>
      </c>
      <c r="I548" s="322">
        <f t="shared" si="479"/>
        <v>332.76194914001599</v>
      </c>
      <c r="J548" s="322">
        <f t="shared" si="479"/>
        <v>289.35785958000002</v>
      </c>
      <c r="K548" s="322">
        <f t="shared" si="479"/>
        <v>225.85071360000003</v>
      </c>
      <c r="L548" s="322">
        <f t="shared" si="479"/>
        <v>315.08252928000007</v>
      </c>
      <c r="M548" s="322">
        <f t="shared" si="479"/>
        <v>378.099035136</v>
      </c>
      <c r="N548" s="322">
        <f t="shared" ca="1" si="479"/>
        <v>453.71884216320001</v>
      </c>
      <c r="O548" s="322">
        <f t="shared" ca="1" si="479"/>
        <v>544.46261059584003</v>
      </c>
      <c r="P548" s="322">
        <f t="shared" ca="1" si="479"/>
        <v>653.35513271500793</v>
      </c>
      <c r="Q548" s="322">
        <f t="shared" ca="1" si="479"/>
        <v>784.02615925800944</v>
      </c>
      <c r="R548" s="322">
        <f t="shared" ca="1" si="479"/>
        <v>940.83139110961145</v>
      </c>
      <c r="S548" s="322">
        <f t="shared" ca="1" si="479"/>
        <v>1128.9976693315336</v>
      </c>
      <c r="T548" s="322">
        <f t="shared" ca="1" si="479"/>
        <v>1354.7972031978404</v>
      </c>
      <c r="U548" s="322">
        <f t="shared" ca="1" si="479"/>
        <v>1625.7566438374083</v>
      </c>
      <c r="V548" s="322"/>
    </row>
    <row r="549" spans="1:22">
      <c r="A549" s="396">
        <v>19</v>
      </c>
      <c r="B549" s="340" t="s">
        <v>65</v>
      </c>
      <c r="C549" s="35" t="str">
        <f>'Data Request'!$C$6</f>
        <v>Naira</v>
      </c>
      <c r="D549" s="35" t="str">
        <f>'Data Request'!$C$7</f>
        <v>Million</v>
      </c>
      <c r="G549" s="322">
        <f t="shared" ref="G549:U549" si="480">G118</f>
        <v>1598.00465347</v>
      </c>
      <c r="H549" s="322">
        <f t="shared" si="480"/>
        <v>1851.6425008699998</v>
      </c>
      <c r="I549" s="322">
        <f t="shared" si="480"/>
        <v>1985.5148699600002</v>
      </c>
      <c r="J549" s="322">
        <f t="shared" si="480"/>
        <v>1882.2708666600001</v>
      </c>
      <c r="K549" s="322">
        <f t="shared" si="480"/>
        <v>2318.9253391899997</v>
      </c>
      <c r="L549" s="322">
        <f t="shared" si="480"/>
        <v>2434.8716061494997</v>
      </c>
      <c r="M549" s="322">
        <f t="shared" si="480"/>
        <v>1736.9722014605159</v>
      </c>
      <c r="N549" s="322">
        <f t="shared" ca="1" si="480"/>
        <v>910.89440348588687</v>
      </c>
      <c r="O549" s="322">
        <f t="shared" ca="1" si="480"/>
        <v>259.76763920286476</v>
      </c>
      <c r="P549" s="322">
        <f t="shared" ca="1" si="480"/>
        <v>-601.53587154777597</v>
      </c>
      <c r="Q549" s="322">
        <f t="shared" ca="1" si="480"/>
        <v>-1531.6820918023368</v>
      </c>
      <c r="R549" s="322">
        <f t="shared" ca="1" si="480"/>
        <v>-4038.1530869879007</v>
      </c>
      <c r="S549" s="322">
        <f t="shared" ca="1" si="480"/>
        <v>-6734.1026562709685</v>
      </c>
      <c r="T549" s="322">
        <f t="shared" ca="1" si="480"/>
        <v>-9719.4996723649947</v>
      </c>
      <c r="U549" s="322">
        <f t="shared" ca="1" si="480"/>
        <v>-13188.658469749975</v>
      </c>
      <c r="V549" s="322"/>
    </row>
    <row r="550" spans="1:22">
      <c r="A550" s="396" t="s">
        <v>386</v>
      </c>
      <c r="B550" s="342" t="s">
        <v>310</v>
      </c>
      <c r="C550" s="364" t="str">
        <f>'Data Request'!$C$6</f>
        <v>Naira</v>
      </c>
      <c r="D550" s="364" t="str">
        <f>'Data Request'!$C$7</f>
        <v>Million</v>
      </c>
      <c r="E550" s="365"/>
      <c r="F550" s="365"/>
      <c r="G550" s="366">
        <f t="shared" ref="G550:U550" si="481">G6</f>
        <v>0</v>
      </c>
      <c r="H550" s="366">
        <f t="shared" si="481"/>
        <v>0</v>
      </c>
      <c r="I550" s="366">
        <f t="shared" si="481"/>
        <v>0</v>
      </c>
      <c r="J550" s="366">
        <f t="shared" si="481"/>
        <v>0</v>
      </c>
      <c r="K550" s="366">
        <f t="shared" si="481"/>
        <v>0</v>
      </c>
      <c r="L550" s="366">
        <f t="shared" si="481"/>
        <v>0</v>
      </c>
      <c r="M550" s="366">
        <f t="shared" si="481"/>
        <v>0</v>
      </c>
      <c r="N550" s="366">
        <f t="shared" si="481"/>
        <v>0</v>
      </c>
      <c r="O550" s="366">
        <f t="shared" si="481"/>
        <v>0</v>
      </c>
      <c r="P550" s="366">
        <f t="shared" si="481"/>
        <v>0</v>
      </c>
      <c r="Q550" s="366">
        <f t="shared" si="481"/>
        <v>0</v>
      </c>
      <c r="R550" s="366">
        <f t="shared" si="481"/>
        <v>0</v>
      </c>
      <c r="S550" s="366">
        <f t="shared" si="481"/>
        <v>0</v>
      </c>
      <c r="T550" s="366">
        <f t="shared" si="481"/>
        <v>0</v>
      </c>
      <c r="U550" s="366">
        <f t="shared" si="481"/>
        <v>0</v>
      </c>
      <c r="V550" s="322"/>
    </row>
    <row r="551" spans="1:22">
      <c r="A551" s="396"/>
      <c r="B551" s="320" t="s">
        <v>125</v>
      </c>
      <c r="C551" s="35" t="str">
        <f>'Data Request'!$C$6</f>
        <v>Naira</v>
      </c>
      <c r="D551" s="35" t="str">
        <f>'Data Request'!$C$7</f>
        <v>Million</v>
      </c>
      <c r="G551" s="322">
        <f t="shared" ref="G551:U551" si="482">G13</f>
        <v>80202.713683559996</v>
      </c>
      <c r="H551" s="322">
        <f t="shared" si="482"/>
        <v>72309.791318599993</v>
      </c>
      <c r="I551" s="322">
        <f t="shared" si="482"/>
        <v>70025.797283170003</v>
      </c>
      <c r="J551" s="322">
        <f t="shared" si="482"/>
        <v>100931.84955251</v>
      </c>
      <c r="K551" s="322">
        <f t="shared" si="482"/>
        <v>102447.65274292999</v>
      </c>
      <c r="L551" s="322">
        <f t="shared" si="482"/>
        <v>83574.498067620763</v>
      </c>
      <c r="M551" s="322">
        <f t="shared" ca="1" si="482"/>
        <v>87962.180182861863</v>
      </c>
      <c r="N551" s="322">
        <f t="shared" ca="1" si="482"/>
        <v>96369.725736884197</v>
      </c>
      <c r="O551" s="322">
        <f t="shared" ca="1" si="482"/>
        <v>100208.89442056006</v>
      </c>
      <c r="P551" s="322">
        <f t="shared" ca="1" si="482"/>
        <v>106076.01059200817</v>
      </c>
      <c r="Q551" s="322">
        <f t="shared" ca="1" si="482"/>
        <v>83131.501603924393</v>
      </c>
      <c r="R551" s="322">
        <f t="shared" ca="1" si="482"/>
        <v>86384.044880815462</v>
      </c>
      <c r="S551" s="322">
        <f t="shared" ca="1" si="482"/>
        <v>92484.060415009706</v>
      </c>
      <c r="T551" s="322">
        <f t="shared" ca="1" si="482"/>
        <v>91667.072983642633</v>
      </c>
      <c r="U551" s="322">
        <f t="shared" ca="1" si="482"/>
        <v>93903.909161799776</v>
      </c>
      <c r="V551" s="322"/>
    </row>
    <row r="552" spans="1:22">
      <c r="A552" s="396"/>
      <c r="B552" s="340" t="s">
        <v>335</v>
      </c>
      <c r="C552" s="35" t="str">
        <f>'Data Request'!$C$6</f>
        <v>Naira</v>
      </c>
      <c r="D552" s="35" t="str">
        <f>'Data Request'!$C$7</f>
        <v>Million</v>
      </c>
      <c r="G552" s="322">
        <f t="shared" ref="G552:U552" si="483">G14</f>
        <v>32533.115820049999</v>
      </c>
      <c r="H552" s="322">
        <f t="shared" si="483"/>
        <v>43411.141877559996</v>
      </c>
      <c r="I552" s="322">
        <f t="shared" si="483"/>
        <v>36182.984692190003</v>
      </c>
      <c r="J552" s="322">
        <f t="shared" si="483"/>
        <v>42758.634265220004</v>
      </c>
      <c r="K552" s="322">
        <f t="shared" si="483"/>
        <v>41406.205692240001</v>
      </c>
      <c r="L552" s="322">
        <f t="shared" si="483"/>
        <v>43476.515976852002</v>
      </c>
      <c r="M552" s="322">
        <f t="shared" si="483"/>
        <v>45650.3417756946</v>
      </c>
      <c r="N552" s="322">
        <f t="shared" si="483"/>
        <v>47932.858864479334</v>
      </c>
      <c r="O552" s="322">
        <f t="shared" si="483"/>
        <v>50329.501807703295</v>
      </c>
      <c r="P552" s="322">
        <f t="shared" si="483"/>
        <v>52845.976898088469</v>
      </c>
      <c r="Q552" s="322">
        <f t="shared" si="483"/>
        <v>55488.275742992882</v>
      </c>
      <c r="R552" s="322">
        <f t="shared" si="483"/>
        <v>58262.689530142539</v>
      </c>
      <c r="S552" s="322">
        <f t="shared" si="483"/>
        <v>61175.824006649658</v>
      </c>
      <c r="T552" s="322">
        <f t="shared" si="483"/>
        <v>64234.615206982147</v>
      </c>
      <c r="U552" s="322">
        <f t="shared" si="483"/>
        <v>67446.345967331246</v>
      </c>
      <c r="V552" s="322"/>
    </row>
    <row r="553" spans="1:22">
      <c r="A553" s="396"/>
      <c r="B553" s="344" t="s">
        <v>265</v>
      </c>
      <c r="C553" s="35" t="str">
        <f>'Data Request'!$C$6</f>
        <v>Naira</v>
      </c>
      <c r="D553" s="35" t="str">
        <f>'Data Request'!$C$7</f>
        <v>Million</v>
      </c>
      <c r="G553" s="322">
        <f t="shared" ref="G553:U553" si="484">G15</f>
        <v>0</v>
      </c>
      <c r="H553" s="322">
        <f t="shared" si="484"/>
        <v>0</v>
      </c>
      <c r="I553" s="322">
        <f t="shared" si="484"/>
        <v>0</v>
      </c>
      <c r="J553" s="322">
        <f t="shared" si="484"/>
        <v>0</v>
      </c>
      <c r="K553" s="322">
        <f t="shared" si="484"/>
        <v>0</v>
      </c>
      <c r="L553" s="322">
        <f t="shared" si="484"/>
        <v>0</v>
      </c>
      <c r="M553" s="322">
        <f t="shared" si="484"/>
        <v>0</v>
      </c>
      <c r="N553" s="322">
        <f t="shared" si="484"/>
        <v>0</v>
      </c>
      <c r="O553" s="322">
        <f t="shared" si="484"/>
        <v>0</v>
      </c>
      <c r="P553" s="322">
        <f t="shared" si="484"/>
        <v>0</v>
      </c>
      <c r="Q553" s="322">
        <f t="shared" si="484"/>
        <v>0</v>
      </c>
      <c r="R553" s="322">
        <f t="shared" si="484"/>
        <v>0</v>
      </c>
      <c r="S553" s="322">
        <f t="shared" si="484"/>
        <v>0</v>
      </c>
      <c r="T553" s="322">
        <f t="shared" si="484"/>
        <v>0</v>
      </c>
      <c r="U553" s="322">
        <f t="shared" si="484"/>
        <v>0</v>
      </c>
      <c r="V553" s="322"/>
    </row>
    <row r="554" spans="1:22">
      <c r="A554" s="396"/>
      <c r="B554" s="344" t="s">
        <v>267</v>
      </c>
      <c r="C554" s="35" t="str">
        <f>'Data Request'!$C$6</f>
        <v>Naira</v>
      </c>
      <c r="D554" s="35" t="str">
        <f>'Data Request'!$C$7</f>
        <v>Million</v>
      </c>
      <c r="G554" s="322">
        <f t="shared" ref="G554:U554" si="485">G16</f>
        <v>0</v>
      </c>
      <c r="H554" s="322">
        <f t="shared" si="485"/>
        <v>0</v>
      </c>
      <c r="I554" s="322">
        <f t="shared" si="485"/>
        <v>0</v>
      </c>
      <c r="J554" s="322">
        <f t="shared" si="485"/>
        <v>0</v>
      </c>
      <c r="K554" s="322">
        <f t="shared" si="485"/>
        <v>0</v>
      </c>
      <c r="L554" s="322">
        <f t="shared" si="485"/>
        <v>0</v>
      </c>
      <c r="M554" s="322">
        <f t="shared" si="485"/>
        <v>0</v>
      </c>
      <c r="N554" s="322">
        <f t="shared" si="485"/>
        <v>0</v>
      </c>
      <c r="O554" s="322">
        <f t="shared" si="485"/>
        <v>0</v>
      </c>
      <c r="P554" s="322">
        <f t="shared" si="485"/>
        <v>0</v>
      </c>
      <c r="Q554" s="322">
        <f t="shared" si="485"/>
        <v>0</v>
      </c>
      <c r="R554" s="322">
        <f t="shared" si="485"/>
        <v>0</v>
      </c>
      <c r="S554" s="322">
        <f t="shared" si="485"/>
        <v>0</v>
      </c>
      <c r="T554" s="322">
        <f t="shared" si="485"/>
        <v>0</v>
      </c>
      <c r="U554" s="322">
        <f t="shared" si="485"/>
        <v>0</v>
      </c>
      <c r="V554" s="322"/>
    </row>
    <row r="555" spans="1:22">
      <c r="A555" s="396"/>
      <c r="B555" s="345" t="s">
        <v>273</v>
      </c>
      <c r="C555" s="35" t="str">
        <f>'Data Request'!$C$6</f>
        <v>Naira</v>
      </c>
      <c r="D555" s="35" t="str">
        <f>'Data Request'!$C$7</f>
        <v>Million</v>
      </c>
      <c r="G555" s="322">
        <f t="shared" ref="G555:U555" si="486">G17</f>
        <v>0</v>
      </c>
      <c r="H555" s="322">
        <f t="shared" si="486"/>
        <v>0</v>
      </c>
      <c r="I555" s="322">
        <f t="shared" si="486"/>
        <v>0</v>
      </c>
      <c r="J555" s="322">
        <f t="shared" si="486"/>
        <v>0</v>
      </c>
      <c r="K555" s="322">
        <f t="shared" si="486"/>
        <v>0</v>
      </c>
      <c r="L555" s="322">
        <f t="shared" si="486"/>
        <v>0</v>
      </c>
      <c r="M555" s="322">
        <f t="shared" si="486"/>
        <v>0</v>
      </c>
      <c r="N555" s="322">
        <f t="shared" si="486"/>
        <v>0</v>
      </c>
      <c r="O555" s="322">
        <f t="shared" si="486"/>
        <v>0</v>
      </c>
      <c r="P555" s="322">
        <f t="shared" si="486"/>
        <v>0</v>
      </c>
      <c r="Q555" s="322">
        <f t="shared" si="486"/>
        <v>0</v>
      </c>
      <c r="R555" s="322">
        <f t="shared" si="486"/>
        <v>0</v>
      </c>
      <c r="S555" s="322">
        <f t="shared" si="486"/>
        <v>0</v>
      </c>
      <c r="T555" s="322">
        <f t="shared" si="486"/>
        <v>0</v>
      </c>
      <c r="U555" s="322">
        <f t="shared" si="486"/>
        <v>0</v>
      </c>
      <c r="V555" s="322"/>
    </row>
    <row r="556" spans="1:22">
      <c r="A556" s="396"/>
      <c r="B556" s="345" t="s">
        <v>274</v>
      </c>
      <c r="C556" s="35" t="str">
        <f>'Data Request'!$C$6</f>
        <v>Naira</v>
      </c>
      <c r="D556" s="35" t="str">
        <f>'Data Request'!$C$7</f>
        <v>Million</v>
      </c>
      <c r="G556" s="322">
        <f t="shared" ref="G556:U556" si="487">G18</f>
        <v>0</v>
      </c>
      <c r="H556" s="322">
        <f t="shared" si="487"/>
        <v>0</v>
      </c>
      <c r="I556" s="322">
        <f t="shared" si="487"/>
        <v>0</v>
      </c>
      <c r="J556" s="322">
        <f t="shared" si="487"/>
        <v>0</v>
      </c>
      <c r="K556" s="322">
        <f t="shared" si="487"/>
        <v>0</v>
      </c>
      <c r="L556" s="322">
        <f t="shared" si="487"/>
        <v>0</v>
      </c>
      <c r="M556" s="322">
        <f t="shared" si="487"/>
        <v>0</v>
      </c>
      <c r="N556" s="322">
        <f t="shared" si="487"/>
        <v>0</v>
      </c>
      <c r="O556" s="322">
        <f t="shared" si="487"/>
        <v>0</v>
      </c>
      <c r="P556" s="322">
        <f t="shared" si="487"/>
        <v>0</v>
      </c>
      <c r="Q556" s="322">
        <f t="shared" si="487"/>
        <v>0</v>
      </c>
      <c r="R556" s="322">
        <f t="shared" si="487"/>
        <v>0</v>
      </c>
      <c r="S556" s="322">
        <f t="shared" si="487"/>
        <v>0</v>
      </c>
      <c r="T556" s="322">
        <f t="shared" si="487"/>
        <v>0</v>
      </c>
      <c r="U556" s="322">
        <f t="shared" si="487"/>
        <v>0</v>
      </c>
      <c r="V556" s="322"/>
    </row>
    <row r="557" spans="1:22">
      <c r="A557" s="396"/>
      <c r="B557" s="345" t="s">
        <v>308</v>
      </c>
      <c r="C557" s="35" t="str">
        <f>'Data Request'!$C$6</f>
        <v>Naira</v>
      </c>
      <c r="D557" s="35" t="str">
        <f>'Data Request'!$C$7</f>
        <v>Million</v>
      </c>
      <c r="G557" s="322">
        <f t="shared" ref="G557:U557" si="488">G19</f>
        <v>7886.2365137799998</v>
      </c>
      <c r="H557" s="322">
        <f t="shared" si="488"/>
        <v>7698.8812524899995</v>
      </c>
      <c r="I557" s="322">
        <f t="shared" si="488"/>
        <v>9517.926601090001</v>
      </c>
      <c r="J557" s="322">
        <f t="shared" si="488"/>
        <v>10766.78555074</v>
      </c>
      <c r="K557" s="322">
        <f t="shared" si="488"/>
        <v>11565.18531755</v>
      </c>
      <c r="L557" s="322">
        <f t="shared" si="488"/>
        <v>12143.444583427501</v>
      </c>
      <c r="M557" s="322">
        <f t="shared" si="488"/>
        <v>12750.616812598875</v>
      </c>
      <c r="N557" s="322">
        <f t="shared" si="488"/>
        <v>13388.14765322882</v>
      </c>
      <c r="O557" s="322">
        <f t="shared" si="488"/>
        <v>14057.55503589026</v>
      </c>
      <c r="P557" s="322">
        <f t="shared" si="488"/>
        <v>14760.432787684775</v>
      </c>
      <c r="Q557" s="322">
        <f t="shared" si="488"/>
        <v>15498.454427069011</v>
      </c>
      <c r="R557" s="322">
        <f t="shared" si="488"/>
        <v>16273.377148422465</v>
      </c>
      <c r="S557" s="322">
        <f t="shared" si="488"/>
        <v>17087.046005843586</v>
      </c>
      <c r="T557" s="322">
        <f t="shared" si="488"/>
        <v>17941.398306135765</v>
      </c>
      <c r="U557" s="322">
        <f t="shared" si="488"/>
        <v>18838.468221442556</v>
      </c>
      <c r="V557" s="322"/>
    </row>
    <row r="558" spans="1:22">
      <c r="A558" s="396">
        <v>3</v>
      </c>
      <c r="B558" s="368" t="s">
        <v>309</v>
      </c>
      <c r="C558" s="364" t="str">
        <f>'Data Request'!$C$6</f>
        <v>Naira</v>
      </c>
      <c r="D558" s="364" t="str">
        <f>'Data Request'!$C$7</f>
        <v>Million</v>
      </c>
      <c r="E558" s="365"/>
      <c r="F558" s="365"/>
      <c r="G558" s="366">
        <f t="shared" ref="G558:U558" si="489">G20</f>
        <v>9093.8036747000006</v>
      </c>
      <c r="H558" s="366">
        <f t="shared" si="489"/>
        <v>9140.44405482</v>
      </c>
      <c r="I558" s="366">
        <f t="shared" si="489"/>
        <v>18104.562225630001</v>
      </c>
      <c r="J558" s="366">
        <f t="shared" si="489"/>
        <v>17552.10593709</v>
      </c>
      <c r="K558" s="366">
        <f t="shared" si="489"/>
        <v>24093.842507000001</v>
      </c>
      <c r="L558" s="366">
        <f t="shared" si="489"/>
        <v>25298.534632350002</v>
      </c>
      <c r="M558" s="366">
        <f t="shared" si="489"/>
        <v>26563.461363967501</v>
      </c>
      <c r="N558" s="366">
        <f t="shared" si="489"/>
        <v>27891.63443216588</v>
      </c>
      <c r="O558" s="366">
        <f t="shared" si="489"/>
        <v>29286.21615377417</v>
      </c>
      <c r="P558" s="366">
        <f t="shared" si="489"/>
        <v>30750.526961462881</v>
      </c>
      <c r="Q558" s="366">
        <f t="shared" si="489"/>
        <v>32288.053309536022</v>
      </c>
      <c r="R558" s="366">
        <f t="shared" si="489"/>
        <v>33902.455975012832</v>
      </c>
      <c r="S558" s="366">
        <f t="shared" si="489"/>
        <v>35597.578773763467</v>
      </c>
      <c r="T558" s="366">
        <f t="shared" si="489"/>
        <v>37377.457712451644</v>
      </c>
      <c r="U558" s="366">
        <f t="shared" si="489"/>
        <v>39246.330598074223</v>
      </c>
      <c r="V558" s="322"/>
    </row>
    <row r="559" spans="1:22">
      <c r="A559" s="396"/>
      <c r="B559" s="345" t="s">
        <v>275</v>
      </c>
      <c r="C559" s="35" t="str">
        <f>'Data Request'!$C$6</f>
        <v>Naira</v>
      </c>
      <c r="D559" s="35" t="str">
        <f>'Data Request'!$C$7</f>
        <v>Million</v>
      </c>
      <c r="G559" s="322">
        <f t="shared" ref="G559:U559" si="490">G21</f>
        <v>0</v>
      </c>
      <c r="H559" s="322">
        <f t="shared" si="490"/>
        <v>0</v>
      </c>
      <c r="I559" s="322">
        <f t="shared" si="490"/>
        <v>0</v>
      </c>
      <c r="J559" s="322">
        <f t="shared" si="490"/>
        <v>0</v>
      </c>
      <c r="K559" s="322">
        <f t="shared" si="490"/>
        <v>0</v>
      </c>
      <c r="L559" s="322">
        <f t="shared" si="490"/>
        <v>2656.0028749912562</v>
      </c>
      <c r="M559" s="322">
        <f t="shared" ca="1" si="490"/>
        <v>2997.7602306008848</v>
      </c>
      <c r="N559" s="322">
        <f t="shared" ca="1" si="490"/>
        <v>7157.0847870101534</v>
      </c>
      <c r="O559" s="322">
        <f t="shared" ca="1" si="490"/>
        <v>6535.6214231923332</v>
      </c>
      <c r="P559" s="322">
        <f t="shared" ca="1" si="490"/>
        <v>7719.0739447720443</v>
      </c>
      <c r="Q559" s="322">
        <f t="shared" ca="1" si="490"/>
        <v>-20143.281875673521</v>
      </c>
      <c r="R559" s="322">
        <f t="shared" ca="1" si="490"/>
        <v>-22054.477772762395</v>
      </c>
      <c r="S559" s="322">
        <f t="shared" ca="1" si="490"/>
        <v>-21376.38837124702</v>
      </c>
      <c r="T559" s="322">
        <f t="shared" ca="1" si="490"/>
        <v>-27886.398241926923</v>
      </c>
      <c r="U559" s="322">
        <f t="shared" ca="1" si="490"/>
        <v>-31627.235625048241</v>
      </c>
      <c r="V559" s="322"/>
    </row>
    <row r="560" spans="1:22">
      <c r="A560" s="396">
        <v>4</v>
      </c>
      <c r="B560" s="346" t="str">
        <f>B22</f>
        <v>Grants</v>
      </c>
      <c r="C560" s="35" t="str">
        <f>'Data Request'!$C$6</f>
        <v>Naira</v>
      </c>
      <c r="D560" s="35" t="str">
        <f>'Data Request'!$C$7</f>
        <v>Million</v>
      </c>
      <c r="G560" s="322">
        <f t="shared" ref="G560:U560" si="491">G22</f>
        <v>539.4510626</v>
      </c>
      <c r="H560" s="322">
        <f t="shared" si="491"/>
        <v>675.55696641999998</v>
      </c>
      <c r="I560" s="322">
        <f t="shared" si="491"/>
        <v>3961.25615926</v>
      </c>
      <c r="J560" s="322">
        <f t="shared" si="491"/>
        <v>3868.8431855500003</v>
      </c>
      <c r="K560" s="322">
        <f t="shared" si="491"/>
        <v>2618.98562425</v>
      </c>
      <c r="L560" s="322">
        <f t="shared" si="491"/>
        <v>2749.9349054625</v>
      </c>
      <c r="M560" s="322">
        <f t="shared" si="491"/>
        <v>2887.4316507356252</v>
      </c>
      <c r="N560" s="322">
        <f t="shared" si="491"/>
        <v>3031.8032332724065</v>
      </c>
      <c r="O560" s="322">
        <f t="shared" si="491"/>
        <v>3183.3933949360267</v>
      </c>
      <c r="P560" s="322">
        <f t="shared" si="491"/>
        <v>3342.5630646828281</v>
      </c>
      <c r="Q560" s="322">
        <f t="shared" si="491"/>
        <v>3509.6912179169694</v>
      </c>
      <c r="R560" s="322">
        <f t="shared" si="491"/>
        <v>3685.1757788128184</v>
      </c>
      <c r="S560" s="322">
        <f t="shared" si="491"/>
        <v>3869.4345677534589</v>
      </c>
      <c r="T560" s="322">
        <f t="shared" si="491"/>
        <v>4062.9062961411319</v>
      </c>
      <c r="U560" s="322">
        <f t="shared" si="491"/>
        <v>4266.0516109481887</v>
      </c>
      <c r="V560" s="322"/>
    </row>
    <row r="561" spans="1:22">
      <c r="A561" s="396"/>
      <c r="B561" s="346" t="str">
        <f>B23</f>
        <v>Sales of Government Assets and Privatization Proceeds</v>
      </c>
      <c r="C561" s="35" t="str">
        <f>'Data Request'!$C$6</f>
        <v>Naira</v>
      </c>
      <c r="D561" s="35" t="str">
        <f>'Data Request'!$C$7</f>
        <v>Million</v>
      </c>
      <c r="G561" s="322">
        <f t="shared" ref="G561:U561" si="492">G23</f>
        <v>0</v>
      </c>
      <c r="H561" s="322">
        <f t="shared" si="492"/>
        <v>0</v>
      </c>
      <c r="I561" s="322">
        <f t="shared" si="492"/>
        <v>0</v>
      </c>
      <c r="J561" s="322">
        <f t="shared" si="492"/>
        <v>0</v>
      </c>
      <c r="K561" s="322">
        <f t="shared" si="492"/>
        <v>0</v>
      </c>
      <c r="L561" s="322">
        <f t="shared" si="492"/>
        <v>0</v>
      </c>
      <c r="M561" s="322">
        <f t="shared" si="492"/>
        <v>0</v>
      </c>
      <c r="N561" s="322">
        <f t="shared" si="492"/>
        <v>0</v>
      </c>
      <c r="O561" s="322">
        <f t="shared" si="492"/>
        <v>0</v>
      </c>
      <c r="P561" s="322">
        <f t="shared" si="492"/>
        <v>0</v>
      </c>
      <c r="Q561" s="322">
        <f t="shared" si="492"/>
        <v>0</v>
      </c>
      <c r="R561" s="322">
        <f t="shared" si="492"/>
        <v>0</v>
      </c>
      <c r="S561" s="322">
        <f t="shared" si="492"/>
        <v>0</v>
      </c>
      <c r="T561" s="322">
        <f t="shared" si="492"/>
        <v>0</v>
      </c>
      <c r="U561" s="322">
        <f t="shared" si="492"/>
        <v>0</v>
      </c>
      <c r="V561" s="322"/>
    </row>
    <row r="562" spans="1:22">
      <c r="A562" s="396"/>
      <c r="B562" s="346" t="str">
        <f>B24</f>
        <v>Other Non-Debt Creating Capital Receipts</v>
      </c>
      <c r="C562" s="35" t="str">
        <f>'Data Request'!$C$6</f>
        <v>Naira</v>
      </c>
      <c r="D562" s="35" t="str">
        <f>'Data Request'!$C$7</f>
        <v>Million</v>
      </c>
      <c r="G562" s="322">
        <f t="shared" ref="G562:U562" si="493">G24</f>
        <v>30150.106612430001</v>
      </c>
      <c r="H562" s="322">
        <f t="shared" si="493"/>
        <v>11383.767167310001</v>
      </c>
      <c r="I562" s="322">
        <f t="shared" si="493"/>
        <v>2259.0676050000002</v>
      </c>
      <c r="J562" s="322">
        <f t="shared" si="493"/>
        <v>25985.48061391</v>
      </c>
      <c r="K562" s="322">
        <f t="shared" si="493"/>
        <v>22763.433601889999</v>
      </c>
      <c r="L562" s="322">
        <f t="shared" si="493"/>
        <v>23901.605281984499</v>
      </c>
      <c r="M562" s="322">
        <f t="shared" si="493"/>
        <v>25096.685546083725</v>
      </c>
      <c r="N562" s="322">
        <f t="shared" si="493"/>
        <v>26351.519823387913</v>
      </c>
      <c r="O562" s="322">
        <f t="shared" si="493"/>
        <v>27669.095814557306</v>
      </c>
      <c r="P562" s="322">
        <f t="shared" si="493"/>
        <v>29052.550605285174</v>
      </c>
      <c r="Q562" s="322">
        <f t="shared" si="493"/>
        <v>30505.178135549428</v>
      </c>
      <c r="R562" s="322">
        <f t="shared" si="493"/>
        <v>32030.437042326907</v>
      </c>
      <c r="S562" s="322">
        <f t="shared" si="493"/>
        <v>33631.958894443247</v>
      </c>
      <c r="T562" s="322">
        <f t="shared" si="493"/>
        <v>35313.556839165409</v>
      </c>
      <c r="U562" s="322">
        <f t="shared" si="493"/>
        <v>37079.234681123686</v>
      </c>
      <c r="V562" s="322"/>
    </row>
    <row r="563" spans="1:22">
      <c r="A563" s="396"/>
      <c r="B563" s="346" t="s">
        <v>268</v>
      </c>
      <c r="C563" s="35" t="str">
        <f>'Data Request'!$C$6</f>
        <v>Naira</v>
      </c>
      <c r="D563" s="35" t="str">
        <f>'Data Request'!$C$7</f>
        <v>Million</v>
      </c>
      <c r="G563" s="322">
        <f t="shared" ref="G563:U563" si="494">G25</f>
        <v>0</v>
      </c>
      <c r="H563" s="322">
        <f t="shared" si="494"/>
        <v>0</v>
      </c>
      <c r="I563" s="322">
        <f t="shared" si="494"/>
        <v>0</v>
      </c>
      <c r="J563" s="322">
        <f t="shared" si="494"/>
        <v>0</v>
      </c>
      <c r="K563" s="322">
        <f t="shared" si="494"/>
        <v>0</v>
      </c>
      <c r="L563" s="322">
        <f t="shared" si="494"/>
        <v>-23995.537312455741</v>
      </c>
      <c r="M563" s="322">
        <f t="shared" ca="1" si="494"/>
        <v>-24986.356966218467</v>
      </c>
      <c r="N563" s="322">
        <f t="shared" ca="1" si="494"/>
        <v>-22226.238269650166</v>
      </c>
      <c r="O563" s="322">
        <f t="shared" ca="1" si="494"/>
        <v>-24316.867786300998</v>
      </c>
      <c r="P563" s="322">
        <f t="shared" ca="1" si="494"/>
        <v>-24676.039725195958</v>
      </c>
      <c r="Q563" s="322">
        <f t="shared" ca="1" si="494"/>
        <v>-54158.151229139919</v>
      </c>
      <c r="R563" s="322">
        <f t="shared" ca="1" si="494"/>
        <v>-57770.090593902118</v>
      </c>
      <c r="S563" s="322">
        <f t="shared" ca="1" si="494"/>
        <v>-58877.781833443725</v>
      </c>
      <c r="T563" s="322">
        <f t="shared" ca="1" si="494"/>
        <v>-67262.861377233465</v>
      </c>
      <c r="U563" s="322">
        <f t="shared" ca="1" si="494"/>
        <v>-72972.521917120117</v>
      </c>
      <c r="V563" s="322"/>
    </row>
    <row r="564" spans="1:22">
      <c r="A564" s="396">
        <v>1</v>
      </c>
      <c r="B564" s="342" t="s">
        <v>307</v>
      </c>
      <c r="C564" s="364" t="str">
        <f>'Data Request'!$C$6</f>
        <v>Naira</v>
      </c>
      <c r="D564" s="364" t="str">
        <f>'Data Request'!$C$7</f>
        <v>Million</v>
      </c>
      <c r="E564" s="365"/>
      <c r="F564" s="365"/>
      <c r="G564" s="366">
        <f>G552+G555+G556+G557+G558+G560</f>
        <v>50052.607071129998</v>
      </c>
      <c r="H564" s="366">
        <f t="shared" ref="H564:U564" si="495">H552+H555+H556+H557+H558+H560</f>
        <v>60926.024151289996</v>
      </c>
      <c r="I564" s="366">
        <f t="shared" si="495"/>
        <v>67766.729678169999</v>
      </c>
      <c r="J564" s="366">
        <f t="shared" si="495"/>
        <v>74946.368938600004</v>
      </c>
      <c r="K564" s="366">
        <f t="shared" si="495"/>
        <v>79684.219141039997</v>
      </c>
      <c r="L564" s="366">
        <f t="shared" si="495"/>
        <v>83668.430098092009</v>
      </c>
      <c r="M564" s="366">
        <f t="shared" si="495"/>
        <v>87851.851602996598</v>
      </c>
      <c r="N564" s="366">
        <f t="shared" si="495"/>
        <v>92244.44418314645</v>
      </c>
      <c r="O564" s="366">
        <f t="shared" si="495"/>
        <v>96856.666392303741</v>
      </c>
      <c r="P564" s="366">
        <f t="shared" si="495"/>
        <v>101699.49971191895</v>
      </c>
      <c r="Q564" s="366">
        <f t="shared" si="495"/>
        <v>106784.47469751489</v>
      </c>
      <c r="R564" s="366">
        <f t="shared" si="495"/>
        <v>112123.69843239067</v>
      </c>
      <c r="S564" s="366">
        <f t="shared" si="495"/>
        <v>117729.88335401018</v>
      </c>
      <c r="T564" s="366">
        <f t="shared" si="495"/>
        <v>123616.37752171067</v>
      </c>
      <c r="U564" s="366">
        <f t="shared" si="495"/>
        <v>129797.1963977962</v>
      </c>
      <c r="V564" s="322"/>
    </row>
    <row r="565" spans="1:22">
      <c r="A565" s="396">
        <v>2</v>
      </c>
      <c r="B565" s="342" t="s">
        <v>345</v>
      </c>
      <c r="C565" s="364" t="str">
        <f>'Data Request'!$C$6</f>
        <v>Naira</v>
      </c>
      <c r="D565" s="364" t="str">
        <f>'Data Request'!$C$7</f>
        <v>Million</v>
      </c>
      <c r="E565" s="365"/>
      <c r="F565" s="365"/>
      <c r="G565" s="366">
        <f>G552+G555+G556+G557</f>
        <v>40419.35233383</v>
      </c>
      <c r="H565" s="366">
        <f t="shared" ref="H565:U565" si="496">H552+H555+H556+H557</f>
        <v>51110.023130049995</v>
      </c>
      <c r="I565" s="366">
        <f t="shared" si="496"/>
        <v>45700.911293280005</v>
      </c>
      <c r="J565" s="366">
        <f t="shared" si="496"/>
        <v>53525.419815960006</v>
      </c>
      <c r="K565" s="366">
        <f t="shared" si="496"/>
        <v>52971.391009790001</v>
      </c>
      <c r="L565" s="366">
        <f t="shared" si="496"/>
        <v>55619.960560279505</v>
      </c>
      <c r="M565" s="366">
        <f t="shared" si="496"/>
        <v>58400.958588293477</v>
      </c>
      <c r="N565" s="366">
        <f t="shared" si="496"/>
        <v>61321.006517708156</v>
      </c>
      <c r="O565" s="366">
        <f t="shared" si="496"/>
        <v>64387.056843593557</v>
      </c>
      <c r="P565" s="366">
        <f t="shared" si="496"/>
        <v>67606.409685773251</v>
      </c>
      <c r="Q565" s="366">
        <f t="shared" si="496"/>
        <v>70986.730170061899</v>
      </c>
      <c r="R565" s="366">
        <f t="shared" si="496"/>
        <v>74536.06667856501</v>
      </c>
      <c r="S565" s="366">
        <f t="shared" si="496"/>
        <v>78262.870012493251</v>
      </c>
      <c r="T565" s="366">
        <f t="shared" si="496"/>
        <v>82176.013513117912</v>
      </c>
      <c r="U565" s="366">
        <f t="shared" si="496"/>
        <v>86284.814188773802</v>
      </c>
      <c r="V565" s="322"/>
    </row>
    <row r="566" spans="1:22">
      <c r="A566" s="396">
        <v>5</v>
      </c>
      <c r="B566" s="320" t="s">
        <v>126</v>
      </c>
      <c r="C566" s="35" t="str">
        <f>'Data Request'!$C$6</f>
        <v>Naira</v>
      </c>
      <c r="D566" s="35" t="str">
        <f>'Data Request'!$C$7</f>
        <v>Million</v>
      </c>
      <c r="G566" s="322">
        <f t="shared" ref="G566:U566" si="497">G30</f>
        <v>55862.913015310005</v>
      </c>
      <c r="H566" s="322">
        <f t="shared" si="497"/>
        <v>71640.805169309999</v>
      </c>
      <c r="I566" s="322">
        <f t="shared" si="497"/>
        <v>67151.009465919997</v>
      </c>
      <c r="J566" s="322">
        <f t="shared" si="497"/>
        <v>100158.96899600999</v>
      </c>
      <c r="K566" s="322">
        <f t="shared" si="497"/>
        <v>74252.954540609993</v>
      </c>
      <c r="L566" s="322">
        <f t="shared" si="497"/>
        <v>83574.500070880764</v>
      </c>
      <c r="M566" s="322">
        <f t="shared" ca="1" si="497"/>
        <v>87962.182186121849</v>
      </c>
      <c r="N566" s="322">
        <f t="shared" ca="1" si="497"/>
        <v>96369.727740144197</v>
      </c>
      <c r="O566" s="322">
        <f t="shared" ca="1" si="497"/>
        <v>100208.89442056006</v>
      </c>
      <c r="P566" s="322">
        <f t="shared" ca="1" si="497"/>
        <v>106076.01059200817</v>
      </c>
      <c r="Q566" s="322">
        <f t="shared" ca="1" si="497"/>
        <v>83131.501603924407</v>
      </c>
      <c r="R566" s="322">
        <f t="shared" ca="1" si="497"/>
        <v>86384.044880815462</v>
      </c>
      <c r="S566" s="322">
        <f t="shared" ca="1" si="497"/>
        <v>92484.060415009706</v>
      </c>
      <c r="T566" s="322">
        <f t="shared" ca="1" si="497"/>
        <v>91667.072983642618</v>
      </c>
      <c r="U566" s="322">
        <f t="shared" ca="1" si="497"/>
        <v>93903.909161799762</v>
      </c>
      <c r="V566" s="322"/>
    </row>
    <row r="567" spans="1:22">
      <c r="A567" s="396">
        <v>6</v>
      </c>
      <c r="B567" s="340" t="s">
        <v>269</v>
      </c>
      <c r="C567" s="35" t="str">
        <f>'Data Request'!$C$6</f>
        <v>Naira</v>
      </c>
      <c r="D567" s="35" t="str">
        <f>'Data Request'!$C$7</f>
        <v>Million</v>
      </c>
      <c r="G567" s="322">
        <f t="shared" ref="G567:U567" si="498">G31</f>
        <v>20188.554982310001</v>
      </c>
      <c r="H567" s="322">
        <f t="shared" si="498"/>
        <v>22066.916758889998</v>
      </c>
      <c r="I567" s="322">
        <f t="shared" si="498"/>
        <v>21498.672226439998</v>
      </c>
      <c r="J567" s="322">
        <f t="shared" si="498"/>
        <v>24866.916758889998</v>
      </c>
      <c r="K567" s="322">
        <f t="shared" si="498"/>
        <v>19469.910426210001</v>
      </c>
      <c r="L567" s="322">
        <f t="shared" si="498"/>
        <v>20443.405947520503</v>
      </c>
      <c r="M567" s="322">
        <f t="shared" si="498"/>
        <v>21465.576244896525</v>
      </c>
      <c r="N567" s="322">
        <f t="shared" si="498"/>
        <v>22538.855057141354</v>
      </c>
      <c r="O567" s="322">
        <f t="shared" si="498"/>
        <v>23665.797809998421</v>
      </c>
      <c r="P567" s="322">
        <f t="shared" si="498"/>
        <v>24849.087700498345</v>
      </c>
      <c r="Q567" s="322">
        <f t="shared" si="498"/>
        <v>26091.542085523259</v>
      </c>
      <c r="R567" s="322">
        <f t="shared" si="498"/>
        <v>27396.119189799425</v>
      </c>
      <c r="S567" s="322">
        <f t="shared" si="498"/>
        <v>28765.925149289393</v>
      </c>
      <c r="T567" s="322">
        <f t="shared" si="498"/>
        <v>30204.221406753866</v>
      </c>
      <c r="U567" s="322">
        <f t="shared" si="498"/>
        <v>31714.432477091559</v>
      </c>
      <c r="V567" s="322"/>
    </row>
    <row r="568" spans="1:22">
      <c r="A568" s="396">
        <v>7</v>
      </c>
      <c r="B568" s="340" t="s">
        <v>270</v>
      </c>
      <c r="C568" s="35" t="str">
        <f>'Data Request'!$C$6</f>
        <v>Naira</v>
      </c>
      <c r="D568" s="35" t="str">
        <f>'Data Request'!$C$7</f>
        <v>Million</v>
      </c>
      <c r="G568" s="322">
        <f t="shared" ref="G568:U568" si="499">G32</f>
        <v>7876.8764730100002</v>
      </c>
      <c r="H568" s="322">
        <f t="shared" si="499"/>
        <v>8434.0781778199998</v>
      </c>
      <c r="I568" s="322">
        <f t="shared" si="499"/>
        <v>8142.9531023400004</v>
      </c>
      <c r="J568" s="322">
        <f t="shared" si="499"/>
        <v>13813.75702682</v>
      </c>
      <c r="K568" s="322">
        <f t="shared" si="499"/>
        <v>25770.995543459998</v>
      </c>
      <c r="L568" s="322">
        <f t="shared" si="499"/>
        <v>27059.545320632998</v>
      </c>
      <c r="M568" s="322">
        <f t="shared" si="499"/>
        <v>28412.522586664647</v>
      </c>
      <c r="N568" s="322">
        <f t="shared" si="499"/>
        <v>29833.148715997882</v>
      </c>
      <c r="O568" s="322">
        <f t="shared" si="499"/>
        <v>31324.806151797773</v>
      </c>
      <c r="P568" s="322">
        <f t="shared" si="499"/>
        <v>32891.046459387668</v>
      </c>
      <c r="Q568" s="322">
        <f t="shared" si="499"/>
        <v>34535.598782357047</v>
      </c>
      <c r="R568" s="322">
        <f t="shared" si="499"/>
        <v>36262.378721474903</v>
      </c>
      <c r="S568" s="322">
        <f t="shared" si="499"/>
        <v>38075.497657548643</v>
      </c>
      <c r="T568" s="322">
        <f t="shared" si="499"/>
        <v>39979.272540426078</v>
      </c>
      <c r="U568" s="322">
        <f t="shared" si="499"/>
        <v>41978.23616744738</v>
      </c>
      <c r="V568" s="322"/>
    </row>
    <row r="569" spans="1:22">
      <c r="A569" s="396"/>
      <c r="B569" s="340" t="s">
        <v>271</v>
      </c>
      <c r="C569" s="35" t="str">
        <f>'Data Request'!$C$6</f>
        <v>Naira</v>
      </c>
      <c r="D569" s="35" t="str">
        <f>'Data Request'!$C$7</f>
        <v>Million</v>
      </c>
      <c r="G569" s="322">
        <f t="shared" ref="G569:U569" si="500">G33</f>
        <v>0</v>
      </c>
      <c r="H569" s="322">
        <f t="shared" si="500"/>
        <v>0</v>
      </c>
      <c r="I569" s="322">
        <f t="shared" si="500"/>
        <v>0</v>
      </c>
      <c r="J569" s="322">
        <f t="shared" si="500"/>
        <v>0</v>
      </c>
      <c r="K569" s="322">
        <f t="shared" si="500"/>
        <v>0</v>
      </c>
      <c r="L569" s="322">
        <f t="shared" si="500"/>
        <v>2749.9541354294997</v>
      </c>
      <c r="M569" s="322">
        <f t="shared" si="500"/>
        <v>2115.071236596516</v>
      </c>
      <c r="N569" s="322">
        <f t="shared" ca="1" si="500"/>
        <v>1364.6132456490868</v>
      </c>
      <c r="O569" s="322">
        <f t="shared" ca="1" si="500"/>
        <v>804.23024979870479</v>
      </c>
      <c r="P569" s="322">
        <f t="shared" ca="1" si="500"/>
        <v>51.819261167232071</v>
      </c>
      <c r="Q569" s="322">
        <f t="shared" ca="1" si="500"/>
        <v>-747.65593254432724</v>
      </c>
      <c r="R569" s="322">
        <f t="shared" ca="1" si="500"/>
        <v>-3097.3216958782896</v>
      </c>
      <c r="S569" s="322">
        <f t="shared" ca="1" si="500"/>
        <v>-5605.1049869394355</v>
      </c>
      <c r="T569" s="322">
        <f t="shared" ca="1" si="500"/>
        <v>-8364.702469167154</v>
      </c>
      <c r="U569" s="322">
        <f t="shared" ca="1" si="500"/>
        <v>-11562.901825912566</v>
      </c>
      <c r="V569" s="322"/>
    </row>
    <row r="570" spans="1:22">
      <c r="A570" s="396">
        <v>9</v>
      </c>
      <c r="B570" s="340" t="s">
        <v>272</v>
      </c>
      <c r="C570" s="35" t="str">
        <f>'Data Request'!$C$6</f>
        <v>Naira</v>
      </c>
      <c r="D570" s="35" t="str">
        <f>'Data Request'!$C$7</f>
        <v>Million</v>
      </c>
      <c r="G570" s="322">
        <f t="shared" ref="G570:U570" si="501">G36</f>
        <v>0</v>
      </c>
      <c r="H570" s="322">
        <f t="shared" si="501"/>
        <v>0</v>
      </c>
      <c r="I570" s="322">
        <f t="shared" si="501"/>
        <v>0</v>
      </c>
      <c r="J570" s="322">
        <f t="shared" si="501"/>
        <v>0</v>
      </c>
      <c r="K570" s="322">
        <f t="shared" si="501"/>
        <v>0</v>
      </c>
      <c r="L570" s="322">
        <f t="shared" si="501"/>
        <v>0</v>
      </c>
      <c r="M570" s="322">
        <f t="shared" si="501"/>
        <v>0</v>
      </c>
      <c r="N570" s="322">
        <f t="shared" si="501"/>
        <v>0</v>
      </c>
      <c r="O570" s="322">
        <f t="shared" si="501"/>
        <v>0</v>
      </c>
      <c r="P570" s="322">
        <f t="shared" si="501"/>
        <v>0</v>
      </c>
      <c r="Q570" s="322">
        <f t="shared" si="501"/>
        <v>0</v>
      </c>
      <c r="R570" s="322">
        <f t="shared" si="501"/>
        <v>0</v>
      </c>
      <c r="S570" s="322">
        <f t="shared" si="501"/>
        <v>0</v>
      </c>
      <c r="T570" s="322">
        <f t="shared" si="501"/>
        <v>0</v>
      </c>
      <c r="U570" s="322">
        <f t="shared" si="501"/>
        <v>0</v>
      </c>
      <c r="V570" s="322"/>
    </row>
    <row r="571" spans="1:22">
      <c r="A571" s="396">
        <v>10</v>
      </c>
      <c r="B571" s="340" t="s">
        <v>7</v>
      </c>
      <c r="C571" s="35" t="str">
        <f>'Data Request'!$C$6</f>
        <v>Naira</v>
      </c>
      <c r="D571" s="35" t="str">
        <f>'Data Request'!$C$7</f>
        <v>Million</v>
      </c>
      <c r="G571" s="322">
        <f t="shared" ref="G571:U571" si="502">G37</f>
        <v>27797.481559990003</v>
      </c>
      <c r="H571" s="322">
        <f t="shared" si="502"/>
        <v>41139.810232600001</v>
      </c>
      <c r="I571" s="322">
        <f t="shared" si="502"/>
        <v>37509.384137139998</v>
      </c>
      <c r="J571" s="322">
        <f t="shared" si="502"/>
        <v>61478.295210300006</v>
      </c>
      <c r="K571" s="322">
        <f t="shared" si="502"/>
        <v>29012.048570939998</v>
      </c>
      <c r="L571" s="322">
        <f t="shared" si="502"/>
        <v>30462.650999486999</v>
      </c>
      <c r="M571" s="322">
        <f t="shared" si="502"/>
        <v>31985.78354946135</v>
      </c>
      <c r="N571" s="322">
        <f t="shared" si="502"/>
        <v>33585.072726934421</v>
      </c>
      <c r="O571" s="322">
        <f t="shared" si="502"/>
        <v>35264.326363281136</v>
      </c>
      <c r="P571" s="322">
        <f t="shared" si="502"/>
        <v>37027.5426814452</v>
      </c>
      <c r="Q571" s="322">
        <f t="shared" si="502"/>
        <v>38878.919815517453</v>
      </c>
      <c r="R571" s="322">
        <f t="shared" si="502"/>
        <v>40822.865806293332</v>
      </c>
      <c r="S571" s="322">
        <f t="shared" si="502"/>
        <v>42864.009096607995</v>
      </c>
      <c r="T571" s="322">
        <f t="shared" si="502"/>
        <v>45007.209551438398</v>
      </c>
      <c r="U571" s="322">
        <f t="shared" si="502"/>
        <v>47257.570029010312</v>
      </c>
      <c r="V571" s="322"/>
    </row>
    <row r="572" spans="1:22">
      <c r="A572" s="396"/>
      <c r="B572" s="340" t="s">
        <v>246</v>
      </c>
      <c r="C572" s="35" t="str">
        <f>'Data Request'!$C$6</f>
        <v>Naira</v>
      </c>
      <c r="D572" s="35" t="str">
        <f>'Data Request'!$C$7</f>
        <v>Million</v>
      </c>
      <c r="G572" s="322">
        <f t="shared" ref="G572:U572" si="503">G38</f>
        <v>0</v>
      </c>
      <c r="H572" s="322">
        <f t="shared" si="503"/>
        <v>0</v>
      </c>
      <c r="I572" s="322">
        <f t="shared" si="503"/>
        <v>0</v>
      </c>
      <c r="J572" s="322">
        <f t="shared" si="503"/>
        <v>0</v>
      </c>
      <c r="K572" s="322">
        <f t="shared" si="503"/>
        <v>0</v>
      </c>
      <c r="L572" s="322">
        <f t="shared" si="503"/>
        <v>2858.9436678107704</v>
      </c>
      <c r="M572" s="322">
        <f t="shared" ca="1" si="503"/>
        <v>3983.2285685028091</v>
      </c>
      <c r="N572" s="322">
        <f t="shared" ca="1" si="503"/>
        <v>9048.037994421451</v>
      </c>
      <c r="O572" s="322">
        <f t="shared" ca="1" si="503"/>
        <v>9149.7338456840225</v>
      </c>
      <c r="P572" s="322">
        <f t="shared" ca="1" si="503"/>
        <v>11256.514489509724</v>
      </c>
      <c r="Q572" s="322">
        <f t="shared" ca="1" si="503"/>
        <v>-15626.903146929028</v>
      </c>
      <c r="R572" s="322">
        <f t="shared" ca="1" si="503"/>
        <v>-14999.997140873929</v>
      </c>
      <c r="S572" s="322">
        <f t="shared" ca="1" si="503"/>
        <v>-11616.266501496902</v>
      </c>
      <c r="T572" s="322">
        <f t="shared" ca="1" si="503"/>
        <v>-15158.928045808567</v>
      </c>
      <c r="U572" s="322">
        <f t="shared" ca="1" si="503"/>
        <v>-15483.427685836908</v>
      </c>
      <c r="V572" s="322"/>
    </row>
    <row r="573" spans="1:22">
      <c r="A573" s="396"/>
      <c r="B573" s="342" t="s">
        <v>341</v>
      </c>
      <c r="C573" s="364" t="str">
        <f>'Data Request'!$C$6</f>
        <v>Naira</v>
      </c>
      <c r="D573" s="364" t="str">
        <f>'Data Request'!$C$7</f>
        <v>Million</v>
      </c>
      <c r="E573" s="365"/>
      <c r="F573" s="365"/>
      <c r="G573" s="366">
        <f>G566</f>
        <v>55862.913015310005</v>
      </c>
      <c r="H573" s="366">
        <f t="shared" ref="H573:U573" si="504">H566</f>
        <v>71640.805169309999</v>
      </c>
      <c r="I573" s="366">
        <f t="shared" si="504"/>
        <v>67151.009465919997</v>
      </c>
      <c r="J573" s="366">
        <f t="shared" si="504"/>
        <v>100158.96899600999</v>
      </c>
      <c r="K573" s="366">
        <f t="shared" si="504"/>
        <v>74252.954540609993</v>
      </c>
      <c r="L573" s="366">
        <f t="shared" si="504"/>
        <v>83574.500070880764</v>
      </c>
      <c r="M573" s="366">
        <f t="shared" ca="1" si="504"/>
        <v>87962.182186121849</v>
      </c>
      <c r="N573" s="366">
        <f t="shared" ca="1" si="504"/>
        <v>96369.727740144197</v>
      </c>
      <c r="O573" s="366">
        <f t="shared" ca="1" si="504"/>
        <v>100208.89442056006</v>
      </c>
      <c r="P573" s="366">
        <f t="shared" ca="1" si="504"/>
        <v>106076.01059200817</v>
      </c>
      <c r="Q573" s="366">
        <f t="shared" ca="1" si="504"/>
        <v>83131.501603924407</v>
      </c>
      <c r="R573" s="366">
        <f t="shared" ca="1" si="504"/>
        <v>86384.044880815462</v>
      </c>
      <c r="S573" s="366">
        <f t="shared" ca="1" si="504"/>
        <v>92484.060415009706</v>
      </c>
      <c r="T573" s="366">
        <f t="shared" ca="1" si="504"/>
        <v>91667.072983642618</v>
      </c>
      <c r="U573" s="366">
        <f t="shared" ca="1" si="504"/>
        <v>93903.909161799762</v>
      </c>
      <c r="V573" s="322"/>
    </row>
    <row r="574" spans="1:22">
      <c r="A574" s="396"/>
      <c r="B574" s="342" t="s">
        <v>342</v>
      </c>
      <c r="C574" s="364" t="str">
        <f>'Data Request'!$C$6</f>
        <v>Naira</v>
      </c>
      <c r="D574" s="364" t="str">
        <f>'Data Request'!$C$7</f>
        <v>Million</v>
      </c>
      <c r="E574" s="365"/>
      <c r="F574" s="365"/>
      <c r="G574" s="366">
        <f>G566-G569</f>
        <v>55862.913015310005</v>
      </c>
      <c r="H574" s="366">
        <f t="shared" ref="H574:U574" si="505">H566-H569</f>
        <v>71640.805169309999</v>
      </c>
      <c r="I574" s="366">
        <f t="shared" si="505"/>
        <v>67151.009465919997</v>
      </c>
      <c r="J574" s="366">
        <f t="shared" si="505"/>
        <v>100158.96899600999</v>
      </c>
      <c r="K574" s="366">
        <f t="shared" si="505"/>
        <v>74252.954540609993</v>
      </c>
      <c r="L574" s="366">
        <f t="shared" si="505"/>
        <v>80824.545935451257</v>
      </c>
      <c r="M574" s="366">
        <f t="shared" ca="1" si="505"/>
        <v>85847.110949525333</v>
      </c>
      <c r="N574" s="366">
        <f t="shared" ca="1" si="505"/>
        <v>95005.114494495108</v>
      </c>
      <c r="O574" s="366">
        <f t="shared" ca="1" si="505"/>
        <v>99404.664170761345</v>
      </c>
      <c r="P574" s="366">
        <f t="shared" ca="1" si="505"/>
        <v>106024.19133084094</v>
      </c>
      <c r="Q574" s="366">
        <f t="shared" ca="1" si="505"/>
        <v>83879.157536468731</v>
      </c>
      <c r="R574" s="366">
        <f t="shared" ca="1" si="505"/>
        <v>89481.366576693748</v>
      </c>
      <c r="S574" s="366">
        <f t="shared" ca="1" si="505"/>
        <v>98089.16540194914</v>
      </c>
      <c r="T574" s="366">
        <f t="shared" ca="1" si="505"/>
        <v>100031.77545280977</v>
      </c>
      <c r="U574" s="366">
        <f t="shared" ca="1" si="505"/>
        <v>105466.81098771232</v>
      </c>
      <c r="V574" s="322"/>
    </row>
    <row r="575" spans="1:22">
      <c r="A575" s="396"/>
      <c r="B575" s="320" t="s">
        <v>69</v>
      </c>
      <c r="C575" s="35" t="str">
        <f>'Data Request'!$C$6</f>
        <v>Naira</v>
      </c>
      <c r="D575" s="35" t="str">
        <f>'Data Request'!$C$7</f>
        <v>Million</v>
      </c>
      <c r="G575" s="348"/>
      <c r="H575" s="348"/>
      <c r="I575" s="348"/>
      <c r="J575" s="348"/>
      <c r="K575" s="348"/>
      <c r="L575" s="322">
        <f t="shared" ref="L575:U575" si="506">L49</f>
        <v>-93.932030471240978</v>
      </c>
      <c r="M575" s="322">
        <f t="shared" ca="1" si="506"/>
        <v>110.32857986525596</v>
      </c>
      <c r="N575" s="322">
        <f t="shared" ca="1" si="506"/>
        <v>4125.2815537377455</v>
      </c>
      <c r="O575" s="322">
        <f t="shared" ca="1" si="506"/>
        <v>3352.2280282563079</v>
      </c>
      <c r="P575" s="322">
        <f t="shared" ca="1" si="506"/>
        <v>4376.5108800892158</v>
      </c>
      <c r="Q575" s="322">
        <f t="shared" ca="1" si="506"/>
        <v>-23652.973093590492</v>
      </c>
      <c r="R575" s="322">
        <f t="shared" ca="1" si="506"/>
        <v>-25739.653551575215</v>
      </c>
      <c r="S575" s="322">
        <f t="shared" ca="1" si="506"/>
        <v>-25245.822939000478</v>
      </c>
      <c r="T575" s="322">
        <f t="shared" ca="1" si="506"/>
        <v>-31949.304538068052</v>
      </c>
      <c r="U575" s="322">
        <f t="shared" ca="1" si="506"/>
        <v>-35893.287235996424</v>
      </c>
      <c r="V575" s="322"/>
    </row>
    <row r="576" spans="1:22">
      <c r="A576" s="396"/>
      <c r="B576" s="342" t="s">
        <v>344</v>
      </c>
      <c r="C576" s="364" t="str">
        <f>'Data Request'!$C$6</f>
        <v>Naira</v>
      </c>
      <c r="D576" s="364" t="str">
        <f>'Data Request'!$C$7</f>
        <v>Million</v>
      </c>
      <c r="E576" s="365"/>
      <c r="F576" s="365"/>
      <c r="G576" s="366">
        <f>G564-G573</f>
        <v>-5810.3059441800069</v>
      </c>
      <c r="H576" s="366">
        <f t="shared" ref="H576:U576" si="507">H564-H573</f>
        <v>-10714.781018020003</v>
      </c>
      <c r="I576" s="366">
        <f t="shared" si="507"/>
        <v>615.72021225000208</v>
      </c>
      <c r="J576" s="366">
        <f t="shared" si="507"/>
        <v>-25212.600057409989</v>
      </c>
      <c r="K576" s="366">
        <f t="shared" si="507"/>
        <v>5431.2646004300041</v>
      </c>
      <c r="L576" s="366">
        <f t="shared" si="507"/>
        <v>93.930027211245033</v>
      </c>
      <c r="M576" s="366">
        <f t="shared" ca="1" si="507"/>
        <v>-110.330583125251</v>
      </c>
      <c r="N576" s="366">
        <f t="shared" ca="1" si="507"/>
        <v>-4125.2835569977469</v>
      </c>
      <c r="O576" s="366">
        <f t="shared" ca="1" si="507"/>
        <v>-3352.2280282563152</v>
      </c>
      <c r="P576" s="366">
        <f t="shared" ca="1" si="507"/>
        <v>-4376.5108800892194</v>
      </c>
      <c r="Q576" s="366">
        <f t="shared" ca="1" si="507"/>
        <v>23652.973093590481</v>
      </c>
      <c r="R576" s="366">
        <f t="shared" ca="1" si="507"/>
        <v>25739.653551575204</v>
      </c>
      <c r="S576" s="366">
        <f t="shared" ca="1" si="507"/>
        <v>25245.822939000471</v>
      </c>
      <c r="T576" s="366">
        <f t="shared" ca="1" si="507"/>
        <v>31949.304538068056</v>
      </c>
      <c r="U576" s="366">
        <f t="shared" ca="1" si="507"/>
        <v>35893.287235996439</v>
      </c>
      <c r="V576" s="322"/>
    </row>
    <row r="577" spans="1:22">
      <c r="A577" s="396"/>
      <c r="B577" s="342" t="s">
        <v>343</v>
      </c>
      <c r="C577" s="364" t="str">
        <f>'Data Request'!$C$6</f>
        <v>Naira</v>
      </c>
      <c r="D577" s="364" t="str">
        <f>'Data Request'!$C$7</f>
        <v>Million</v>
      </c>
      <c r="E577" s="365"/>
      <c r="F577" s="365"/>
      <c r="G577" s="366">
        <f>G564-G574</f>
        <v>-5810.3059441800069</v>
      </c>
      <c r="H577" s="366">
        <f t="shared" ref="H577:U577" si="508">H564-H574</f>
        <v>-10714.781018020003</v>
      </c>
      <c r="I577" s="366">
        <f t="shared" si="508"/>
        <v>615.72021225000208</v>
      </c>
      <c r="J577" s="366">
        <f t="shared" si="508"/>
        <v>-25212.600057409989</v>
      </c>
      <c r="K577" s="366">
        <f t="shared" si="508"/>
        <v>5431.2646004300041</v>
      </c>
      <c r="L577" s="366">
        <f t="shared" si="508"/>
        <v>2843.884162640752</v>
      </c>
      <c r="M577" s="366">
        <f t="shared" ca="1" si="508"/>
        <v>2004.7406534712645</v>
      </c>
      <c r="N577" s="366">
        <f t="shared" ca="1" si="508"/>
        <v>-2760.6703113486583</v>
      </c>
      <c r="O577" s="366">
        <f t="shared" ca="1" si="508"/>
        <v>-2547.997778457604</v>
      </c>
      <c r="P577" s="366">
        <f t="shared" ca="1" si="508"/>
        <v>-4324.6916189219919</v>
      </c>
      <c r="Q577" s="366">
        <f t="shared" ca="1" si="508"/>
        <v>22905.317161046158</v>
      </c>
      <c r="R577" s="366">
        <f t="shared" ca="1" si="508"/>
        <v>22642.331855696917</v>
      </c>
      <c r="S577" s="366">
        <f t="shared" ca="1" si="508"/>
        <v>19640.717952061037</v>
      </c>
      <c r="T577" s="366">
        <f t="shared" ca="1" si="508"/>
        <v>23584.602068900902</v>
      </c>
      <c r="U577" s="366">
        <f t="shared" ca="1" si="508"/>
        <v>24330.38541008388</v>
      </c>
      <c r="V577" s="322"/>
    </row>
    <row r="578" spans="1:22">
      <c r="A578" s="396"/>
      <c r="B578" s="320"/>
      <c r="C578" s="35"/>
      <c r="D578" s="35"/>
      <c r="G578" s="322"/>
      <c r="H578" s="322"/>
      <c r="I578" s="322"/>
      <c r="J578" s="322"/>
      <c r="K578" s="322"/>
      <c r="L578" s="322"/>
      <c r="M578" s="322"/>
      <c r="N578" s="322"/>
      <c r="O578" s="322"/>
      <c r="P578" s="322"/>
      <c r="Q578" s="322"/>
      <c r="R578" s="322"/>
      <c r="S578" s="322"/>
      <c r="T578" s="322"/>
      <c r="U578" s="322"/>
      <c r="V578" s="322"/>
    </row>
    <row r="579" spans="1:22">
      <c r="A579" s="396"/>
      <c r="B579" s="320"/>
      <c r="C579" s="35"/>
      <c r="D579" s="35"/>
      <c r="G579" s="322"/>
      <c r="H579" s="322"/>
      <c r="I579" s="322"/>
      <c r="J579" s="322"/>
      <c r="K579" s="322"/>
      <c r="L579" s="322"/>
      <c r="M579" s="322"/>
      <c r="N579" s="322"/>
      <c r="O579" s="322"/>
      <c r="P579" s="322"/>
      <c r="Q579" s="322"/>
      <c r="R579" s="322"/>
      <c r="S579" s="322"/>
      <c r="T579" s="322"/>
      <c r="U579" s="322"/>
      <c r="V579" s="322"/>
    </row>
    <row r="580" spans="1:22">
      <c r="A580" s="396"/>
      <c r="B580" s="367" t="s">
        <v>278</v>
      </c>
      <c r="G580" s="322"/>
      <c r="H580" s="322"/>
      <c r="I580" s="322"/>
      <c r="J580" s="322"/>
      <c r="K580" s="322"/>
      <c r="L580" s="322"/>
      <c r="M580" s="322"/>
      <c r="N580" s="322"/>
      <c r="O580" s="322"/>
      <c r="P580" s="322"/>
      <c r="Q580" s="322"/>
      <c r="R580" s="322"/>
      <c r="S580" s="322"/>
      <c r="T580" s="322"/>
      <c r="U580" s="322"/>
      <c r="V580" s="322"/>
    </row>
    <row r="581" spans="1:22">
      <c r="A581" s="396"/>
      <c r="B581" s="320"/>
      <c r="G581" s="322"/>
      <c r="H581" s="322"/>
      <c r="I581" s="322"/>
      <c r="J581" s="322"/>
      <c r="K581" s="322"/>
      <c r="L581" s="322"/>
      <c r="M581" s="322"/>
      <c r="N581" s="322"/>
      <c r="O581" s="322"/>
      <c r="P581" s="322"/>
      <c r="Q581" s="322"/>
      <c r="R581" s="322"/>
      <c r="S581" s="322"/>
      <c r="T581" s="322"/>
      <c r="U581" s="322"/>
      <c r="V581" s="322"/>
    </row>
    <row r="582" spans="1:22">
      <c r="A582" s="396"/>
      <c r="B582" s="111" t="s">
        <v>73</v>
      </c>
      <c r="C582" s="350"/>
      <c r="G582" s="323" t="e">
        <f>SUM(G583:G584)</f>
        <v>#DIV/0!</v>
      </c>
      <c r="H582" s="323" t="e">
        <f t="shared" ref="H582:L582" si="509">SUM(H583:H584)</f>
        <v>#DIV/0!</v>
      </c>
      <c r="I582" s="323" t="e">
        <f t="shared" si="509"/>
        <v>#DIV/0!</v>
      </c>
      <c r="J582" s="323" t="e">
        <f t="shared" si="509"/>
        <v>#DIV/0!</v>
      </c>
      <c r="K582" s="323" t="e">
        <f t="shared" si="509"/>
        <v>#DIV/0!</v>
      </c>
      <c r="L582" s="323" t="e">
        <f t="shared" si="509"/>
        <v>#DIV/0!</v>
      </c>
      <c r="M582" s="323" t="e">
        <f t="shared" ref="M582:U582" ca="1" si="510">SUM(M583:M584)</f>
        <v>#DIV/0!</v>
      </c>
      <c r="N582" s="323" t="e">
        <f t="shared" ca="1" si="510"/>
        <v>#DIV/0!</v>
      </c>
      <c r="O582" s="323" t="e">
        <f t="shared" ca="1" si="510"/>
        <v>#DIV/0!</v>
      </c>
      <c r="P582" s="323" t="e">
        <f t="shared" ca="1" si="510"/>
        <v>#DIV/0!</v>
      </c>
      <c r="Q582" s="323" t="e">
        <f t="shared" ca="1" si="510"/>
        <v>#DIV/0!</v>
      </c>
      <c r="R582" s="323" t="e">
        <f t="shared" ca="1" si="510"/>
        <v>#DIV/0!</v>
      </c>
      <c r="S582" s="323" t="e">
        <f t="shared" ca="1" si="510"/>
        <v>#DIV/0!</v>
      </c>
      <c r="T582" s="323" t="e">
        <f t="shared" ca="1" si="510"/>
        <v>#DIV/0!</v>
      </c>
      <c r="U582" s="323" t="e">
        <f t="shared" ca="1" si="510"/>
        <v>#DIV/0!</v>
      </c>
      <c r="V582" s="323"/>
    </row>
    <row r="583" spans="1:22">
      <c r="A583" s="396"/>
      <c r="B583" s="347" t="s">
        <v>276</v>
      </c>
      <c r="C583" s="112"/>
      <c r="G583" s="325" t="e">
        <f>G539/G$550*100</f>
        <v>#DIV/0!</v>
      </c>
      <c r="H583" s="325" t="e">
        <f t="shared" ref="H583:L583" si="511">H539/H$550*100</f>
        <v>#DIV/0!</v>
      </c>
      <c r="I583" s="325" t="e">
        <f t="shared" si="511"/>
        <v>#DIV/0!</v>
      </c>
      <c r="J583" s="325" t="e">
        <f t="shared" si="511"/>
        <v>#DIV/0!</v>
      </c>
      <c r="K583" s="325" t="e">
        <f t="shared" si="511"/>
        <v>#DIV/0!</v>
      </c>
      <c r="L583" s="325" t="e">
        <f t="shared" si="511"/>
        <v>#DIV/0!</v>
      </c>
      <c r="M583" s="325" t="e">
        <f t="shared" ref="M583:U583" ca="1" si="512">M539/M$550*100</f>
        <v>#DIV/0!</v>
      </c>
      <c r="N583" s="325" t="e">
        <f t="shared" ca="1" si="512"/>
        <v>#DIV/0!</v>
      </c>
      <c r="O583" s="325" t="e">
        <f t="shared" ca="1" si="512"/>
        <v>#DIV/0!</v>
      </c>
      <c r="P583" s="325" t="e">
        <f t="shared" ca="1" si="512"/>
        <v>#DIV/0!</v>
      </c>
      <c r="Q583" s="325" t="e">
        <f t="shared" ca="1" si="512"/>
        <v>#DIV/0!</v>
      </c>
      <c r="R583" s="325" t="e">
        <f t="shared" ca="1" si="512"/>
        <v>#DIV/0!</v>
      </c>
      <c r="S583" s="325" t="e">
        <f t="shared" ca="1" si="512"/>
        <v>#DIV/0!</v>
      </c>
      <c r="T583" s="325" t="e">
        <f t="shared" ca="1" si="512"/>
        <v>#DIV/0!</v>
      </c>
      <c r="U583" s="325" t="e">
        <f t="shared" ca="1" si="512"/>
        <v>#DIV/0!</v>
      </c>
      <c r="V583" s="325"/>
    </row>
    <row r="584" spans="1:22">
      <c r="A584" s="396"/>
      <c r="B584" s="347" t="s">
        <v>74</v>
      </c>
      <c r="C584" s="112"/>
      <c r="G584" s="325" t="e">
        <f>G540/G$550*100</f>
        <v>#DIV/0!</v>
      </c>
      <c r="H584" s="325" t="e">
        <f t="shared" ref="H584:U584" si="513">H540/H$550*100</f>
        <v>#DIV/0!</v>
      </c>
      <c r="I584" s="325" t="e">
        <f t="shared" si="513"/>
        <v>#DIV/0!</v>
      </c>
      <c r="J584" s="325" t="e">
        <f t="shared" si="513"/>
        <v>#DIV/0!</v>
      </c>
      <c r="K584" s="325" t="e">
        <f t="shared" si="513"/>
        <v>#DIV/0!</v>
      </c>
      <c r="L584" s="325" t="e">
        <f t="shared" si="513"/>
        <v>#DIV/0!</v>
      </c>
      <c r="M584" s="325" t="e">
        <f t="shared" ca="1" si="513"/>
        <v>#DIV/0!</v>
      </c>
      <c r="N584" s="325" t="e">
        <f t="shared" ca="1" si="513"/>
        <v>#DIV/0!</v>
      </c>
      <c r="O584" s="325" t="e">
        <f t="shared" ca="1" si="513"/>
        <v>#DIV/0!</v>
      </c>
      <c r="P584" s="325" t="e">
        <f t="shared" ca="1" si="513"/>
        <v>#DIV/0!</v>
      </c>
      <c r="Q584" s="325" t="e">
        <f t="shared" ca="1" si="513"/>
        <v>#DIV/0!</v>
      </c>
      <c r="R584" s="325" t="e">
        <f t="shared" ca="1" si="513"/>
        <v>#DIV/0!</v>
      </c>
      <c r="S584" s="325" t="e">
        <f t="shared" ca="1" si="513"/>
        <v>#DIV/0!</v>
      </c>
      <c r="T584" s="325" t="e">
        <f t="shared" ca="1" si="513"/>
        <v>#DIV/0!</v>
      </c>
      <c r="U584" s="325" t="e">
        <f t="shared" ca="1" si="513"/>
        <v>#DIV/0!</v>
      </c>
      <c r="V584" s="325"/>
    </row>
    <row r="585" spans="1:22">
      <c r="A585" s="396"/>
      <c r="B585" s="111" t="s">
        <v>75</v>
      </c>
      <c r="C585" s="350"/>
      <c r="G585" s="323">
        <f>SUM(G586:G587)</f>
        <v>283.40603128080511</v>
      </c>
      <c r="H585" s="323">
        <f t="shared" ref="H585" si="514">SUM(H586:H587)</f>
        <v>258.11269694586906</v>
      </c>
      <c r="I585" s="323">
        <f t="shared" ref="I585" si="515">SUM(I586:I587)</f>
        <v>242.11893084295033</v>
      </c>
      <c r="J585" s="323">
        <f t="shared" ref="J585" si="516">SUM(J586:J587)</f>
        <v>301.30212077330191</v>
      </c>
      <c r="K585" s="323">
        <f t="shared" ref="K585" si="517">SUM(K586:K587)</f>
        <v>295.00784137064954</v>
      </c>
      <c r="L585" s="323">
        <f t="shared" ref="L585" si="518">SUM(L586:L587)</f>
        <v>262.1001946982322</v>
      </c>
      <c r="M585" s="323">
        <f t="shared" ref="M585:U585" ca="1" si="519">SUM(M586:M587)</f>
        <v>216.64373508416782</v>
      </c>
      <c r="N585" s="323">
        <f t="shared" ca="1" si="519"/>
        <v>172.42367038764169</v>
      </c>
      <c r="O585" s="323">
        <f t="shared" ca="1" si="519"/>
        <v>129.66031088517263</v>
      </c>
      <c r="P585" s="323">
        <f t="shared" ca="1" si="519"/>
        <v>88.153924843804148</v>
      </c>
      <c r="Q585" s="323">
        <f t="shared" ca="1" si="519"/>
        <v>47.872925914715076</v>
      </c>
      <c r="R585" s="323">
        <f t="shared" ca="1" si="519"/>
        <v>7.4478090930671144</v>
      </c>
      <c r="S585" s="323">
        <f t="shared" ca="1" si="519"/>
        <v>-33.050874778846634</v>
      </c>
      <c r="T585" s="323">
        <f t="shared" ca="1" si="519"/>
        <v>-73.626724452474889</v>
      </c>
      <c r="U585" s="323">
        <f t="shared" ca="1" si="519"/>
        <v>-114.41216606266055</v>
      </c>
      <c r="V585" s="323"/>
    </row>
    <row r="586" spans="1:22">
      <c r="A586" s="396"/>
      <c r="B586" s="347" t="s">
        <v>84</v>
      </c>
      <c r="C586" s="112"/>
      <c r="G586" s="325">
        <f>G539/G$564*100</f>
        <v>52.604363160719402</v>
      </c>
      <c r="H586" s="325">
        <f t="shared" ref="H586:L586" si="520">H539/H$564*100</f>
        <v>47.788627857131701</v>
      </c>
      <c r="I586" s="325">
        <f t="shared" si="520"/>
        <v>56.705371506065596</v>
      </c>
      <c r="J586" s="325">
        <f t="shared" si="520"/>
        <v>77.200738543672827</v>
      </c>
      <c r="K586" s="325">
        <f t="shared" si="520"/>
        <v>85.488834070377919</v>
      </c>
      <c r="L586" s="325">
        <f t="shared" si="520"/>
        <v>92.449674817267962</v>
      </c>
      <c r="M586" s="325">
        <f t="shared" ref="M586:U586" ca="1" si="521">M539/M$564*100</f>
        <v>85.842388453715941</v>
      </c>
      <c r="N586" s="325">
        <f t="shared" ca="1" si="521"/>
        <v>79.54973477414255</v>
      </c>
      <c r="O586" s="325">
        <f t="shared" ca="1" si="521"/>
        <v>73.556731269786965</v>
      </c>
      <c r="P586" s="325">
        <f t="shared" ca="1" si="521"/>
        <v>67.849108884686387</v>
      </c>
      <c r="Q586" s="325">
        <f t="shared" ca="1" si="521"/>
        <v>62.413278041733463</v>
      </c>
      <c r="R586" s="325">
        <f t="shared" ca="1" si="521"/>
        <v>57.236296286540203</v>
      </c>
      <c r="S586" s="325">
        <f t="shared" ca="1" si="521"/>
        <v>52.305837472070451</v>
      </c>
      <c r="T586" s="325">
        <f t="shared" ca="1" si="521"/>
        <v>47.610162410670668</v>
      </c>
      <c r="U586" s="325">
        <f t="shared" ca="1" si="521"/>
        <v>43.138090923623267</v>
      </c>
      <c r="V586" s="325"/>
    </row>
    <row r="587" spans="1:22">
      <c r="A587" s="396"/>
      <c r="B587" s="347" t="s">
        <v>85</v>
      </c>
      <c r="C587" s="112"/>
      <c r="G587" s="325">
        <f t="shared" ref="G587:U587" si="522">G540/G$564*100</f>
        <v>230.80166812008568</v>
      </c>
      <c r="H587" s="325">
        <f t="shared" si="522"/>
        <v>210.32406908873739</v>
      </c>
      <c r="I587" s="325">
        <f t="shared" si="522"/>
        <v>185.41355933688473</v>
      </c>
      <c r="J587" s="325">
        <f t="shared" si="522"/>
        <v>224.10138222962911</v>
      </c>
      <c r="K587" s="325">
        <f t="shared" si="522"/>
        <v>209.5190073002716</v>
      </c>
      <c r="L587" s="325">
        <f t="shared" si="522"/>
        <v>169.65051988096425</v>
      </c>
      <c r="M587" s="325">
        <f t="shared" ca="1" si="522"/>
        <v>130.80134663045189</v>
      </c>
      <c r="N587" s="325">
        <f t="shared" ca="1" si="522"/>
        <v>92.873935613499143</v>
      </c>
      <c r="O587" s="325">
        <f t="shared" ca="1" si="522"/>
        <v>56.103579615385655</v>
      </c>
      <c r="P587" s="325">
        <f t="shared" ca="1" si="522"/>
        <v>20.304815959117757</v>
      </c>
      <c r="Q587" s="325">
        <f t="shared" ca="1" si="522"/>
        <v>-14.540352127018386</v>
      </c>
      <c r="R587" s="325">
        <f t="shared" ca="1" si="522"/>
        <v>-49.788487193473088</v>
      </c>
      <c r="S587" s="325">
        <f t="shared" ca="1" si="522"/>
        <v>-85.356712250917084</v>
      </c>
      <c r="T587" s="325">
        <f t="shared" ca="1" si="522"/>
        <v>-121.23688686314556</v>
      </c>
      <c r="U587" s="325">
        <f t="shared" ca="1" si="522"/>
        <v>-157.55025698628381</v>
      </c>
      <c r="V587" s="325"/>
    </row>
    <row r="588" spans="1:22">
      <c r="A588" s="396"/>
      <c r="B588" s="113" t="s">
        <v>76</v>
      </c>
      <c r="C588" s="113"/>
      <c r="G588" s="327">
        <f>SUM(G589:G590)</f>
        <v>6.2283042628739747</v>
      </c>
      <c r="H588" s="327">
        <f t="shared" ref="H588:L588" si="523">SUM(H589:H590)</f>
        <v>5.9666743807876248</v>
      </c>
      <c r="I588" s="327">
        <f t="shared" si="523"/>
        <v>6.3222931294625635</v>
      </c>
      <c r="J588" s="327">
        <f t="shared" si="523"/>
        <v>5.6307790072291342</v>
      </c>
      <c r="K588" s="327">
        <f t="shared" si="523"/>
        <v>6.362831768220742</v>
      </c>
      <c r="L588" s="327">
        <f t="shared" si="523"/>
        <v>6.7037206227778583</v>
      </c>
      <c r="M588" s="327">
        <f t="shared" ref="M588:U588" ca="1" si="524">SUM(M589:M590)</f>
        <v>6.9415723104592066</v>
      </c>
      <c r="N588" s="327">
        <f t="shared" ca="1" si="524"/>
        <v>11.288106652143483</v>
      </c>
      <c r="O588" s="327">
        <f t="shared" ca="1" si="524"/>
        <v>10.277004636072908</v>
      </c>
      <c r="P588" s="327">
        <f t="shared" ca="1" si="524"/>
        <v>11.119360255173058</v>
      </c>
      <c r="Q588" s="327">
        <f t="shared" ca="1" si="524"/>
        <v>-15.334213260735767</v>
      </c>
      <c r="R588" s="327">
        <f t="shared" ca="1" si="524"/>
        <v>-16.140494016672754</v>
      </c>
      <c r="S588" s="327">
        <f t="shared" ca="1" si="524"/>
        <v>-14.62786762189528</v>
      </c>
      <c r="T588" s="327">
        <f t="shared" ca="1" si="524"/>
        <v>-19.029542028801384</v>
      </c>
      <c r="U588" s="327">
        <f t="shared" ca="1" si="524"/>
        <v>-20.83737573873259</v>
      </c>
      <c r="V588" s="327"/>
    </row>
    <row r="589" spans="1:22">
      <c r="A589" s="396"/>
      <c r="B589" s="347" t="s">
        <v>77</v>
      </c>
      <c r="C589" s="112"/>
      <c r="G589" s="325">
        <f>G542/G$564*100</f>
        <v>2.1271786528675478</v>
      </c>
      <c r="H589" s="325">
        <f t="shared" ref="H589:L589" si="525">H542/H$564*100</f>
        <v>2.1525669757981953</v>
      </c>
      <c r="I589" s="325">
        <f t="shared" si="525"/>
        <v>2.388396537668243</v>
      </c>
      <c r="J589" s="325">
        <f t="shared" si="525"/>
        <v>2.1916664465904523</v>
      </c>
      <c r="K589" s="325">
        <f t="shared" si="525"/>
        <v>2.1800132072952065</v>
      </c>
      <c r="L589" s="325">
        <f t="shared" si="525"/>
        <v>2.581505623313979</v>
      </c>
      <c r="M589" s="325">
        <f t="shared" ref="M589:U589" ca="1" si="526">M542/M$564*100</f>
        <v>2.6353034414926766</v>
      </c>
      <c r="N589" s="325">
        <f t="shared" ca="1" si="526"/>
        <v>2.6967866622683316</v>
      </c>
      <c r="O589" s="325">
        <f t="shared" ca="1" si="526"/>
        <v>2.7670532002976524</v>
      </c>
      <c r="P589" s="325">
        <f t="shared" ca="1" si="526"/>
        <v>2.8473578151883037</v>
      </c>
      <c r="Q589" s="325">
        <f t="shared" ca="1" si="526"/>
        <v>2.9391345179204778</v>
      </c>
      <c r="R589" s="325">
        <f t="shared" ca="1" si="526"/>
        <v>3.0440221781858181</v>
      </c>
      <c r="S589" s="325">
        <f t="shared" ca="1" si="526"/>
        <v>3.1638937899176365</v>
      </c>
      <c r="T589" s="325">
        <f t="shared" ca="1" si="526"/>
        <v>3.3008899176111441</v>
      </c>
      <c r="U589" s="325">
        <f t="shared" ca="1" si="526"/>
        <v>3.4574569206894363</v>
      </c>
      <c r="V589" s="325"/>
    </row>
    <row r="590" spans="1:22">
      <c r="A590" s="396"/>
      <c r="B590" s="347" t="s">
        <v>78</v>
      </c>
      <c r="C590" s="112"/>
      <c r="G590" s="325">
        <f t="shared" ref="G590:U590" si="527">G543/G$564*100</f>
        <v>4.1011256100064273</v>
      </c>
      <c r="H590" s="325">
        <f t="shared" si="527"/>
        <v>3.8141074049894295</v>
      </c>
      <c r="I590" s="325">
        <f t="shared" si="527"/>
        <v>3.9338965917943209</v>
      </c>
      <c r="J590" s="325">
        <f t="shared" si="527"/>
        <v>3.4391125606386819</v>
      </c>
      <c r="K590" s="325">
        <f t="shared" si="527"/>
        <v>4.1828185609255355</v>
      </c>
      <c r="L590" s="325">
        <f t="shared" si="527"/>
        <v>4.1222149994638793</v>
      </c>
      <c r="M590" s="325">
        <f t="shared" ca="1" si="527"/>
        <v>4.3062688689665301</v>
      </c>
      <c r="N590" s="325">
        <f t="shared" ca="1" si="527"/>
        <v>8.5913199898751511</v>
      </c>
      <c r="O590" s="325">
        <f t="shared" ca="1" si="527"/>
        <v>7.5099514357752559</v>
      </c>
      <c r="P590" s="325">
        <f t="shared" ca="1" si="527"/>
        <v>8.2720024399847549</v>
      </c>
      <c r="Q590" s="325">
        <f t="shared" ca="1" si="527"/>
        <v>-18.273347778656245</v>
      </c>
      <c r="R590" s="325">
        <f t="shared" ca="1" si="527"/>
        <v>-19.184516194858574</v>
      </c>
      <c r="S590" s="325">
        <f t="shared" ca="1" si="527"/>
        <v>-17.791761411812917</v>
      </c>
      <c r="T590" s="325">
        <f t="shared" ca="1" si="527"/>
        <v>-22.330431946412528</v>
      </c>
      <c r="U590" s="325">
        <f t="shared" ca="1" si="527"/>
        <v>-24.294832659422024</v>
      </c>
      <c r="V590" s="325"/>
    </row>
    <row r="591" spans="1:22">
      <c r="A591" s="397"/>
      <c r="B591" s="113" t="s">
        <v>346</v>
      </c>
      <c r="C591" s="113"/>
      <c r="D591" s="376"/>
      <c r="E591" s="49"/>
      <c r="F591" s="49"/>
      <c r="G591" s="323">
        <f>G541/G$565*100</f>
        <v>7.7127130443442047</v>
      </c>
      <c r="H591" s="323">
        <f t="shared" ref="H591:U591" si="528">H541/H$565*100</f>
        <v>7.112611678960798</v>
      </c>
      <c r="I591" s="323">
        <f t="shared" si="528"/>
        <v>9.3748924764535317</v>
      </c>
      <c r="J591" s="323">
        <f t="shared" si="528"/>
        <v>7.8842247728001231</v>
      </c>
      <c r="K591" s="323">
        <f t="shared" si="528"/>
        <v>9.571530430129112</v>
      </c>
      <c r="L591" s="323">
        <f t="shared" si="528"/>
        <v>10.08432538739665</v>
      </c>
      <c r="M591" s="323">
        <f t="shared" ca="1" si="528"/>
        <v>10.442122787898441</v>
      </c>
      <c r="N591" s="323">
        <f t="shared" ca="1" si="528"/>
        <v>16.98056152594885</v>
      </c>
      <c r="O591" s="323">
        <f t="shared" ca="1" si="528"/>
        <v>15.459573062428516</v>
      </c>
      <c r="P591" s="323">
        <f t="shared" ca="1" si="528"/>
        <v>16.72671837365241</v>
      </c>
      <c r="Q591" s="323">
        <f t="shared" ca="1" si="528"/>
        <v>-23.06707047957422</v>
      </c>
      <c r="R591" s="323">
        <f t="shared" ca="1" si="528"/>
        <v>-24.279948812963891</v>
      </c>
      <c r="S591" s="323">
        <f t="shared" ca="1" si="528"/>
        <v>-22.004523327201337</v>
      </c>
      <c r="T591" s="323">
        <f t="shared" ca="1" si="528"/>
        <v>-28.625908594629745</v>
      </c>
      <c r="U591" s="323">
        <f t="shared" ca="1" si="528"/>
        <v>-31.345410853615043</v>
      </c>
      <c r="V591" s="325"/>
    </row>
    <row r="592" spans="1:22">
      <c r="A592" s="397"/>
      <c r="B592" s="347" t="s">
        <v>347</v>
      </c>
      <c r="C592" s="112"/>
      <c r="G592" s="325">
        <f>G542/G$565*100</f>
        <v>2.6341549563366344</v>
      </c>
      <c r="H592" s="325">
        <f t="shared" ref="H592:U592" si="529">H542/H$565*100</f>
        <v>2.5659809861765135</v>
      </c>
      <c r="I592" s="325">
        <f t="shared" si="529"/>
        <v>3.5415885143682115</v>
      </c>
      <c r="J592" s="325">
        <f t="shared" si="529"/>
        <v>3.0687744750306627</v>
      </c>
      <c r="K592" s="325">
        <f t="shared" si="529"/>
        <v>3.2793673496013662</v>
      </c>
      <c r="L592" s="325">
        <f t="shared" si="529"/>
        <v>3.8833275071813835</v>
      </c>
      <c r="M592" s="325">
        <f t="shared" ca="1" si="529"/>
        <v>3.96425491065978</v>
      </c>
      <c r="N592" s="325">
        <f t="shared" ca="1" si="529"/>
        <v>4.0567433717779489</v>
      </c>
      <c r="O592" s="325">
        <f t="shared" ca="1" si="529"/>
        <v>4.1624444701987127</v>
      </c>
      <c r="P592" s="325">
        <f t="shared" ca="1" si="529"/>
        <v>4.2832457255367276</v>
      </c>
      <c r="Q592" s="325">
        <f t="shared" ca="1" si="529"/>
        <v>4.421304303065889</v>
      </c>
      <c r="R592" s="325">
        <f t="shared" ca="1" si="529"/>
        <v>4.5790855345277865</v>
      </c>
      <c r="S592" s="325">
        <f t="shared" ca="1" si="529"/>
        <v>4.7594069419128138</v>
      </c>
      <c r="T592" s="325">
        <f t="shared" ca="1" si="529"/>
        <v>4.9654885503528448</v>
      </c>
      <c r="U592" s="325">
        <f t="shared" ca="1" si="529"/>
        <v>5.2010103885700207</v>
      </c>
      <c r="V592" s="325"/>
    </row>
    <row r="593" spans="1:22">
      <c r="A593" s="397"/>
      <c r="B593" s="347" t="s">
        <v>348</v>
      </c>
      <c r="C593" s="112"/>
      <c r="G593" s="325">
        <f t="shared" ref="G593:U593" si="530">G543/G$565*100</f>
        <v>5.0785580880075711</v>
      </c>
      <c r="H593" s="325">
        <f t="shared" si="530"/>
        <v>4.5466306927842846</v>
      </c>
      <c r="I593" s="325">
        <f t="shared" si="530"/>
        <v>5.8333039620853206</v>
      </c>
      <c r="J593" s="325">
        <f t="shared" si="530"/>
        <v>4.8154502977694618</v>
      </c>
      <c r="K593" s="325">
        <f t="shared" si="530"/>
        <v>6.2921630805277466</v>
      </c>
      <c r="L593" s="325">
        <f t="shared" si="530"/>
        <v>6.200997880215267</v>
      </c>
      <c r="M593" s="325">
        <f t="shared" ca="1" si="530"/>
        <v>6.4778678772386602</v>
      </c>
      <c r="N593" s="325">
        <f t="shared" ca="1" si="530"/>
        <v>12.923818154170899</v>
      </c>
      <c r="O593" s="325">
        <f t="shared" ca="1" si="530"/>
        <v>11.297128592229805</v>
      </c>
      <c r="P593" s="325">
        <f t="shared" ca="1" si="530"/>
        <v>12.44347264811568</v>
      </c>
      <c r="Q593" s="325">
        <f t="shared" ca="1" si="530"/>
        <v>-27.488374782640111</v>
      </c>
      <c r="R593" s="325">
        <f t="shared" ca="1" si="530"/>
        <v>-28.859034347491676</v>
      </c>
      <c r="S593" s="325">
        <f t="shared" ca="1" si="530"/>
        <v>-26.763930269114152</v>
      </c>
      <c r="T593" s="325">
        <f t="shared" ca="1" si="530"/>
        <v>-33.591397144982587</v>
      </c>
      <c r="U593" s="325">
        <f t="shared" ca="1" si="530"/>
        <v>-36.546421242185062</v>
      </c>
      <c r="V593" s="325"/>
    </row>
    <row r="594" spans="1:22">
      <c r="A594" s="396"/>
      <c r="B594" s="113" t="s">
        <v>79</v>
      </c>
      <c r="C594" s="113"/>
      <c r="D594" s="376"/>
      <c r="E594" s="49"/>
      <c r="F594" s="49"/>
      <c r="G594" s="323">
        <f>G541/G$558*100</f>
        <v>34.280800107481895</v>
      </c>
      <c r="H594" s="323">
        <f t="shared" ref="H594:L594" si="531">H541/H$558*100</f>
        <v>39.771125477766404</v>
      </c>
      <c r="I594" s="323">
        <f t="shared" si="531"/>
        <v>23.664815758091724</v>
      </c>
      <c r="J594" s="323">
        <f t="shared" si="531"/>
        <v>24.043065965991079</v>
      </c>
      <c r="K594" s="323">
        <f t="shared" si="531"/>
        <v>21.043437999944118</v>
      </c>
      <c r="L594" s="323">
        <f t="shared" si="531"/>
        <v>22.17084066232043</v>
      </c>
      <c r="M594" s="323">
        <f t="shared" ref="M594:U594" ca="1" si="532">M541/M$558*100</f>
        <v>22.957474259628967</v>
      </c>
      <c r="N594" s="323">
        <f t="shared" ca="1" si="532"/>
        <v>37.332524436295508</v>
      </c>
      <c r="O594" s="323">
        <f t="shared" ca="1" si="532"/>
        <v>33.98856323130682</v>
      </c>
      <c r="P594" s="323">
        <f t="shared" ca="1" si="532"/>
        <v>36.774438905872294</v>
      </c>
      <c r="Q594" s="323">
        <f t="shared" ca="1" si="532"/>
        <v>-50.713986756944728</v>
      </c>
      <c r="R594" s="323">
        <f t="shared" ca="1" si="532"/>
        <v>-53.380554052162211</v>
      </c>
      <c r="S594" s="323">
        <f t="shared" ca="1" si="532"/>
        <v>-48.377929290879266</v>
      </c>
      <c r="T594" s="323">
        <f t="shared" ca="1" si="532"/>
        <v>-62.935341124442601</v>
      </c>
      <c r="U594" s="323">
        <f t="shared" ca="1" si="532"/>
        <v>-68.914288545173221</v>
      </c>
      <c r="V594" s="325"/>
    </row>
    <row r="595" spans="1:22">
      <c r="A595" s="396"/>
      <c r="B595" s="347" t="s">
        <v>92</v>
      </c>
      <c r="C595" s="112"/>
      <c r="G595" s="325">
        <f>G542/G$558*100</f>
        <v>11.708064204012786</v>
      </c>
      <c r="H595" s="325">
        <f t="shared" ref="H595:U595" si="533">H542/H$558*100</f>
        <v>14.348028035420512</v>
      </c>
      <c r="I595" s="325">
        <f t="shared" si="533"/>
        <v>8.9399467667497703</v>
      </c>
      <c r="J595" s="325">
        <f t="shared" si="533"/>
        <v>9.3582754505497867</v>
      </c>
      <c r="K595" s="325">
        <f t="shared" si="533"/>
        <v>7.2098358777768157</v>
      </c>
      <c r="L595" s="325">
        <f t="shared" si="533"/>
        <v>8.5376693129049244</v>
      </c>
      <c r="M595" s="325">
        <f t="shared" ca="1" si="533"/>
        <v>8.7155918311506433</v>
      </c>
      <c r="N595" s="325">
        <f t="shared" ca="1" si="533"/>
        <v>8.9189318520028955</v>
      </c>
      <c r="O595" s="325">
        <f t="shared" ca="1" si="533"/>
        <v>9.1513204472626128</v>
      </c>
      <c r="P595" s="325">
        <f t="shared" ca="1" si="533"/>
        <v>9.4169074132737158</v>
      </c>
      <c r="Q595" s="325">
        <f t="shared" ca="1" si="533"/>
        <v>9.7204353744292646</v>
      </c>
      <c r="R595" s="325">
        <f t="shared" ca="1" si="533"/>
        <v>10.067324472892746</v>
      </c>
      <c r="S595" s="325">
        <f t="shared" ca="1" si="533"/>
        <v>10.463769156851015</v>
      </c>
      <c r="T595" s="325">
        <f t="shared" ca="1" si="533"/>
        <v>10.916848795660464</v>
      </c>
      <c r="U595" s="325">
        <f t="shared" ca="1" si="533"/>
        <v>11.434654097156972</v>
      </c>
      <c r="V595" s="325"/>
    </row>
    <row r="596" spans="1:22">
      <c r="A596" s="396"/>
      <c r="B596" s="347" t="s">
        <v>91</v>
      </c>
      <c r="C596" s="112"/>
      <c r="G596" s="325">
        <f t="shared" ref="G596:U596" si="534">G543/G$558*100</f>
        <v>22.572735903469109</v>
      </c>
      <c r="H596" s="325">
        <f t="shared" si="534"/>
        <v>25.423097442345888</v>
      </c>
      <c r="I596" s="325">
        <f t="shared" si="534"/>
        <v>14.72486899134195</v>
      </c>
      <c r="J596" s="325">
        <f t="shared" si="534"/>
        <v>14.684790515441293</v>
      </c>
      <c r="K596" s="325">
        <f t="shared" si="534"/>
        <v>13.833602122167301</v>
      </c>
      <c r="L596" s="325">
        <f t="shared" si="534"/>
        <v>13.633171349415507</v>
      </c>
      <c r="M596" s="325">
        <f t="shared" ca="1" si="534"/>
        <v>14.241882428478325</v>
      </c>
      <c r="N596" s="325">
        <f t="shared" ca="1" si="534"/>
        <v>28.413592584292608</v>
      </c>
      <c r="O596" s="325">
        <f t="shared" ca="1" si="534"/>
        <v>24.837242784044207</v>
      </c>
      <c r="P596" s="325">
        <f t="shared" ca="1" si="534"/>
        <v>27.357531492598579</v>
      </c>
      <c r="Q596" s="325">
        <f t="shared" ca="1" si="534"/>
        <v>-60.434422131374014</v>
      </c>
      <c r="R596" s="325">
        <f t="shared" ca="1" si="534"/>
        <v>-63.447878525054946</v>
      </c>
      <c r="S596" s="325">
        <f t="shared" ca="1" si="534"/>
        <v>-58.84169844773028</v>
      </c>
      <c r="T596" s="325">
        <f t="shared" ca="1" si="534"/>
        <v>-73.852189920103058</v>
      </c>
      <c r="U596" s="325">
        <f t="shared" ca="1" si="534"/>
        <v>-80.348942642330186</v>
      </c>
      <c r="V596" s="325"/>
    </row>
    <row r="597" spans="1:22">
      <c r="A597" s="396"/>
      <c r="B597" s="113" t="s">
        <v>77</v>
      </c>
      <c r="C597" s="113"/>
      <c r="G597" s="327">
        <f>G589</f>
        <v>2.1271786528675478</v>
      </c>
      <c r="H597" s="327">
        <f t="shared" ref="H597:L597" si="535">H589</f>
        <v>2.1525669757981953</v>
      </c>
      <c r="I597" s="327">
        <f t="shared" si="535"/>
        <v>2.388396537668243</v>
      </c>
      <c r="J597" s="327">
        <f t="shared" si="535"/>
        <v>2.1916664465904523</v>
      </c>
      <c r="K597" s="327">
        <f t="shared" si="535"/>
        <v>2.1800132072952065</v>
      </c>
      <c r="L597" s="327">
        <f t="shared" si="535"/>
        <v>2.581505623313979</v>
      </c>
      <c r="M597" s="327">
        <f t="shared" ref="M597:U597" ca="1" si="536">M589</f>
        <v>2.6353034414926766</v>
      </c>
      <c r="N597" s="327">
        <f t="shared" ca="1" si="536"/>
        <v>2.6967866622683316</v>
      </c>
      <c r="O597" s="327">
        <f t="shared" ca="1" si="536"/>
        <v>2.7670532002976524</v>
      </c>
      <c r="P597" s="327">
        <f t="shared" ca="1" si="536"/>
        <v>2.8473578151883037</v>
      </c>
      <c r="Q597" s="327">
        <f t="shared" ca="1" si="536"/>
        <v>2.9391345179204778</v>
      </c>
      <c r="R597" s="327">
        <f t="shared" ca="1" si="536"/>
        <v>3.0440221781858181</v>
      </c>
      <c r="S597" s="327">
        <f t="shared" ca="1" si="536"/>
        <v>3.1638937899176365</v>
      </c>
      <c r="T597" s="327">
        <f t="shared" ca="1" si="536"/>
        <v>3.3008899176111441</v>
      </c>
      <c r="U597" s="327">
        <f t="shared" ca="1" si="536"/>
        <v>3.4574569206894363</v>
      </c>
      <c r="V597" s="327"/>
    </row>
    <row r="598" spans="1:22">
      <c r="A598" s="396"/>
      <c r="B598" s="347" t="s">
        <v>347</v>
      </c>
      <c r="C598" s="112"/>
      <c r="G598" s="325">
        <f>G542/G$565*100</f>
        <v>2.6341549563366344</v>
      </c>
      <c r="H598" s="325">
        <f t="shared" ref="H598:U598" si="537">H542/H$565*100</f>
        <v>2.5659809861765135</v>
      </c>
      <c r="I598" s="325">
        <f t="shared" si="537"/>
        <v>3.5415885143682115</v>
      </c>
      <c r="J598" s="325">
        <f t="shared" si="537"/>
        <v>3.0687744750306627</v>
      </c>
      <c r="K598" s="325">
        <f t="shared" si="537"/>
        <v>3.2793673496013662</v>
      </c>
      <c r="L598" s="325">
        <f t="shared" si="537"/>
        <v>3.8833275071813835</v>
      </c>
      <c r="M598" s="325">
        <f t="shared" ca="1" si="537"/>
        <v>3.96425491065978</v>
      </c>
      <c r="N598" s="325">
        <f t="shared" ca="1" si="537"/>
        <v>4.0567433717779489</v>
      </c>
      <c r="O598" s="325">
        <f t="shared" ca="1" si="537"/>
        <v>4.1624444701987127</v>
      </c>
      <c r="P598" s="325">
        <f t="shared" ca="1" si="537"/>
        <v>4.2832457255367276</v>
      </c>
      <c r="Q598" s="325">
        <f t="shared" ca="1" si="537"/>
        <v>4.421304303065889</v>
      </c>
      <c r="R598" s="325">
        <f t="shared" ca="1" si="537"/>
        <v>4.5790855345277865</v>
      </c>
      <c r="S598" s="325">
        <f t="shared" ca="1" si="537"/>
        <v>4.7594069419128138</v>
      </c>
      <c r="T598" s="325">
        <f t="shared" ca="1" si="537"/>
        <v>4.9654885503528448</v>
      </c>
      <c r="U598" s="325">
        <f t="shared" ca="1" si="537"/>
        <v>5.2010103885700207</v>
      </c>
      <c r="V598" s="325"/>
    </row>
    <row r="599" spans="1:22">
      <c r="A599" s="396"/>
      <c r="B599" s="347" t="s">
        <v>92</v>
      </c>
      <c r="C599" s="112"/>
      <c r="G599" s="325">
        <f>G542/G$558*100</f>
        <v>11.708064204012786</v>
      </c>
      <c r="H599" s="325">
        <f t="shared" ref="H599:L599" si="538">H542/H$558*100</f>
        <v>14.348028035420512</v>
      </c>
      <c r="I599" s="325">
        <f t="shared" si="538"/>
        <v>8.9399467667497703</v>
      </c>
      <c r="J599" s="325">
        <f t="shared" si="538"/>
        <v>9.3582754505497867</v>
      </c>
      <c r="K599" s="325">
        <f t="shared" si="538"/>
        <v>7.2098358777768157</v>
      </c>
      <c r="L599" s="325">
        <f t="shared" si="538"/>
        <v>8.5376693129049244</v>
      </c>
      <c r="M599" s="325">
        <f t="shared" ref="M599:U599" ca="1" si="539">M542/M$558*100</f>
        <v>8.7155918311506433</v>
      </c>
      <c r="N599" s="325">
        <f t="shared" ca="1" si="539"/>
        <v>8.9189318520028955</v>
      </c>
      <c r="O599" s="325">
        <f t="shared" ca="1" si="539"/>
        <v>9.1513204472626128</v>
      </c>
      <c r="P599" s="325">
        <f t="shared" ca="1" si="539"/>
        <v>9.4169074132737158</v>
      </c>
      <c r="Q599" s="325">
        <f t="shared" ca="1" si="539"/>
        <v>9.7204353744292646</v>
      </c>
      <c r="R599" s="325">
        <f t="shared" ca="1" si="539"/>
        <v>10.067324472892746</v>
      </c>
      <c r="S599" s="325">
        <f t="shared" ca="1" si="539"/>
        <v>10.463769156851015</v>
      </c>
      <c r="T599" s="325">
        <f t="shared" ca="1" si="539"/>
        <v>10.916848795660464</v>
      </c>
      <c r="U599" s="325">
        <f t="shared" ca="1" si="539"/>
        <v>11.434654097156972</v>
      </c>
      <c r="V599" s="325"/>
    </row>
    <row r="600" spans="1:22">
      <c r="A600" s="396"/>
      <c r="B600" s="347" t="s">
        <v>315</v>
      </c>
      <c r="C600" s="112"/>
      <c r="G600" s="325">
        <f>G542/G$560*100</f>
        <v>197.36885264238055</v>
      </c>
      <c r="H600" s="325">
        <f t="shared" ref="H600:U600" si="540">H542/H$560*100</f>
        <v>194.132181405431</v>
      </c>
      <c r="I600" s="325">
        <f t="shared" si="540"/>
        <v>40.85921637611964</v>
      </c>
      <c r="J600" s="325">
        <f t="shared" si="540"/>
        <v>42.456474511558021</v>
      </c>
      <c r="K600" s="325">
        <f t="shared" si="540"/>
        <v>66.328218273522921</v>
      </c>
      <c r="L600" s="325">
        <f t="shared" si="540"/>
        <v>78.543867479565137</v>
      </c>
      <c r="M600" s="325">
        <f t="shared" ca="1" si="540"/>
        <v>80.180698584466199</v>
      </c>
      <c r="N600" s="325">
        <f t="shared" ca="1" si="540"/>
        <v>82.051362704353195</v>
      </c>
      <c r="O600" s="325">
        <f t="shared" ca="1" si="540"/>
        <v>84.189264555652571</v>
      </c>
      <c r="P600" s="325">
        <f t="shared" ca="1" si="540"/>
        <v>86.632580957137606</v>
      </c>
      <c r="Q600" s="325">
        <f t="shared" ca="1" si="540"/>
        <v>89.424942558834772</v>
      </c>
      <c r="R600" s="325">
        <f t="shared" ca="1" si="540"/>
        <v>92.616212960774391</v>
      </c>
      <c r="S600" s="325">
        <f t="shared" ca="1" si="540"/>
        <v>96.263379134419679</v>
      </c>
      <c r="T600" s="325">
        <f t="shared" ca="1" si="540"/>
        <v>100.43156904715715</v>
      </c>
      <c r="U600" s="325">
        <f t="shared" ca="1" si="540"/>
        <v>105.19521466171422</v>
      </c>
      <c r="V600" s="325"/>
    </row>
    <row r="601" spans="1:22">
      <c r="A601" s="396"/>
      <c r="B601" s="113" t="s">
        <v>78</v>
      </c>
      <c r="C601" s="113"/>
      <c r="G601" s="327">
        <f>G590</f>
        <v>4.1011256100064273</v>
      </c>
      <c r="H601" s="327">
        <f t="shared" ref="H601:L601" si="541">H590</f>
        <v>3.8141074049894295</v>
      </c>
      <c r="I601" s="327">
        <f t="shared" si="541"/>
        <v>3.9338965917943209</v>
      </c>
      <c r="J601" s="327">
        <f t="shared" si="541"/>
        <v>3.4391125606386819</v>
      </c>
      <c r="K601" s="327">
        <f t="shared" si="541"/>
        <v>4.1828185609255355</v>
      </c>
      <c r="L601" s="327">
        <f t="shared" si="541"/>
        <v>4.1222149994638793</v>
      </c>
      <c r="M601" s="327">
        <f t="shared" ref="M601:U601" ca="1" si="542">M590</f>
        <v>4.3062688689665301</v>
      </c>
      <c r="N601" s="327">
        <f t="shared" ca="1" si="542"/>
        <v>8.5913199898751511</v>
      </c>
      <c r="O601" s="327">
        <f t="shared" ca="1" si="542"/>
        <v>7.5099514357752559</v>
      </c>
      <c r="P601" s="327">
        <f t="shared" ca="1" si="542"/>
        <v>8.2720024399847549</v>
      </c>
      <c r="Q601" s="327">
        <f t="shared" ca="1" si="542"/>
        <v>-18.273347778656245</v>
      </c>
      <c r="R601" s="327">
        <f t="shared" ca="1" si="542"/>
        <v>-19.184516194858574</v>
      </c>
      <c r="S601" s="327">
        <f t="shared" ca="1" si="542"/>
        <v>-17.791761411812917</v>
      </c>
      <c r="T601" s="327">
        <f t="shared" ca="1" si="542"/>
        <v>-22.330431946412528</v>
      </c>
      <c r="U601" s="327">
        <f t="shared" ca="1" si="542"/>
        <v>-24.294832659422024</v>
      </c>
      <c r="V601" s="327"/>
    </row>
    <row r="602" spans="1:22">
      <c r="A602" s="396"/>
      <c r="B602" s="347" t="s">
        <v>348</v>
      </c>
      <c r="C602" s="112"/>
      <c r="G602" s="325">
        <f>G543/G$565*100</f>
        <v>5.0785580880075711</v>
      </c>
      <c r="H602" s="325">
        <f t="shared" ref="H602:U602" si="543">H543/H$565*100</f>
        <v>4.5466306927842846</v>
      </c>
      <c r="I602" s="325">
        <f t="shared" si="543"/>
        <v>5.8333039620853206</v>
      </c>
      <c r="J602" s="325">
        <f t="shared" si="543"/>
        <v>4.8154502977694618</v>
      </c>
      <c r="K602" s="325">
        <f t="shared" si="543"/>
        <v>6.2921630805277466</v>
      </c>
      <c r="L602" s="325">
        <f t="shared" si="543"/>
        <v>6.200997880215267</v>
      </c>
      <c r="M602" s="325">
        <f t="shared" ca="1" si="543"/>
        <v>6.4778678772386602</v>
      </c>
      <c r="N602" s="325">
        <f t="shared" ca="1" si="543"/>
        <v>12.923818154170899</v>
      </c>
      <c r="O602" s="325">
        <f t="shared" ca="1" si="543"/>
        <v>11.297128592229805</v>
      </c>
      <c r="P602" s="325">
        <f t="shared" ca="1" si="543"/>
        <v>12.44347264811568</v>
      </c>
      <c r="Q602" s="325">
        <f t="shared" ca="1" si="543"/>
        <v>-27.488374782640111</v>
      </c>
      <c r="R602" s="325">
        <f t="shared" ca="1" si="543"/>
        <v>-28.859034347491676</v>
      </c>
      <c r="S602" s="325">
        <f t="shared" ca="1" si="543"/>
        <v>-26.763930269114152</v>
      </c>
      <c r="T602" s="325">
        <f t="shared" ca="1" si="543"/>
        <v>-33.591397144982587</v>
      </c>
      <c r="U602" s="325">
        <f t="shared" ca="1" si="543"/>
        <v>-36.546421242185062</v>
      </c>
      <c r="V602" s="325"/>
    </row>
    <row r="603" spans="1:22">
      <c r="A603" s="396"/>
      <c r="B603" s="347" t="s">
        <v>91</v>
      </c>
      <c r="C603" s="112"/>
      <c r="G603" s="325">
        <f>G543/G$558*100</f>
        <v>22.572735903469109</v>
      </c>
      <c r="H603" s="325">
        <f t="shared" ref="H603:L603" si="544">H543/H$558*100</f>
        <v>25.423097442345888</v>
      </c>
      <c r="I603" s="325">
        <f t="shared" si="544"/>
        <v>14.72486899134195</v>
      </c>
      <c r="J603" s="325">
        <f t="shared" si="544"/>
        <v>14.684790515441293</v>
      </c>
      <c r="K603" s="325">
        <f t="shared" si="544"/>
        <v>13.833602122167301</v>
      </c>
      <c r="L603" s="325">
        <f t="shared" si="544"/>
        <v>13.633171349415507</v>
      </c>
      <c r="M603" s="325">
        <f t="shared" ref="M603:U603" ca="1" si="545">M543/M$558*100</f>
        <v>14.241882428478325</v>
      </c>
      <c r="N603" s="325">
        <f t="shared" ca="1" si="545"/>
        <v>28.413592584292608</v>
      </c>
      <c r="O603" s="325">
        <f t="shared" ca="1" si="545"/>
        <v>24.837242784044207</v>
      </c>
      <c r="P603" s="325">
        <f t="shared" ca="1" si="545"/>
        <v>27.357531492598579</v>
      </c>
      <c r="Q603" s="325">
        <f t="shared" ca="1" si="545"/>
        <v>-60.434422131374014</v>
      </c>
      <c r="R603" s="325">
        <f t="shared" ca="1" si="545"/>
        <v>-63.447878525054946</v>
      </c>
      <c r="S603" s="325">
        <f t="shared" ca="1" si="545"/>
        <v>-58.84169844773028</v>
      </c>
      <c r="T603" s="325">
        <f t="shared" ca="1" si="545"/>
        <v>-73.852189920103058</v>
      </c>
      <c r="U603" s="325">
        <f t="shared" ca="1" si="545"/>
        <v>-80.348942642330186</v>
      </c>
      <c r="V603" s="325"/>
    </row>
    <row r="604" spans="1:22">
      <c r="A604" s="396"/>
      <c r="B604" s="347" t="s">
        <v>316</v>
      </c>
      <c r="C604" s="112"/>
      <c r="G604" s="325">
        <f>G543/G$560*100</f>
        <v>380.52020459028756</v>
      </c>
      <c r="H604" s="325">
        <f t="shared" ref="H604:U604" si="546">H543/H$560*100</f>
        <v>343.98046563482285</v>
      </c>
      <c r="I604" s="325">
        <f t="shared" si="546"/>
        <v>67.298679055333054</v>
      </c>
      <c r="J604" s="325">
        <f t="shared" si="546"/>
        <v>66.621722936117934</v>
      </c>
      <c r="K604" s="325">
        <f t="shared" si="546"/>
        <v>127.26478058903</v>
      </c>
      <c r="L604" s="325">
        <f t="shared" si="546"/>
        <v>125.4208806349701</v>
      </c>
      <c r="M604" s="325">
        <f t="shared" ca="1" si="546"/>
        <v>131.02083075894433</v>
      </c>
      <c r="N604" s="325">
        <f t="shared" ca="1" si="546"/>
        <v>261.39609872049465</v>
      </c>
      <c r="O604" s="325">
        <f t="shared" ca="1" si="546"/>
        <v>228.49480745746916</v>
      </c>
      <c r="P604" s="325">
        <f t="shared" ca="1" si="546"/>
        <v>251.6806694392312</v>
      </c>
      <c r="Q604" s="325">
        <f t="shared" ca="1" si="546"/>
        <v>-555.97764086691529</v>
      </c>
      <c r="R604" s="325">
        <f t="shared" ca="1" si="546"/>
        <v>-583.70049015588506</v>
      </c>
      <c r="S604" s="325">
        <f t="shared" ca="1" si="546"/>
        <v>-541.32508484081256</v>
      </c>
      <c r="T604" s="325">
        <f t="shared" ca="1" si="546"/>
        <v>-679.41687661671642</v>
      </c>
      <c r="U604" s="325">
        <f t="shared" ca="1" si="546"/>
        <v>-739.18495454997719</v>
      </c>
      <c r="V604" s="325"/>
    </row>
    <row r="605" spans="1:22">
      <c r="A605" s="397"/>
      <c r="B605" s="111" t="s">
        <v>70</v>
      </c>
      <c r="C605" s="350"/>
      <c r="G605" s="327">
        <f>SUM(G606:G607)</f>
        <v>3.8226456529975001</v>
      </c>
      <c r="H605" s="327">
        <f t="shared" ref="H605:L605" si="547">SUM(H606:H607)</f>
        <v>3.5275478281571448</v>
      </c>
      <c r="I605" s="327">
        <f t="shared" si="547"/>
        <v>3.4209660553338064</v>
      </c>
      <c r="J605" s="327">
        <f t="shared" si="547"/>
        <v>2.8975769700318796</v>
      </c>
      <c r="K605" s="327">
        <f t="shared" si="547"/>
        <v>3.1935759429176063</v>
      </c>
      <c r="L605" s="327">
        <f t="shared" si="547"/>
        <v>3.2867284974816449</v>
      </c>
      <c r="M605" s="327">
        <f t="shared" ref="M605:U605" si="548">SUM(M606:M607)</f>
        <v>2.4075431513436323</v>
      </c>
      <c r="N605" s="327">
        <f t="shared" ca="1" si="548"/>
        <v>1.4793446453422385</v>
      </c>
      <c r="O605" s="327">
        <f t="shared" ca="1" si="548"/>
        <v>0.83033030121157392</v>
      </c>
      <c r="P605" s="327">
        <f t="shared" ca="1" si="548"/>
        <v>5.095330981373436E-2</v>
      </c>
      <c r="Q605" s="327">
        <f t="shared" ca="1" si="548"/>
        <v>-0.7001541513054117</v>
      </c>
      <c r="R605" s="327">
        <f t="shared" ca="1" si="548"/>
        <v>-2.7624148500113379</v>
      </c>
      <c r="S605" s="327">
        <f t="shared" ca="1" si="548"/>
        <v>-4.7609874632127633</v>
      </c>
      <c r="T605" s="327">
        <f t="shared" ca="1" si="548"/>
        <v>-6.7666620207327028</v>
      </c>
      <c r="U605" s="327">
        <f t="shared" ca="1" si="548"/>
        <v>-8.9084372750819227</v>
      </c>
      <c r="V605" s="327"/>
    </row>
    <row r="606" spans="1:22">
      <c r="A606" s="397"/>
      <c r="B606" s="347" t="s">
        <v>71</v>
      </c>
      <c r="C606" s="112"/>
      <c r="G606" s="325">
        <f t="shared" ref="G606:U606" si="549">G548/G$564*100</f>
        <v>0.62999546556756636</v>
      </c>
      <c r="H606" s="325">
        <f t="shared" si="549"/>
        <v>0.48838266571022881</v>
      </c>
      <c r="I606" s="325">
        <f t="shared" si="549"/>
        <v>0.49104029472918492</v>
      </c>
      <c r="J606" s="325">
        <f t="shared" si="549"/>
        <v>0.3860865625352139</v>
      </c>
      <c r="K606" s="325">
        <f t="shared" si="549"/>
        <v>0.28343217268684945</v>
      </c>
      <c r="L606" s="325">
        <f t="shared" si="549"/>
        <v>0.37658472725088848</v>
      </c>
      <c r="M606" s="325">
        <f t="shared" si="549"/>
        <v>0.43038254542958682</v>
      </c>
      <c r="N606" s="325">
        <f t="shared" ca="1" si="549"/>
        <v>0.49186576620524197</v>
      </c>
      <c r="O606" s="325">
        <f t="shared" ca="1" si="549"/>
        <v>0.56213230423456251</v>
      </c>
      <c r="P606" s="325">
        <f t="shared" ca="1" si="549"/>
        <v>0.64243691912521395</v>
      </c>
      <c r="Q606" s="325">
        <f t="shared" ca="1" si="549"/>
        <v>0.73421362185738737</v>
      </c>
      <c r="R606" s="325">
        <f t="shared" ca="1" si="549"/>
        <v>0.83910128212272816</v>
      </c>
      <c r="S606" s="325">
        <f t="shared" ca="1" si="549"/>
        <v>0.95897289385454676</v>
      </c>
      <c r="T606" s="325">
        <f t="shared" ca="1" si="549"/>
        <v>1.0959690215480535</v>
      </c>
      <c r="U606" s="325">
        <f t="shared" ca="1" si="549"/>
        <v>1.2525360246263468</v>
      </c>
      <c r="V606" s="325"/>
    </row>
    <row r="607" spans="1:22">
      <c r="A607" s="397"/>
      <c r="B607" s="347" t="s">
        <v>72</v>
      </c>
      <c r="C607" s="112"/>
      <c r="G607" s="325">
        <f t="shared" ref="G607:U607" si="550">G549/G$564*100</f>
        <v>3.1926501874299338</v>
      </c>
      <c r="H607" s="325">
        <f t="shared" si="550"/>
        <v>3.039165162446916</v>
      </c>
      <c r="I607" s="325">
        <f t="shared" si="550"/>
        <v>2.9299257606046214</v>
      </c>
      <c r="J607" s="325">
        <f t="shared" si="550"/>
        <v>2.511490407496666</v>
      </c>
      <c r="K607" s="325">
        <f t="shared" si="550"/>
        <v>2.9101437702307567</v>
      </c>
      <c r="L607" s="325">
        <f t="shared" si="550"/>
        <v>2.9101437702307562</v>
      </c>
      <c r="M607" s="325">
        <f t="shared" si="550"/>
        <v>1.9771606059140456</v>
      </c>
      <c r="N607" s="325">
        <f t="shared" ca="1" si="550"/>
        <v>0.9874788791369965</v>
      </c>
      <c r="O607" s="325">
        <f t="shared" ca="1" si="550"/>
        <v>0.26819799697701135</v>
      </c>
      <c r="P607" s="325">
        <f t="shared" ca="1" si="550"/>
        <v>-0.59148360931147959</v>
      </c>
      <c r="Q607" s="325">
        <f t="shared" ca="1" si="550"/>
        <v>-1.4343677731627991</v>
      </c>
      <c r="R607" s="325">
        <f t="shared" ca="1" si="550"/>
        <v>-3.6015161321340661</v>
      </c>
      <c r="S607" s="325">
        <f t="shared" ca="1" si="550"/>
        <v>-5.7199603570673103</v>
      </c>
      <c r="T607" s="325">
        <f t="shared" ca="1" si="550"/>
        <v>-7.8626310422807562</v>
      </c>
      <c r="U607" s="325">
        <f t="shared" ca="1" si="550"/>
        <v>-10.160973299708269</v>
      </c>
      <c r="V607" s="325"/>
    </row>
    <row r="608" spans="1:22">
      <c r="A608" s="396"/>
      <c r="B608" s="111" t="s">
        <v>349</v>
      </c>
      <c r="C608" s="350"/>
      <c r="G608" s="327">
        <f>SUM(G609:G610)</f>
        <v>350.95096547140474</v>
      </c>
      <c r="H608" s="327">
        <f t="shared" ref="H608:L608" si="551">SUM(H609:H610)</f>
        <v>307.68486188832668</v>
      </c>
      <c r="I608" s="327">
        <f t="shared" si="551"/>
        <v>359.02146526374349</v>
      </c>
      <c r="J608" s="327">
        <f t="shared" si="551"/>
        <v>421.88365795358482</v>
      </c>
      <c r="K608" s="327">
        <f t="shared" si="551"/>
        <v>443.77670723729767</v>
      </c>
      <c r="L608" s="327">
        <f t="shared" si="551"/>
        <v>394.27413464341987</v>
      </c>
      <c r="M608" s="327">
        <f t="shared" ref="M608:U608" ca="1" si="552">SUM(M609:M610)</f>
        <v>325.89453538778577</v>
      </c>
      <c r="N608" s="327">
        <f t="shared" ca="1" si="552"/>
        <v>259.37482996684025</v>
      </c>
      <c r="O608" s="327">
        <f t="shared" ca="1" si="552"/>
        <v>195.04642844965059</v>
      </c>
      <c r="P608" s="327">
        <f t="shared" ca="1" si="552"/>
        <v>132.60887681990863</v>
      </c>
      <c r="Q608" s="327">
        <f t="shared" ca="1" si="552"/>
        <v>72.014660117305709</v>
      </c>
      <c r="R608" s="327">
        <f t="shared" ca="1" si="552"/>
        <v>11.203648622006298</v>
      </c>
      <c r="S608" s="327">
        <f t="shared" ca="1" si="552"/>
        <v>-49.718028892123058</v>
      </c>
      <c r="T608" s="327">
        <f t="shared" ca="1" si="552"/>
        <v>-110.75578598311073</v>
      </c>
      <c r="U608" s="327">
        <f t="shared" ca="1" si="552"/>
        <v>-172.10882967474191</v>
      </c>
      <c r="V608" s="327"/>
    </row>
    <row r="609" spans="1:22">
      <c r="A609" s="396"/>
      <c r="B609" s="347" t="s">
        <v>351</v>
      </c>
      <c r="C609" s="112"/>
      <c r="G609" s="325">
        <f t="shared" ref="G609:U609" si="553">G539/G$565*100</f>
        <v>65.14170483891624</v>
      </c>
      <c r="H609" s="325">
        <f t="shared" si="553"/>
        <v>56.966734050816072</v>
      </c>
      <c r="I609" s="325">
        <f t="shared" si="553"/>
        <v>84.084484825509335</v>
      </c>
      <c r="J609" s="325">
        <f t="shared" si="553"/>
        <v>108.0965838870689</v>
      </c>
      <c r="K609" s="325">
        <f t="shared" si="553"/>
        <v>128.59981318816051</v>
      </c>
      <c r="L609" s="325">
        <f t="shared" si="553"/>
        <v>139.07092125059663</v>
      </c>
      <c r="M609" s="325">
        <f t="shared" ca="1" si="553"/>
        <v>129.13166074630709</v>
      </c>
      <c r="N609" s="325">
        <f t="shared" ca="1" si="553"/>
        <v>119.66569836126935</v>
      </c>
      <c r="O609" s="325">
        <f t="shared" ca="1" si="553"/>
        <v>110.65049608980489</v>
      </c>
      <c r="P609" s="325">
        <f t="shared" ca="1" si="553"/>
        <v>102.06458916460058</v>
      </c>
      <c r="Q609" s="325">
        <f t="shared" ca="1" si="553"/>
        <v>93.887534950120354</v>
      </c>
      <c r="R609" s="325">
        <f t="shared" ca="1" si="553"/>
        <v>86.099864269662959</v>
      </c>
      <c r="S609" s="325">
        <f t="shared" ca="1" si="553"/>
        <v>78.683035050179754</v>
      </c>
      <c r="T609" s="325">
        <f t="shared" ca="1" si="553"/>
        <v>71.619388174481443</v>
      </c>
      <c r="U609" s="325">
        <f t="shared" ca="1" si="553"/>
        <v>64.892105435721163</v>
      </c>
      <c r="V609" s="325"/>
    </row>
    <row r="610" spans="1:22">
      <c r="A610" s="396"/>
      <c r="B610" s="347" t="s">
        <v>350</v>
      </c>
      <c r="C610" s="112"/>
      <c r="G610" s="325">
        <f t="shared" ref="G610:U610" si="554">G540/G$565*100</f>
        <v>285.80926063248847</v>
      </c>
      <c r="H610" s="325">
        <f t="shared" si="554"/>
        <v>250.71812783751062</v>
      </c>
      <c r="I610" s="325">
        <f t="shared" si="554"/>
        <v>274.93698043823417</v>
      </c>
      <c r="J610" s="325">
        <f t="shared" si="554"/>
        <v>313.78707406651591</v>
      </c>
      <c r="K610" s="325">
        <f t="shared" si="554"/>
        <v>315.17689404913716</v>
      </c>
      <c r="L610" s="325">
        <f t="shared" si="554"/>
        <v>255.20321339282327</v>
      </c>
      <c r="M610" s="325">
        <f t="shared" ca="1" si="554"/>
        <v>196.76287464147867</v>
      </c>
      <c r="N610" s="325">
        <f t="shared" ca="1" si="554"/>
        <v>139.70913160557089</v>
      </c>
      <c r="O610" s="325">
        <f t="shared" ca="1" si="554"/>
        <v>84.395932359845688</v>
      </c>
      <c r="P610" s="325">
        <f t="shared" ca="1" si="554"/>
        <v>30.544287655308068</v>
      </c>
      <c r="Q610" s="325">
        <f t="shared" ca="1" si="554"/>
        <v>-21.872874832814652</v>
      </c>
      <c r="R610" s="325">
        <f t="shared" ca="1" si="554"/>
        <v>-74.896215647656661</v>
      </c>
      <c r="S610" s="325">
        <f t="shared" ca="1" si="554"/>
        <v>-128.40106394230281</v>
      </c>
      <c r="T610" s="325">
        <f t="shared" ca="1" si="554"/>
        <v>-182.37517415759217</v>
      </c>
      <c r="U610" s="325">
        <f t="shared" ca="1" si="554"/>
        <v>-237.00093511046308</v>
      </c>
      <c r="V610" s="325"/>
    </row>
    <row r="611" spans="1:22">
      <c r="A611" s="396"/>
      <c r="B611" s="111" t="s">
        <v>82</v>
      </c>
      <c r="C611" s="350"/>
      <c r="G611" s="327">
        <f>SUM(G612:G613)</f>
        <v>1559.8765085232035</v>
      </c>
      <c r="H611" s="327">
        <f t="shared" ref="H611:L611" si="555">SUM(H612:H613)</f>
        <v>1720.4613160545509</v>
      </c>
      <c r="I611" s="327">
        <f t="shared" si="555"/>
        <v>906.26925588811355</v>
      </c>
      <c r="J611" s="327">
        <f t="shared" si="555"/>
        <v>1286.5407710274073</v>
      </c>
      <c r="K611" s="327">
        <f t="shared" si="555"/>
        <v>975.66295094999305</v>
      </c>
      <c r="L611" s="327">
        <f t="shared" si="555"/>
        <v>866.82932974162918</v>
      </c>
      <c r="M611" s="327">
        <f t="shared" ref="M611:U611" ca="1" si="556">SUM(M612:M613)</f>
        <v>716.49372062446196</v>
      </c>
      <c r="N611" s="327">
        <f t="shared" ca="1" si="556"/>
        <v>570.24717133763784</v>
      </c>
      <c r="O611" s="327">
        <f t="shared" ca="1" si="556"/>
        <v>428.81830174940922</v>
      </c>
      <c r="P611" s="327">
        <f t="shared" ca="1" si="556"/>
        <v>291.54655025887354</v>
      </c>
      <c r="Q611" s="327">
        <f t="shared" ca="1" si="556"/>
        <v>158.32745309938161</v>
      </c>
      <c r="R611" s="327">
        <f t="shared" ca="1" si="556"/>
        <v>24.631722886051421</v>
      </c>
      <c r="S611" s="327">
        <f t="shared" ca="1" si="556"/>
        <v>-109.30731152225036</v>
      </c>
      <c r="T611" s="327">
        <f t="shared" ca="1" si="556"/>
        <v>-243.50155207511904</v>
      </c>
      <c r="U611" s="327">
        <f t="shared" ca="1" si="556"/>
        <v>-378.38896432934598</v>
      </c>
      <c r="V611" s="327"/>
    </row>
    <row r="612" spans="1:22">
      <c r="A612" s="396"/>
      <c r="B612" s="347" t="s">
        <v>80</v>
      </c>
      <c r="C612" s="112"/>
      <c r="G612" s="325">
        <f t="shared" ref="G612:U612" si="557">G539/G$558*100</f>
        <v>289.53621759350051</v>
      </c>
      <c r="H612" s="325">
        <f t="shared" si="557"/>
        <v>318.53716050537685</v>
      </c>
      <c r="I612" s="325">
        <f t="shared" si="557"/>
        <v>212.25244412216276</v>
      </c>
      <c r="J612" s="325">
        <f t="shared" si="557"/>
        <v>329.6422123911679</v>
      </c>
      <c r="K612" s="325">
        <f t="shared" si="557"/>
        <v>282.73244444911069</v>
      </c>
      <c r="L612" s="325">
        <f t="shared" si="557"/>
        <v>305.75364413197241</v>
      </c>
      <c r="M612" s="325">
        <f t="shared" ca="1" si="557"/>
        <v>283.90173510716983</v>
      </c>
      <c r="N612" s="325">
        <f t="shared" ca="1" si="557"/>
        <v>263.09039317878631</v>
      </c>
      <c r="O612" s="325">
        <f t="shared" ca="1" si="557"/>
        <v>243.27006753270686</v>
      </c>
      <c r="P612" s="325">
        <f t="shared" ca="1" si="557"/>
        <v>224.39356691739306</v>
      </c>
      <c r="Q612" s="325">
        <f t="shared" ca="1" si="557"/>
        <v>206.41594728376091</v>
      </c>
      <c r="R612" s="325">
        <f t="shared" ca="1" si="557"/>
        <v>189.29440477553976</v>
      </c>
      <c r="S612" s="325">
        <f t="shared" ca="1" si="557"/>
        <v>172.98817381532922</v>
      </c>
      <c r="T612" s="325">
        <f t="shared" ca="1" si="557"/>
        <v>157.45843004370005</v>
      </c>
      <c r="U612" s="325">
        <f t="shared" ca="1" si="557"/>
        <v>142.66819788024375</v>
      </c>
      <c r="V612" s="325"/>
    </row>
    <row r="613" spans="1:22">
      <c r="A613" s="396"/>
      <c r="B613" s="347" t="s">
        <v>81</v>
      </c>
      <c r="C613" s="112"/>
      <c r="G613" s="325">
        <f t="shared" ref="G613:U613" si="558">G540/G$558*100</f>
        <v>1270.3402909297029</v>
      </c>
      <c r="H613" s="325">
        <f t="shared" si="558"/>
        <v>1401.9241555491742</v>
      </c>
      <c r="I613" s="325">
        <f t="shared" si="558"/>
        <v>694.01681176595082</v>
      </c>
      <c r="J613" s="325">
        <f t="shared" si="558"/>
        <v>956.8985586362395</v>
      </c>
      <c r="K613" s="325">
        <f t="shared" si="558"/>
        <v>692.9305065008823</v>
      </c>
      <c r="L613" s="325">
        <f t="shared" si="558"/>
        <v>561.07568560965683</v>
      </c>
      <c r="M613" s="325">
        <f t="shared" ca="1" si="558"/>
        <v>432.59198551729207</v>
      </c>
      <c r="N613" s="325">
        <f t="shared" ca="1" si="558"/>
        <v>307.15677815885152</v>
      </c>
      <c r="O613" s="325">
        <f t="shared" ca="1" si="558"/>
        <v>185.54823421670233</v>
      </c>
      <c r="P613" s="325">
        <f t="shared" ca="1" si="558"/>
        <v>67.152983341480493</v>
      </c>
      <c r="Q613" s="325">
        <f t="shared" ca="1" si="558"/>
        <v>-48.088494184379293</v>
      </c>
      <c r="R613" s="325">
        <f t="shared" ca="1" si="558"/>
        <v>-164.66268188948834</v>
      </c>
      <c r="S613" s="325">
        <f t="shared" ca="1" si="558"/>
        <v>-282.29548533757958</v>
      </c>
      <c r="T613" s="325">
        <f t="shared" ca="1" si="558"/>
        <v>-400.95998211881908</v>
      </c>
      <c r="U613" s="325">
        <f t="shared" ca="1" si="558"/>
        <v>-521.05716220958971</v>
      </c>
      <c r="V613" s="325"/>
    </row>
    <row r="614" spans="1:22">
      <c r="A614" s="396"/>
      <c r="B614" s="111" t="s">
        <v>338</v>
      </c>
      <c r="C614" s="350"/>
      <c r="G614" s="327">
        <f>G567/G564*100</f>
        <v>40.334672185246909</v>
      </c>
      <c r="H614" s="327">
        <f t="shared" ref="H614:U614" si="559">H567/H564*100</f>
        <v>36.219197077580475</v>
      </c>
      <c r="I614" s="327">
        <f t="shared" si="559"/>
        <v>31.724523713242519</v>
      </c>
      <c r="J614" s="327">
        <f t="shared" si="559"/>
        <v>33.179615118195095</v>
      </c>
      <c r="K614" s="327">
        <f t="shared" si="559"/>
        <v>24.433834749322848</v>
      </c>
      <c r="L614" s="327">
        <f t="shared" si="559"/>
        <v>24.433834749322848</v>
      </c>
      <c r="M614" s="327">
        <f t="shared" si="559"/>
        <v>24.433834749322848</v>
      </c>
      <c r="N614" s="327">
        <f t="shared" si="559"/>
        <v>24.433834749322848</v>
      </c>
      <c r="O614" s="327">
        <f t="shared" si="559"/>
        <v>24.433834749322852</v>
      </c>
      <c r="P614" s="327">
        <f t="shared" si="559"/>
        <v>24.433834749322848</v>
      </c>
      <c r="Q614" s="327">
        <f t="shared" si="559"/>
        <v>24.433834749322848</v>
      </c>
      <c r="R614" s="327">
        <f t="shared" si="559"/>
        <v>24.433834749322845</v>
      </c>
      <c r="S614" s="327">
        <f t="shared" si="559"/>
        <v>24.433834749322848</v>
      </c>
      <c r="T614" s="327">
        <f t="shared" si="559"/>
        <v>24.433834749322852</v>
      </c>
      <c r="U614" s="327">
        <f t="shared" si="559"/>
        <v>24.433834749322852</v>
      </c>
      <c r="V614" s="327"/>
    </row>
    <row r="615" spans="1:22">
      <c r="A615" s="396"/>
      <c r="B615" s="113" t="s">
        <v>352</v>
      </c>
      <c r="C615" s="351"/>
      <c r="G615" s="325">
        <f t="shared" ref="G615:U615" si="560">G565/G$564*100</f>
        <v>80.753740312447391</v>
      </c>
      <c r="H615" s="325">
        <f t="shared" si="560"/>
        <v>83.888656517508593</v>
      </c>
      <c r="I615" s="325">
        <f t="shared" si="560"/>
        <v>67.438566845880786</v>
      </c>
      <c r="J615" s="325">
        <f t="shared" si="560"/>
        <v>71.418296275048149</v>
      </c>
      <c r="K615" s="325">
        <f t="shared" si="560"/>
        <v>66.476639390832645</v>
      </c>
      <c r="L615" s="325">
        <f t="shared" si="560"/>
        <v>66.476639390832631</v>
      </c>
      <c r="M615" s="325">
        <f t="shared" si="560"/>
        <v>66.476639390832645</v>
      </c>
      <c r="N615" s="325">
        <f t="shared" si="560"/>
        <v>66.476639390832631</v>
      </c>
      <c r="O615" s="325">
        <f t="shared" si="560"/>
        <v>66.476639390832645</v>
      </c>
      <c r="P615" s="325">
        <f t="shared" si="560"/>
        <v>66.476639390832645</v>
      </c>
      <c r="Q615" s="325">
        <f t="shared" si="560"/>
        <v>66.476639390832645</v>
      </c>
      <c r="R615" s="325">
        <f t="shared" si="560"/>
        <v>66.476639390832631</v>
      </c>
      <c r="S615" s="325">
        <f t="shared" si="560"/>
        <v>66.476639390832631</v>
      </c>
      <c r="T615" s="325">
        <f t="shared" si="560"/>
        <v>66.476639390832645</v>
      </c>
      <c r="U615" s="325">
        <f t="shared" si="560"/>
        <v>66.476639390832645</v>
      </c>
      <c r="V615" s="325"/>
    </row>
    <row r="616" spans="1:22">
      <c r="A616" s="396"/>
      <c r="B616" s="113" t="s">
        <v>83</v>
      </c>
      <c r="C616" s="351"/>
      <c r="G616" s="325">
        <f t="shared" ref="G616:U616" si="561">G558/G$564*100</f>
        <v>18.168491526878416</v>
      </c>
      <c r="H616" s="325">
        <f t="shared" si="561"/>
        <v>15.002528364763595</v>
      </c>
      <c r="I616" s="325">
        <f t="shared" si="561"/>
        <v>26.71600402086705</v>
      </c>
      <c r="J616" s="325">
        <f t="shared" si="561"/>
        <v>23.41955479053242</v>
      </c>
      <c r="K616" s="325">
        <f t="shared" si="561"/>
        <v>30.236655095225593</v>
      </c>
      <c r="L616" s="325">
        <f t="shared" si="561"/>
        <v>30.236655095225593</v>
      </c>
      <c r="M616" s="325">
        <f t="shared" si="561"/>
        <v>30.236655095225593</v>
      </c>
      <c r="N616" s="325">
        <f t="shared" si="561"/>
        <v>30.236655095225593</v>
      </c>
      <c r="O616" s="325">
        <f t="shared" si="561"/>
        <v>30.236655095225601</v>
      </c>
      <c r="P616" s="325">
        <f t="shared" si="561"/>
        <v>30.236655095225593</v>
      </c>
      <c r="Q616" s="325">
        <f t="shared" si="561"/>
        <v>30.236655095225593</v>
      </c>
      <c r="R616" s="325">
        <f t="shared" si="561"/>
        <v>30.236655095225593</v>
      </c>
      <c r="S616" s="325">
        <f t="shared" si="561"/>
        <v>30.236655095225593</v>
      </c>
      <c r="T616" s="325">
        <f t="shared" si="561"/>
        <v>30.236655095225601</v>
      </c>
      <c r="U616" s="325">
        <f t="shared" si="561"/>
        <v>30.236655095225601</v>
      </c>
      <c r="V616" s="325"/>
    </row>
    <row r="617" spans="1:22">
      <c r="A617" s="396"/>
      <c r="B617" s="9"/>
      <c r="C617" s="351"/>
      <c r="G617" s="328"/>
      <c r="H617" s="328"/>
      <c r="I617" s="328"/>
      <c r="J617" s="328"/>
      <c r="K617" s="328"/>
      <c r="L617" s="326"/>
      <c r="M617" s="328"/>
      <c r="N617" s="328"/>
      <c r="O617" s="328"/>
      <c r="P617" s="328"/>
      <c r="Q617" s="328"/>
      <c r="R617" s="328"/>
      <c r="S617" s="328"/>
      <c r="T617" s="328"/>
      <c r="U617" s="328"/>
      <c r="V617" s="328"/>
    </row>
    <row r="618" spans="1:22">
      <c r="A618" s="396">
        <v>24</v>
      </c>
      <c r="B618" s="9" t="s">
        <v>93</v>
      </c>
      <c r="C618" s="351"/>
      <c r="G618" s="325" t="e">
        <f t="shared" ref="G618:U618" si="562">G575/G$550*100</f>
        <v>#DIV/0!</v>
      </c>
      <c r="H618" s="325" t="e">
        <f t="shared" si="562"/>
        <v>#DIV/0!</v>
      </c>
      <c r="I618" s="325" t="e">
        <f t="shared" si="562"/>
        <v>#DIV/0!</v>
      </c>
      <c r="J618" s="325" t="e">
        <f t="shared" si="562"/>
        <v>#DIV/0!</v>
      </c>
      <c r="K618" s="325" t="e">
        <f t="shared" si="562"/>
        <v>#DIV/0!</v>
      </c>
      <c r="L618" s="325" t="e">
        <f t="shared" si="562"/>
        <v>#DIV/0!</v>
      </c>
      <c r="M618" s="325" t="e">
        <f t="shared" ca="1" si="562"/>
        <v>#DIV/0!</v>
      </c>
      <c r="N618" s="325" t="e">
        <f t="shared" ca="1" si="562"/>
        <v>#DIV/0!</v>
      </c>
      <c r="O618" s="325" t="e">
        <f t="shared" ca="1" si="562"/>
        <v>#DIV/0!</v>
      </c>
      <c r="P618" s="325" t="e">
        <f t="shared" ca="1" si="562"/>
        <v>#DIV/0!</v>
      </c>
      <c r="Q618" s="325" t="e">
        <f t="shared" ca="1" si="562"/>
        <v>#DIV/0!</v>
      </c>
      <c r="R618" s="325" t="e">
        <f t="shared" ca="1" si="562"/>
        <v>#DIV/0!</v>
      </c>
      <c r="S618" s="325" t="e">
        <f t="shared" ca="1" si="562"/>
        <v>#DIV/0!</v>
      </c>
      <c r="T618" s="325" t="e">
        <f t="shared" ca="1" si="562"/>
        <v>#DIV/0!</v>
      </c>
      <c r="U618" s="325" t="e">
        <f t="shared" ca="1" si="562"/>
        <v>#DIV/0!</v>
      </c>
      <c r="V618" s="325"/>
    </row>
    <row r="619" spans="1:22">
      <c r="A619" s="396">
        <v>25</v>
      </c>
      <c r="B619" s="9" t="s">
        <v>94</v>
      </c>
      <c r="C619" s="351"/>
      <c r="G619" s="325" t="e">
        <f t="shared" ref="G619:U619" si="563">G576/G$550*100</f>
        <v>#DIV/0!</v>
      </c>
      <c r="H619" s="325" t="e">
        <f t="shared" si="563"/>
        <v>#DIV/0!</v>
      </c>
      <c r="I619" s="325" t="e">
        <f t="shared" si="563"/>
        <v>#DIV/0!</v>
      </c>
      <c r="J619" s="325" t="e">
        <f t="shared" si="563"/>
        <v>#DIV/0!</v>
      </c>
      <c r="K619" s="325" t="e">
        <f t="shared" si="563"/>
        <v>#DIV/0!</v>
      </c>
      <c r="L619" s="325" t="e">
        <f t="shared" si="563"/>
        <v>#DIV/0!</v>
      </c>
      <c r="M619" s="325" t="e">
        <f t="shared" ca="1" si="563"/>
        <v>#DIV/0!</v>
      </c>
      <c r="N619" s="325" t="e">
        <f t="shared" ca="1" si="563"/>
        <v>#DIV/0!</v>
      </c>
      <c r="O619" s="325" t="e">
        <f t="shared" ca="1" si="563"/>
        <v>#DIV/0!</v>
      </c>
      <c r="P619" s="325" t="e">
        <f t="shared" ca="1" si="563"/>
        <v>#DIV/0!</v>
      </c>
      <c r="Q619" s="325" t="e">
        <f t="shared" ca="1" si="563"/>
        <v>#DIV/0!</v>
      </c>
      <c r="R619" s="325" t="e">
        <f t="shared" ca="1" si="563"/>
        <v>#DIV/0!</v>
      </c>
      <c r="S619" s="325" t="e">
        <f t="shared" ca="1" si="563"/>
        <v>#DIV/0!</v>
      </c>
      <c r="T619" s="325" t="e">
        <f t="shared" ca="1" si="563"/>
        <v>#DIV/0!</v>
      </c>
      <c r="U619" s="325" t="e">
        <f t="shared" ca="1" si="563"/>
        <v>#DIV/0!</v>
      </c>
      <c r="V619" s="325"/>
    </row>
    <row r="620" spans="1:22">
      <c r="A620" s="396">
        <v>26</v>
      </c>
      <c r="B620" s="9" t="s">
        <v>95</v>
      </c>
      <c r="C620" s="351"/>
      <c r="G620" s="325" t="e">
        <f t="shared" ref="G620:U620" si="564">G577/G$550*100</f>
        <v>#DIV/0!</v>
      </c>
      <c r="H620" s="325" t="e">
        <f t="shared" si="564"/>
        <v>#DIV/0!</v>
      </c>
      <c r="I620" s="325" t="e">
        <f>I577/I$550*100</f>
        <v>#DIV/0!</v>
      </c>
      <c r="J620" s="325" t="e">
        <f t="shared" si="564"/>
        <v>#DIV/0!</v>
      </c>
      <c r="K620" s="325" t="e">
        <f t="shared" si="564"/>
        <v>#DIV/0!</v>
      </c>
      <c r="L620" s="325" t="e">
        <f t="shared" si="564"/>
        <v>#DIV/0!</v>
      </c>
      <c r="M620" s="325" t="e">
        <f t="shared" ca="1" si="564"/>
        <v>#DIV/0!</v>
      </c>
      <c r="N620" s="325" t="e">
        <f t="shared" ca="1" si="564"/>
        <v>#DIV/0!</v>
      </c>
      <c r="O620" s="325" t="e">
        <f t="shared" ca="1" si="564"/>
        <v>#DIV/0!</v>
      </c>
      <c r="P620" s="325" t="e">
        <f t="shared" ca="1" si="564"/>
        <v>#DIV/0!</v>
      </c>
      <c r="Q620" s="325" t="e">
        <f t="shared" ca="1" si="564"/>
        <v>#DIV/0!</v>
      </c>
      <c r="R620" s="325" t="e">
        <f t="shared" ca="1" si="564"/>
        <v>#DIV/0!</v>
      </c>
      <c r="S620" s="325" t="e">
        <f t="shared" ca="1" si="564"/>
        <v>#DIV/0!</v>
      </c>
      <c r="T620" s="325" t="e">
        <f t="shared" ca="1" si="564"/>
        <v>#DIV/0!</v>
      </c>
      <c r="U620" s="325" t="e">
        <f t="shared" ca="1" si="564"/>
        <v>#DIV/0!</v>
      </c>
      <c r="V620" s="325"/>
    </row>
    <row r="621" spans="1:22">
      <c r="A621" s="396">
        <v>27</v>
      </c>
      <c r="B621" s="9" t="s">
        <v>311</v>
      </c>
      <c r="C621" s="351"/>
      <c r="G621" s="325" t="e">
        <f t="shared" ref="G621:U621" si="565">G564/G$550*100</f>
        <v>#DIV/0!</v>
      </c>
      <c r="H621" s="325" t="e">
        <f t="shared" si="565"/>
        <v>#DIV/0!</v>
      </c>
      <c r="I621" s="325" t="e">
        <f t="shared" si="565"/>
        <v>#DIV/0!</v>
      </c>
      <c r="J621" s="325" t="e">
        <f t="shared" si="565"/>
        <v>#DIV/0!</v>
      </c>
      <c r="K621" s="325" t="e">
        <f t="shared" si="565"/>
        <v>#DIV/0!</v>
      </c>
      <c r="L621" s="325" t="e">
        <f t="shared" si="565"/>
        <v>#DIV/0!</v>
      </c>
      <c r="M621" s="325" t="e">
        <f t="shared" si="565"/>
        <v>#DIV/0!</v>
      </c>
      <c r="N621" s="325" t="e">
        <f t="shared" si="565"/>
        <v>#DIV/0!</v>
      </c>
      <c r="O621" s="325" t="e">
        <f t="shared" si="565"/>
        <v>#DIV/0!</v>
      </c>
      <c r="P621" s="325" t="e">
        <f t="shared" si="565"/>
        <v>#DIV/0!</v>
      </c>
      <c r="Q621" s="325" t="e">
        <f t="shared" si="565"/>
        <v>#DIV/0!</v>
      </c>
      <c r="R621" s="325" t="e">
        <f t="shared" si="565"/>
        <v>#DIV/0!</v>
      </c>
      <c r="S621" s="325" t="e">
        <f t="shared" si="565"/>
        <v>#DIV/0!</v>
      </c>
      <c r="T621" s="325" t="e">
        <f t="shared" si="565"/>
        <v>#DIV/0!</v>
      </c>
      <c r="U621" s="325" t="e">
        <f t="shared" si="565"/>
        <v>#DIV/0!</v>
      </c>
      <c r="V621" s="325"/>
    </row>
    <row r="622" spans="1:22">
      <c r="A622" s="396">
        <v>28</v>
      </c>
      <c r="B622" s="9" t="s">
        <v>312</v>
      </c>
      <c r="C622" s="351"/>
      <c r="G622" s="325" t="e">
        <f t="shared" ref="G622:U622" si="566">G573/G$550*100</f>
        <v>#DIV/0!</v>
      </c>
      <c r="H622" s="325" t="e">
        <f t="shared" si="566"/>
        <v>#DIV/0!</v>
      </c>
      <c r="I622" s="325" t="e">
        <f t="shared" si="566"/>
        <v>#DIV/0!</v>
      </c>
      <c r="J622" s="325" t="e">
        <f t="shared" si="566"/>
        <v>#DIV/0!</v>
      </c>
      <c r="K622" s="325" t="e">
        <f t="shared" si="566"/>
        <v>#DIV/0!</v>
      </c>
      <c r="L622" s="325" t="e">
        <f t="shared" si="566"/>
        <v>#DIV/0!</v>
      </c>
      <c r="M622" s="325" t="e">
        <f t="shared" ca="1" si="566"/>
        <v>#DIV/0!</v>
      </c>
      <c r="N622" s="325" t="e">
        <f t="shared" ca="1" si="566"/>
        <v>#DIV/0!</v>
      </c>
      <c r="O622" s="325" t="e">
        <f t="shared" ca="1" si="566"/>
        <v>#DIV/0!</v>
      </c>
      <c r="P622" s="325" t="e">
        <f t="shared" ca="1" si="566"/>
        <v>#DIV/0!</v>
      </c>
      <c r="Q622" s="325" t="e">
        <f t="shared" ca="1" si="566"/>
        <v>#DIV/0!</v>
      </c>
      <c r="R622" s="325" t="e">
        <f t="shared" ca="1" si="566"/>
        <v>#DIV/0!</v>
      </c>
      <c r="S622" s="325" t="e">
        <f t="shared" ca="1" si="566"/>
        <v>#DIV/0!</v>
      </c>
      <c r="T622" s="325" t="e">
        <f t="shared" ca="1" si="566"/>
        <v>#DIV/0!</v>
      </c>
      <c r="U622" s="325" t="e">
        <f t="shared" ca="1" si="566"/>
        <v>#DIV/0!</v>
      </c>
      <c r="V622" s="325"/>
    </row>
    <row r="623" spans="1:22">
      <c r="A623" s="396"/>
      <c r="B623" s="9"/>
      <c r="C623" s="351"/>
      <c r="G623" s="328"/>
      <c r="H623" s="328"/>
      <c r="I623" s="328"/>
      <c r="J623" s="328"/>
      <c r="K623" s="328"/>
      <c r="L623" s="326"/>
      <c r="M623" s="328"/>
      <c r="N623" s="328"/>
      <c r="O623" s="328"/>
      <c r="P623" s="328"/>
      <c r="Q623" s="328"/>
      <c r="R623" s="328"/>
      <c r="S623" s="328"/>
      <c r="T623" s="328"/>
      <c r="U623" s="328"/>
      <c r="V623" s="328"/>
    </row>
    <row r="624" spans="1:22">
      <c r="A624" s="396"/>
      <c r="B624" s="9" t="s">
        <v>86</v>
      </c>
      <c r="C624" s="351"/>
      <c r="G624" s="328"/>
      <c r="H624" s="328">
        <f t="shared" ref="H624:U624" si="567">(H564/G564-1)*100</f>
        <v>21.72397746376673</v>
      </c>
      <c r="I624" s="328">
        <f t="shared" si="567"/>
        <v>11.227887626301246</v>
      </c>
      <c r="J624" s="328">
        <f t="shared" si="567"/>
        <v>10.594637360437375</v>
      </c>
      <c r="K624" s="328">
        <f t="shared" si="567"/>
        <v>6.3216540968402235</v>
      </c>
      <c r="L624" s="328">
        <f t="shared" si="567"/>
        <v>5.0000000000000044</v>
      </c>
      <c r="M624" s="328">
        <f t="shared" si="567"/>
        <v>4.9999999999999822</v>
      </c>
      <c r="N624" s="328">
        <f t="shared" si="567"/>
        <v>5.0000000000000266</v>
      </c>
      <c r="O624" s="328">
        <f t="shared" si="567"/>
        <v>4.99999999999996</v>
      </c>
      <c r="P624" s="328">
        <f t="shared" si="567"/>
        <v>5.0000000000000266</v>
      </c>
      <c r="Q624" s="328">
        <f t="shared" si="567"/>
        <v>4.9999999999999822</v>
      </c>
      <c r="R624" s="328">
        <f t="shared" si="567"/>
        <v>5.0000000000000266</v>
      </c>
      <c r="S624" s="328">
        <f t="shared" si="567"/>
        <v>4.9999999999999822</v>
      </c>
      <c r="T624" s="328">
        <f t="shared" si="567"/>
        <v>4.9999999999999822</v>
      </c>
      <c r="U624" s="328">
        <f t="shared" si="567"/>
        <v>5.0000000000000044</v>
      </c>
      <c r="V624" s="328"/>
    </row>
    <row r="625" spans="1:22">
      <c r="A625" s="396"/>
      <c r="B625" s="9" t="s">
        <v>87</v>
      </c>
      <c r="C625" s="351"/>
      <c r="G625" s="328"/>
      <c r="H625" s="328">
        <f t="shared" ref="H625:U625" si="568">(H565/G565-1)*100</f>
        <v>26.449386689633236</v>
      </c>
      <c r="I625" s="328">
        <f t="shared" si="568"/>
        <v>-10.583270179718852</v>
      </c>
      <c r="J625" s="328">
        <f t="shared" si="568"/>
        <v>17.121121442124366</v>
      </c>
      <c r="K625" s="328">
        <f t="shared" si="568"/>
        <v>-1.0350760593283659</v>
      </c>
      <c r="L625" s="328">
        <f t="shared" si="568"/>
        <v>5.0000000000000044</v>
      </c>
      <c r="M625" s="328">
        <f t="shared" si="568"/>
        <v>5.0000000000000044</v>
      </c>
      <c r="N625" s="328">
        <f t="shared" si="568"/>
        <v>5.0000000000000044</v>
      </c>
      <c r="O625" s="328">
        <f t="shared" si="568"/>
        <v>4.9999999999999822</v>
      </c>
      <c r="P625" s="328">
        <f t="shared" si="568"/>
        <v>5.0000000000000266</v>
      </c>
      <c r="Q625" s="328">
        <f t="shared" si="568"/>
        <v>4.9999999999999822</v>
      </c>
      <c r="R625" s="328">
        <f t="shared" si="568"/>
        <v>5.0000000000000266</v>
      </c>
      <c r="S625" s="328">
        <f t="shared" si="568"/>
        <v>4.9999999999999822</v>
      </c>
      <c r="T625" s="328">
        <f t="shared" si="568"/>
        <v>5.0000000000000044</v>
      </c>
      <c r="U625" s="328">
        <f t="shared" si="568"/>
        <v>4.9999999999999822</v>
      </c>
      <c r="V625" s="328"/>
    </row>
    <row r="626" spans="1:22">
      <c r="A626" s="396"/>
      <c r="B626" s="9" t="s">
        <v>88</v>
      </c>
      <c r="C626" s="351"/>
      <c r="G626" s="328"/>
      <c r="H626" s="328">
        <f t="shared" ref="H626:U626" si="569">(H558/G558-1)*100</f>
        <v>0.5128808778856575</v>
      </c>
      <c r="I626" s="328">
        <f t="shared" si="569"/>
        <v>98.070926500370433</v>
      </c>
      <c r="J626" s="328">
        <f t="shared" si="569"/>
        <v>-3.0514755433186269</v>
      </c>
      <c r="K626" s="328">
        <f t="shared" si="569"/>
        <v>37.27037993820683</v>
      </c>
      <c r="L626" s="328">
        <f t="shared" si="569"/>
        <v>5.0000000000000044</v>
      </c>
      <c r="M626" s="328">
        <f t="shared" si="569"/>
        <v>5.0000000000000044</v>
      </c>
      <c r="N626" s="328">
        <f t="shared" si="569"/>
        <v>5.0000000000000044</v>
      </c>
      <c r="O626" s="328">
        <f t="shared" si="569"/>
        <v>4.9999999999999822</v>
      </c>
      <c r="P626" s="328">
        <f t="shared" si="569"/>
        <v>5.0000000000000044</v>
      </c>
      <c r="Q626" s="328">
        <f t="shared" si="569"/>
        <v>4.9999999999999822</v>
      </c>
      <c r="R626" s="328">
        <f t="shared" si="569"/>
        <v>5.0000000000000266</v>
      </c>
      <c r="S626" s="328">
        <f t="shared" si="569"/>
        <v>4.9999999999999822</v>
      </c>
      <c r="T626" s="328">
        <f t="shared" si="569"/>
        <v>5.0000000000000044</v>
      </c>
      <c r="U626" s="328">
        <f t="shared" si="569"/>
        <v>4.9999999999999822</v>
      </c>
      <c r="V626" s="328"/>
    </row>
    <row r="627" spans="1:22">
      <c r="A627" s="396"/>
      <c r="B627" s="9" t="s">
        <v>313</v>
      </c>
      <c r="C627" s="351"/>
      <c r="G627" s="328"/>
      <c r="H627" s="328" t="e">
        <f t="shared" ref="H627:U627" si="570">(H550/G550-1)*100</f>
        <v>#DIV/0!</v>
      </c>
      <c r="I627" s="328" t="e">
        <f t="shared" si="570"/>
        <v>#DIV/0!</v>
      </c>
      <c r="J627" s="328" t="e">
        <f t="shared" si="570"/>
        <v>#DIV/0!</v>
      </c>
      <c r="K627" s="328" t="e">
        <f t="shared" si="570"/>
        <v>#DIV/0!</v>
      </c>
      <c r="L627" s="328" t="e">
        <f t="shared" si="570"/>
        <v>#DIV/0!</v>
      </c>
      <c r="M627" s="328" t="e">
        <f t="shared" si="570"/>
        <v>#DIV/0!</v>
      </c>
      <c r="N627" s="328" t="e">
        <f t="shared" si="570"/>
        <v>#DIV/0!</v>
      </c>
      <c r="O627" s="328" t="e">
        <f t="shared" si="570"/>
        <v>#DIV/0!</v>
      </c>
      <c r="P627" s="328" t="e">
        <f t="shared" si="570"/>
        <v>#DIV/0!</v>
      </c>
      <c r="Q627" s="328" t="e">
        <f t="shared" si="570"/>
        <v>#DIV/0!</v>
      </c>
      <c r="R627" s="328" t="e">
        <f t="shared" si="570"/>
        <v>#DIV/0!</v>
      </c>
      <c r="S627" s="328" t="e">
        <f t="shared" si="570"/>
        <v>#DIV/0!</v>
      </c>
      <c r="T627" s="328" t="e">
        <f t="shared" si="570"/>
        <v>#DIV/0!</v>
      </c>
      <c r="U627" s="328" t="e">
        <f t="shared" si="570"/>
        <v>#DIV/0!</v>
      </c>
      <c r="V627" s="328"/>
    </row>
    <row r="628" spans="1:22">
      <c r="A628" s="396"/>
      <c r="B628" s="10"/>
      <c r="C628" s="351"/>
      <c r="G628" s="334"/>
      <c r="H628" s="334"/>
      <c r="I628" s="334"/>
      <c r="J628" s="334"/>
      <c r="K628" s="334"/>
      <c r="L628" s="334"/>
      <c r="M628" s="334"/>
      <c r="N628" s="334"/>
      <c r="O628" s="334"/>
      <c r="P628" s="334"/>
      <c r="Q628" s="334"/>
      <c r="R628" s="334"/>
      <c r="S628" s="334"/>
      <c r="T628" s="334"/>
      <c r="U628" s="334"/>
      <c r="V628" s="334"/>
    </row>
    <row r="629" spans="1:22">
      <c r="A629" s="396"/>
      <c r="B629" s="111" t="s">
        <v>314</v>
      </c>
      <c r="C629" s="350"/>
      <c r="G629" s="349">
        <f t="shared" ref="G629:U629" si="571">G536</f>
        <v>2015</v>
      </c>
      <c r="H629" s="349">
        <f t="shared" si="571"/>
        <v>2016</v>
      </c>
      <c r="I629" s="349">
        <f t="shared" si="571"/>
        <v>2017</v>
      </c>
      <c r="J629" s="349">
        <f t="shared" si="571"/>
        <v>2018</v>
      </c>
      <c r="K629" s="349">
        <f t="shared" si="571"/>
        <v>2019</v>
      </c>
      <c r="L629" s="349">
        <f t="shared" si="571"/>
        <v>2020</v>
      </c>
      <c r="M629" s="349">
        <f t="shared" si="571"/>
        <v>2021</v>
      </c>
      <c r="N629" s="349">
        <f t="shared" si="571"/>
        <v>2022</v>
      </c>
      <c r="O629" s="349">
        <f t="shared" si="571"/>
        <v>2023</v>
      </c>
      <c r="P629" s="349">
        <f t="shared" si="571"/>
        <v>2024</v>
      </c>
      <c r="Q629" s="349">
        <f t="shared" si="571"/>
        <v>2025</v>
      </c>
      <c r="R629" s="349">
        <f t="shared" si="571"/>
        <v>2026</v>
      </c>
      <c r="S629" s="349">
        <f t="shared" si="571"/>
        <v>2027</v>
      </c>
      <c r="T629" s="349">
        <f t="shared" si="571"/>
        <v>2028</v>
      </c>
      <c r="U629" s="349">
        <f t="shared" si="571"/>
        <v>2029</v>
      </c>
      <c r="V629" s="349"/>
    </row>
    <row r="630" spans="1:22">
      <c r="A630" s="396"/>
      <c r="B630" s="111"/>
      <c r="C630" s="350"/>
      <c r="G630" s="349"/>
      <c r="H630" s="349"/>
      <c r="I630" s="349"/>
      <c r="J630" s="349"/>
      <c r="K630" s="349"/>
      <c r="L630" s="349"/>
      <c r="M630" s="349"/>
      <c r="N630" s="349"/>
      <c r="O630" s="349"/>
      <c r="P630" s="349"/>
      <c r="Q630" s="349"/>
      <c r="R630" s="349"/>
      <c r="S630" s="349"/>
      <c r="T630" s="349"/>
      <c r="U630" s="349"/>
      <c r="V630" s="349"/>
    </row>
    <row r="631" spans="1:22" ht="15">
      <c r="A631" s="396" t="s">
        <v>361</v>
      </c>
      <c r="B631" s="380" t="s">
        <v>115</v>
      </c>
      <c r="C631" s="381"/>
      <c r="D631" s="382"/>
      <c r="E631" s="156"/>
      <c r="F631" s="156"/>
      <c r="G631" s="383" t="e">
        <f t="shared" ref="G631:U631" si="572">G582</f>
        <v>#DIV/0!</v>
      </c>
      <c r="H631" s="383" t="e">
        <f t="shared" si="572"/>
        <v>#DIV/0!</v>
      </c>
      <c r="I631" s="383" t="e">
        <f t="shared" si="572"/>
        <v>#DIV/0!</v>
      </c>
      <c r="J631" s="383" t="e">
        <f t="shared" si="572"/>
        <v>#DIV/0!</v>
      </c>
      <c r="K631" s="383" t="e">
        <f t="shared" si="572"/>
        <v>#DIV/0!</v>
      </c>
      <c r="L631" s="383" t="e">
        <f t="shared" si="572"/>
        <v>#DIV/0!</v>
      </c>
      <c r="M631" s="383" t="e">
        <f t="shared" ca="1" si="572"/>
        <v>#DIV/0!</v>
      </c>
      <c r="N631" s="383" t="e">
        <f t="shared" ca="1" si="572"/>
        <v>#DIV/0!</v>
      </c>
      <c r="O631" s="383" t="e">
        <f t="shared" ca="1" si="572"/>
        <v>#DIV/0!</v>
      </c>
      <c r="P631" s="383" t="e">
        <f t="shared" ca="1" si="572"/>
        <v>#DIV/0!</v>
      </c>
      <c r="Q631" s="383" t="e">
        <f t="shared" ca="1" si="572"/>
        <v>#DIV/0!</v>
      </c>
      <c r="R631" s="383" t="e">
        <f t="shared" ca="1" si="572"/>
        <v>#DIV/0!</v>
      </c>
      <c r="S631" s="383" t="e">
        <f t="shared" ca="1" si="572"/>
        <v>#DIV/0!</v>
      </c>
      <c r="T631" s="383" t="e">
        <f t="shared" ca="1" si="572"/>
        <v>#DIV/0!</v>
      </c>
      <c r="U631" s="383" t="e">
        <f t="shared" ca="1" si="572"/>
        <v>#DIV/0!</v>
      </c>
      <c r="V631" s="336"/>
    </row>
    <row r="632" spans="1:22" ht="15">
      <c r="A632" s="396" t="s">
        <v>362</v>
      </c>
      <c r="B632" s="369" t="s">
        <v>317</v>
      </c>
      <c r="C632" s="352"/>
      <c r="G632" s="371">
        <v>25</v>
      </c>
      <c r="H632" s="324">
        <f t="shared" ref="H632:U632" si="573">G632</f>
        <v>25</v>
      </c>
      <c r="I632" s="324">
        <f t="shared" si="573"/>
        <v>25</v>
      </c>
      <c r="J632" s="324">
        <f t="shared" si="573"/>
        <v>25</v>
      </c>
      <c r="K632" s="324">
        <f t="shared" si="573"/>
        <v>25</v>
      </c>
      <c r="L632" s="324">
        <f t="shared" si="573"/>
        <v>25</v>
      </c>
      <c r="M632" s="324">
        <f t="shared" si="573"/>
        <v>25</v>
      </c>
      <c r="N632" s="324">
        <f t="shared" si="573"/>
        <v>25</v>
      </c>
      <c r="O632" s="324">
        <f t="shared" si="573"/>
        <v>25</v>
      </c>
      <c r="P632" s="324">
        <f t="shared" si="573"/>
        <v>25</v>
      </c>
      <c r="Q632" s="324">
        <f t="shared" si="573"/>
        <v>25</v>
      </c>
      <c r="R632" s="324">
        <f t="shared" si="573"/>
        <v>25</v>
      </c>
      <c r="S632" s="324">
        <f t="shared" si="573"/>
        <v>25</v>
      </c>
      <c r="T632" s="324">
        <f t="shared" si="573"/>
        <v>25</v>
      </c>
      <c r="U632" s="324">
        <f t="shared" si="573"/>
        <v>25</v>
      </c>
      <c r="V632" s="328"/>
    </row>
    <row r="633" spans="1:22" ht="15.75">
      <c r="A633" s="396"/>
      <c r="B633" s="6" t="s">
        <v>89</v>
      </c>
      <c r="C633" s="352"/>
      <c r="G633" s="330">
        <f t="shared" ref="G633:U633" si="574">G634*2</f>
        <v>16.666666666666668</v>
      </c>
      <c r="H633" s="330">
        <f t="shared" si="574"/>
        <v>16.666666666666668</v>
      </c>
      <c r="I633" s="330">
        <f t="shared" si="574"/>
        <v>16.666666666666668</v>
      </c>
      <c r="J633" s="330">
        <f t="shared" si="574"/>
        <v>16.666666666666668</v>
      </c>
      <c r="K633" s="330">
        <f t="shared" si="574"/>
        <v>16.666666666666668</v>
      </c>
      <c r="L633" s="335">
        <f t="shared" si="574"/>
        <v>16.666666666666668</v>
      </c>
      <c r="M633" s="330">
        <f t="shared" si="574"/>
        <v>16.666666666666668</v>
      </c>
      <c r="N633" s="330">
        <f t="shared" si="574"/>
        <v>16.666666666666668</v>
      </c>
      <c r="O633" s="330">
        <f t="shared" si="574"/>
        <v>16.666666666666668</v>
      </c>
      <c r="P633" s="330">
        <f t="shared" si="574"/>
        <v>16.666666666666668</v>
      </c>
      <c r="Q633" s="330">
        <f t="shared" si="574"/>
        <v>16.666666666666668</v>
      </c>
      <c r="R633" s="330">
        <f t="shared" si="574"/>
        <v>16.666666666666668</v>
      </c>
      <c r="S633" s="330">
        <f t="shared" si="574"/>
        <v>16.666666666666668</v>
      </c>
      <c r="T633" s="330">
        <f t="shared" si="574"/>
        <v>16.666666666666668</v>
      </c>
      <c r="U633" s="330">
        <f t="shared" si="574"/>
        <v>16.666666666666668</v>
      </c>
      <c r="V633" s="330"/>
    </row>
    <row r="634" spans="1:22" ht="15.75">
      <c r="A634" s="396"/>
      <c r="B634" s="6" t="s">
        <v>90</v>
      </c>
      <c r="C634" s="352"/>
      <c r="G634" s="330">
        <f t="shared" ref="G634:U634" si="575">G632/3</f>
        <v>8.3333333333333339</v>
      </c>
      <c r="H634" s="330">
        <f t="shared" si="575"/>
        <v>8.3333333333333339</v>
      </c>
      <c r="I634" s="330">
        <f t="shared" si="575"/>
        <v>8.3333333333333339</v>
      </c>
      <c r="J634" s="330">
        <f t="shared" si="575"/>
        <v>8.3333333333333339</v>
      </c>
      <c r="K634" s="330">
        <f t="shared" si="575"/>
        <v>8.3333333333333339</v>
      </c>
      <c r="L634" s="335">
        <f t="shared" si="575"/>
        <v>8.3333333333333339</v>
      </c>
      <c r="M634" s="330">
        <f t="shared" si="575"/>
        <v>8.3333333333333339</v>
      </c>
      <c r="N634" s="330">
        <f t="shared" si="575"/>
        <v>8.3333333333333339</v>
      </c>
      <c r="O634" s="330">
        <f t="shared" si="575"/>
        <v>8.3333333333333339</v>
      </c>
      <c r="P634" s="330">
        <f t="shared" si="575"/>
        <v>8.3333333333333339</v>
      </c>
      <c r="Q634" s="330">
        <f t="shared" si="575"/>
        <v>8.3333333333333339</v>
      </c>
      <c r="R634" s="330">
        <f t="shared" si="575"/>
        <v>8.3333333333333339</v>
      </c>
      <c r="S634" s="330">
        <f t="shared" si="575"/>
        <v>8.3333333333333339</v>
      </c>
      <c r="T634" s="330">
        <f t="shared" si="575"/>
        <v>8.3333333333333339</v>
      </c>
      <c r="U634" s="330">
        <f t="shared" si="575"/>
        <v>8.3333333333333339</v>
      </c>
      <c r="V634" s="330"/>
    </row>
    <row r="635" spans="1:22" ht="15">
      <c r="A635" s="396" t="s">
        <v>363</v>
      </c>
      <c r="B635" s="380" t="s">
        <v>120</v>
      </c>
      <c r="C635" s="381"/>
      <c r="D635" s="382"/>
      <c r="E635" s="156"/>
      <c r="F635" s="156"/>
      <c r="G635" s="383">
        <f t="shared" ref="G635:U635" si="576">G585</f>
        <v>283.40603128080511</v>
      </c>
      <c r="H635" s="383">
        <f t="shared" si="576"/>
        <v>258.11269694586906</v>
      </c>
      <c r="I635" s="383">
        <f t="shared" si="576"/>
        <v>242.11893084295033</v>
      </c>
      <c r="J635" s="383">
        <f t="shared" si="576"/>
        <v>301.30212077330191</v>
      </c>
      <c r="K635" s="383">
        <f t="shared" si="576"/>
        <v>295.00784137064954</v>
      </c>
      <c r="L635" s="383">
        <f t="shared" si="576"/>
        <v>262.1001946982322</v>
      </c>
      <c r="M635" s="383">
        <f t="shared" ca="1" si="576"/>
        <v>216.64373508416782</v>
      </c>
      <c r="N635" s="383">
        <f t="shared" ca="1" si="576"/>
        <v>172.42367038764169</v>
      </c>
      <c r="O635" s="383">
        <f t="shared" ca="1" si="576"/>
        <v>129.66031088517263</v>
      </c>
      <c r="P635" s="383">
        <f t="shared" ca="1" si="576"/>
        <v>88.153924843804148</v>
      </c>
      <c r="Q635" s="383">
        <f t="shared" ca="1" si="576"/>
        <v>47.872925914715076</v>
      </c>
      <c r="R635" s="383">
        <f t="shared" ca="1" si="576"/>
        <v>7.4478090930671144</v>
      </c>
      <c r="S635" s="383">
        <f t="shared" ca="1" si="576"/>
        <v>-33.050874778846634</v>
      </c>
      <c r="T635" s="383">
        <f t="shared" ca="1" si="576"/>
        <v>-73.626724452474889</v>
      </c>
      <c r="U635" s="383">
        <f t="shared" ca="1" si="576"/>
        <v>-114.41216606266055</v>
      </c>
      <c r="V635" s="336"/>
    </row>
    <row r="636" spans="1:22" ht="15">
      <c r="A636" s="396" t="s">
        <v>364</v>
      </c>
      <c r="B636" s="369" t="s">
        <v>318</v>
      </c>
      <c r="C636" s="352"/>
      <c r="G636" s="371">
        <v>200</v>
      </c>
      <c r="H636" s="372">
        <f t="shared" ref="H636:U636" si="577">G636</f>
        <v>200</v>
      </c>
      <c r="I636" s="372">
        <f t="shared" si="577"/>
        <v>200</v>
      </c>
      <c r="J636" s="372">
        <f t="shared" si="577"/>
        <v>200</v>
      </c>
      <c r="K636" s="372">
        <f t="shared" si="577"/>
        <v>200</v>
      </c>
      <c r="L636" s="372">
        <f t="shared" si="577"/>
        <v>200</v>
      </c>
      <c r="M636" s="372">
        <f t="shared" si="577"/>
        <v>200</v>
      </c>
      <c r="N636" s="372">
        <f t="shared" si="577"/>
        <v>200</v>
      </c>
      <c r="O636" s="372">
        <f t="shared" si="577"/>
        <v>200</v>
      </c>
      <c r="P636" s="372">
        <f t="shared" si="577"/>
        <v>200</v>
      </c>
      <c r="Q636" s="372">
        <f t="shared" si="577"/>
        <v>200</v>
      </c>
      <c r="R636" s="372">
        <f t="shared" si="577"/>
        <v>200</v>
      </c>
      <c r="S636" s="372">
        <f t="shared" si="577"/>
        <v>200</v>
      </c>
      <c r="T636" s="372">
        <f t="shared" si="577"/>
        <v>200</v>
      </c>
      <c r="U636" s="372">
        <f t="shared" si="577"/>
        <v>200</v>
      </c>
      <c r="V636" s="337"/>
    </row>
    <row r="637" spans="1:22" ht="15.75">
      <c r="A637" s="396"/>
      <c r="B637" s="6" t="s">
        <v>89</v>
      </c>
      <c r="C637" s="352"/>
      <c r="G637" s="338">
        <f t="shared" ref="G637:U637" si="578">G638*2</f>
        <v>133.33333333333334</v>
      </c>
      <c r="H637" s="329">
        <f t="shared" si="578"/>
        <v>133.33333333333334</v>
      </c>
      <c r="I637" s="329">
        <f t="shared" si="578"/>
        <v>133.33333333333334</v>
      </c>
      <c r="J637" s="329">
        <f t="shared" si="578"/>
        <v>133.33333333333334</v>
      </c>
      <c r="K637" s="329">
        <f t="shared" si="578"/>
        <v>133.33333333333334</v>
      </c>
      <c r="L637" s="329">
        <f t="shared" si="578"/>
        <v>133.33333333333334</v>
      </c>
      <c r="M637" s="329">
        <f t="shared" si="578"/>
        <v>133.33333333333334</v>
      </c>
      <c r="N637" s="329">
        <f t="shared" si="578"/>
        <v>133.33333333333334</v>
      </c>
      <c r="O637" s="329">
        <f t="shared" si="578"/>
        <v>133.33333333333334</v>
      </c>
      <c r="P637" s="329">
        <f t="shared" si="578"/>
        <v>133.33333333333334</v>
      </c>
      <c r="Q637" s="329">
        <f t="shared" si="578"/>
        <v>133.33333333333334</v>
      </c>
      <c r="R637" s="329">
        <f t="shared" si="578"/>
        <v>133.33333333333334</v>
      </c>
      <c r="S637" s="329">
        <f t="shared" si="578"/>
        <v>133.33333333333334</v>
      </c>
      <c r="T637" s="329">
        <f t="shared" si="578"/>
        <v>133.33333333333334</v>
      </c>
      <c r="U637" s="329">
        <f t="shared" si="578"/>
        <v>133.33333333333334</v>
      </c>
      <c r="V637" s="329"/>
    </row>
    <row r="638" spans="1:22" ht="15.75">
      <c r="A638" s="396"/>
      <c r="B638" s="6" t="s">
        <v>90</v>
      </c>
      <c r="C638" s="352"/>
      <c r="G638" s="338">
        <f t="shared" ref="G638:U638" si="579">G636/3</f>
        <v>66.666666666666671</v>
      </c>
      <c r="H638" s="329">
        <f t="shared" si="579"/>
        <v>66.666666666666671</v>
      </c>
      <c r="I638" s="329">
        <f t="shared" si="579"/>
        <v>66.666666666666671</v>
      </c>
      <c r="J638" s="329">
        <f t="shared" si="579"/>
        <v>66.666666666666671</v>
      </c>
      <c r="K638" s="329">
        <f t="shared" si="579"/>
        <v>66.666666666666671</v>
      </c>
      <c r="L638" s="329">
        <f t="shared" si="579"/>
        <v>66.666666666666671</v>
      </c>
      <c r="M638" s="329">
        <f t="shared" si="579"/>
        <v>66.666666666666671</v>
      </c>
      <c r="N638" s="329">
        <f t="shared" si="579"/>
        <v>66.666666666666671</v>
      </c>
      <c r="O638" s="329">
        <f t="shared" si="579"/>
        <v>66.666666666666671</v>
      </c>
      <c r="P638" s="329">
        <f t="shared" si="579"/>
        <v>66.666666666666671</v>
      </c>
      <c r="Q638" s="329">
        <f t="shared" si="579"/>
        <v>66.666666666666671</v>
      </c>
      <c r="R638" s="329">
        <f t="shared" si="579"/>
        <v>66.666666666666671</v>
      </c>
      <c r="S638" s="329">
        <f t="shared" si="579"/>
        <v>66.666666666666671</v>
      </c>
      <c r="T638" s="329">
        <f t="shared" si="579"/>
        <v>66.666666666666671</v>
      </c>
      <c r="U638" s="329">
        <f t="shared" si="579"/>
        <v>66.666666666666671</v>
      </c>
      <c r="V638" s="329"/>
    </row>
    <row r="639" spans="1:22" ht="15">
      <c r="A639" s="396" t="s">
        <v>365</v>
      </c>
      <c r="B639" s="380" t="s">
        <v>116</v>
      </c>
      <c r="C639" s="381"/>
      <c r="D639" s="382"/>
      <c r="E639" s="156"/>
      <c r="F639" s="156"/>
      <c r="G639" s="383">
        <f t="shared" ref="G639:U639" si="580">G588</f>
        <v>6.2283042628739747</v>
      </c>
      <c r="H639" s="383">
        <f t="shared" si="580"/>
        <v>5.9666743807876248</v>
      </c>
      <c r="I639" s="383">
        <f t="shared" si="580"/>
        <v>6.3222931294625635</v>
      </c>
      <c r="J639" s="383">
        <f t="shared" si="580"/>
        <v>5.6307790072291342</v>
      </c>
      <c r="K639" s="383">
        <f t="shared" si="580"/>
        <v>6.362831768220742</v>
      </c>
      <c r="L639" s="383">
        <f t="shared" si="580"/>
        <v>6.7037206227778583</v>
      </c>
      <c r="M639" s="383">
        <f t="shared" ca="1" si="580"/>
        <v>6.9415723104592066</v>
      </c>
      <c r="N639" s="383">
        <f t="shared" ca="1" si="580"/>
        <v>11.288106652143483</v>
      </c>
      <c r="O639" s="383">
        <f t="shared" ca="1" si="580"/>
        <v>10.277004636072908</v>
      </c>
      <c r="P639" s="383">
        <f t="shared" ca="1" si="580"/>
        <v>11.119360255173058</v>
      </c>
      <c r="Q639" s="383">
        <f t="shared" ca="1" si="580"/>
        <v>-15.334213260735767</v>
      </c>
      <c r="R639" s="383">
        <f t="shared" ca="1" si="580"/>
        <v>-16.140494016672754</v>
      </c>
      <c r="S639" s="383">
        <f t="shared" ca="1" si="580"/>
        <v>-14.62786762189528</v>
      </c>
      <c r="T639" s="383">
        <f t="shared" ca="1" si="580"/>
        <v>-19.029542028801384</v>
      </c>
      <c r="U639" s="383">
        <f t="shared" ca="1" si="580"/>
        <v>-20.83737573873259</v>
      </c>
      <c r="V639" s="336"/>
    </row>
    <row r="640" spans="1:22" ht="15">
      <c r="A640" s="396" t="s">
        <v>366</v>
      </c>
      <c r="B640" s="369" t="s">
        <v>319</v>
      </c>
      <c r="C640" s="352"/>
      <c r="G640" s="371">
        <v>40</v>
      </c>
      <c r="H640" s="324">
        <f t="shared" ref="H640:U640" si="581">G640</f>
        <v>40</v>
      </c>
      <c r="I640" s="324">
        <f t="shared" si="581"/>
        <v>40</v>
      </c>
      <c r="J640" s="324">
        <f t="shared" si="581"/>
        <v>40</v>
      </c>
      <c r="K640" s="324">
        <f t="shared" si="581"/>
        <v>40</v>
      </c>
      <c r="L640" s="324">
        <f t="shared" si="581"/>
        <v>40</v>
      </c>
      <c r="M640" s="324">
        <f t="shared" si="581"/>
        <v>40</v>
      </c>
      <c r="N640" s="324">
        <f t="shared" si="581"/>
        <v>40</v>
      </c>
      <c r="O640" s="324">
        <f t="shared" si="581"/>
        <v>40</v>
      </c>
      <c r="P640" s="324">
        <f t="shared" si="581"/>
        <v>40</v>
      </c>
      <c r="Q640" s="324">
        <f t="shared" si="581"/>
        <v>40</v>
      </c>
      <c r="R640" s="324">
        <f t="shared" si="581"/>
        <v>40</v>
      </c>
      <c r="S640" s="324">
        <f t="shared" si="581"/>
        <v>40</v>
      </c>
      <c r="T640" s="324">
        <f t="shared" si="581"/>
        <v>40</v>
      </c>
      <c r="U640" s="324">
        <f t="shared" si="581"/>
        <v>40</v>
      </c>
      <c r="V640" s="325"/>
    </row>
    <row r="641" spans="1:22" ht="15.75">
      <c r="A641" s="396"/>
      <c r="B641" s="6" t="s">
        <v>89</v>
      </c>
      <c r="C641" s="352"/>
      <c r="G641" s="329">
        <f t="shared" ref="G641:U641" si="582">G642*2</f>
        <v>26.666666666666668</v>
      </c>
      <c r="H641" s="329">
        <f t="shared" si="582"/>
        <v>26.666666666666668</v>
      </c>
      <c r="I641" s="329">
        <f t="shared" si="582"/>
        <v>26.666666666666668</v>
      </c>
      <c r="J641" s="329">
        <f t="shared" si="582"/>
        <v>26.666666666666668</v>
      </c>
      <c r="K641" s="329">
        <f t="shared" si="582"/>
        <v>26.666666666666668</v>
      </c>
      <c r="L641" s="339">
        <f t="shared" si="582"/>
        <v>26.666666666666668</v>
      </c>
      <c r="M641" s="329">
        <f t="shared" si="582"/>
        <v>26.666666666666668</v>
      </c>
      <c r="N641" s="329">
        <f t="shared" si="582"/>
        <v>26.666666666666668</v>
      </c>
      <c r="O641" s="329">
        <f t="shared" si="582"/>
        <v>26.666666666666668</v>
      </c>
      <c r="P641" s="329">
        <f t="shared" si="582"/>
        <v>26.666666666666668</v>
      </c>
      <c r="Q641" s="329">
        <f t="shared" si="582"/>
        <v>26.666666666666668</v>
      </c>
      <c r="R641" s="329">
        <f t="shared" si="582"/>
        <v>26.666666666666668</v>
      </c>
      <c r="S641" s="329">
        <f t="shared" si="582"/>
        <v>26.666666666666668</v>
      </c>
      <c r="T641" s="329">
        <f t="shared" si="582"/>
        <v>26.666666666666668</v>
      </c>
      <c r="U641" s="329">
        <f t="shared" si="582"/>
        <v>26.666666666666668</v>
      </c>
      <c r="V641" s="329"/>
    </row>
    <row r="642" spans="1:22" ht="15.75">
      <c r="A642" s="396"/>
      <c r="B642" s="6" t="s">
        <v>90</v>
      </c>
      <c r="C642" s="352"/>
      <c r="G642" s="329">
        <f t="shared" ref="G642:U642" si="583">G640/3</f>
        <v>13.333333333333334</v>
      </c>
      <c r="H642" s="329">
        <f t="shared" si="583"/>
        <v>13.333333333333334</v>
      </c>
      <c r="I642" s="329">
        <f t="shared" si="583"/>
        <v>13.333333333333334</v>
      </c>
      <c r="J642" s="329">
        <f t="shared" si="583"/>
        <v>13.333333333333334</v>
      </c>
      <c r="K642" s="329">
        <f t="shared" si="583"/>
        <v>13.333333333333334</v>
      </c>
      <c r="L642" s="339">
        <f t="shared" si="583"/>
        <v>13.333333333333334</v>
      </c>
      <c r="M642" s="329">
        <f t="shared" si="583"/>
        <v>13.333333333333334</v>
      </c>
      <c r="N642" s="329">
        <f t="shared" si="583"/>
        <v>13.333333333333334</v>
      </c>
      <c r="O642" s="329">
        <f t="shared" si="583"/>
        <v>13.333333333333334</v>
      </c>
      <c r="P642" s="329">
        <f t="shared" si="583"/>
        <v>13.333333333333334</v>
      </c>
      <c r="Q642" s="329">
        <f t="shared" si="583"/>
        <v>13.333333333333334</v>
      </c>
      <c r="R642" s="329">
        <f t="shared" si="583"/>
        <v>13.333333333333334</v>
      </c>
      <c r="S642" s="329">
        <f t="shared" si="583"/>
        <v>13.333333333333334</v>
      </c>
      <c r="T642" s="329">
        <f t="shared" si="583"/>
        <v>13.333333333333334</v>
      </c>
      <c r="U642" s="329">
        <f t="shared" si="583"/>
        <v>13.333333333333334</v>
      </c>
      <c r="V642" s="329"/>
    </row>
    <row r="643" spans="1:22" ht="15">
      <c r="A643" s="396" t="s">
        <v>367</v>
      </c>
      <c r="B643" s="380" t="s">
        <v>338</v>
      </c>
      <c r="C643" s="381"/>
      <c r="D643" s="382"/>
      <c r="E643" s="156"/>
      <c r="F643" s="156"/>
      <c r="G643" s="383">
        <f t="shared" ref="G643:U643" si="584">G614</f>
        <v>40.334672185246909</v>
      </c>
      <c r="H643" s="383">
        <f t="shared" si="584"/>
        <v>36.219197077580475</v>
      </c>
      <c r="I643" s="383">
        <f t="shared" si="584"/>
        <v>31.724523713242519</v>
      </c>
      <c r="J643" s="383">
        <f t="shared" si="584"/>
        <v>33.179615118195095</v>
      </c>
      <c r="K643" s="383">
        <f t="shared" si="584"/>
        <v>24.433834749322848</v>
      </c>
      <c r="L643" s="383">
        <f t="shared" si="584"/>
        <v>24.433834749322848</v>
      </c>
      <c r="M643" s="383">
        <f t="shared" si="584"/>
        <v>24.433834749322848</v>
      </c>
      <c r="N643" s="383">
        <f t="shared" si="584"/>
        <v>24.433834749322848</v>
      </c>
      <c r="O643" s="383">
        <f t="shared" si="584"/>
        <v>24.433834749322852</v>
      </c>
      <c r="P643" s="383">
        <f t="shared" si="584"/>
        <v>24.433834749322848</v>
      </c>
      <c r="Q643" s="383">
        <f t="shared" si="584"/>
        <v>24.433834749322848</v>
      </c>
      <c r="R643" s="383">
        <f t="shared" si="584"/>
        <v>24.433834749322845</v>
      </c>
      <c r="S643" s="383">
        <f t="shared" si="584"/>
        <v>24.433834749322848</v>
      </c>
      <c r="T643" s="383">
        <f t="shared" si="584"/>
        <v>24.433834749322852</v>
      </c>
      <c r="U643" s="383">
        <f t="shared" si="584"/>
        <v>24.433834749322852</v>
      </c>
      <c r="V643" s="336"/>
    </row>
    <row r="644" spans="1:22" ht="15">
      <c r="A644" s="396" t="s">
        <v>368</v>
      </c>
      <c r="B644" s="369" t="s">
        <v>337</v>
      </c>
      <c r="C644" s="352"/>
      <c r="G644" s="371">
        <v>60</v>
      </c>
      <c r="H644" s="324">
        <f t="shared" ref="H644" si="585">G644</f>
        <v>60</v>
      </c>
      <c r="I644" s="324">
        <f t="shared" ref="I644" si="586">H644</f>
        <v>60</v>
      </c>
      <c r="J644" s="324">
        <f t="shared" ref="J644" si="587">I644</f>
        <v>60</v>
      </c>
      <c r="K644" s="324">
        <f t="shared" ref="K644" si="588">J644</f>
        <v>60</v>
      </c>
      <c r="L644" s="324">
        <f t="shared" ref="L644" si="589">K644</f>
        <v>60</v>
      </c>
      <c r="M644" s="324">
        <f t="shared" ref="M644" si="590">L644</f>
        <v>60</v>
      </c>
      <c r="N644" s="324">
        <f t="shared" ref="N644" si="591">M644</f>
        <v>60</v>
      </c>
      <c r="O644" s="324">
        <f t="shared" ref="O644" si="592">N644</f>
        <v>60</v>
      </c>
      <c r="P644" s="324">
        <f t="shared" ref="P644" si="593">O644</f>
        <v>60</v>
      </c>
      <c r="Q644" s="324">
        <f t="shared" ref="Q644" si="594">P644</f>
        <v>60</v>
      </c>
      <c r="R644" s="324">
        <f t="shared" ref="R644" si="595">Q644</f>
        <v>60</v>
      </c>
      <c r="S644" s="324">
        <f t="shared" ref="S644" si="596">R644</f>
        <v>60</v>
      </c>
      <c r="T644" s="324">
        <f t="shared" ref="T644" si="597">S644</f>
        <v>60</v>
      </c>
      <c r="U644" s="324">
        <f t="shared" ref="U644" si="598">T644</f>
        <v>60</v>
      </c>
      <c r="V644" s="325"/>
    </row>
    <row r="645" spans="1:22" ht="15.75">
      <c r="A645" s="396"/>
      <c r="B645" s="6" t="s">
        <v>89</v>
      </c>
      <c r="C645" s="352"/>
      <c r="G645" s="329">
        <f t="shared" ref="G645:U645" si="599">G646*2</f>
        <v>40</v>
      </c>
      <c r="H645" s="329">
        <f t="shared" si="599"/>
        <v>40</v>
      </c>
      <c r="I645" s="329">
        <f t="shared" si="599"/>
        <v>40</v>
      </c>
      <c r="J645" s="329">
        <f t="shared" si="599"/>
        <v>40</v>
      </c>
      <c r="K645" s="329">
        <f t="shared" si="599"/>
        <v>40</v>
      </c>
      <c r="L645" s="339">
        <f t="shared" si="599"/>
        <v>40</v>
      </c>
      <c r="M645" s="329">
        <f t="shared" si="599"/>
        <v>40</v>
      </c>
      <c r="N645" s="329">
        <f t="shared" si="599"/>
        <v>40</v>
      </c>
      <c r="O645" s="329">
        <f t="shared" si="599"/>
        <v>40</v>
      </c>
      <c r="P645" s="329">
        <f t="shared" si="599"/>
        <v>40</v>
      </c>
      <c r="Q645" s="329">
        <f t="shared" si="599"/>
        <v>40</v>
      </c>
      <c r="R645" s="329">
        <f t="shared" si="599"/>
        <v>40</v>
      </c>
      <c r="S645" s="329">
        <f t="shared" si="599"/>
        <v>40</v>
      </c>
      <c r="T645" s="329">
        <f t="shared" si="599"/>
        <v>40</v>
      </c>
      <c r="U645" s="329">
        <f t="shared" si="599"/>
        <v>40</v>
      </c>
      <c r="V645" s="329"/>
    </row>
    <row r="646" spans="1:22" ht="15.75">
      <c r="A646" s="396"/>
      <c r="B646" s="6" t="s">
        <v>90</v>
      </c>
      <c r="C646" s="352"/>
      <c r="G646" s="329">
        <f t="shared" ref="G646:U646" si="600">G644/3</f>
        <v>20</v>
      </c>
      <c r="H646" s="329">
        <f t="shared" si="600"/>
        <v>20</v>
      </c>
      <c r="I646" s="329">
        <f t="shared" si="600"/>
        <v>20</v>
      </c>
      <c r="J646" s="329">
        <f t="shared" si="600"/>
        <v>20</v>
      </c>
      <c r="K646" s="329">
        <f t="shared" si="600"/>
        <v>20</v>
      </c>
      <c r="L646" s="339">
        <f t="shared" si="600"/>
        <v>20</v>
      </c>
      <c r="M646" s="329">
        <f t="shared" si="600"/>
        <v>20</v>
      </c>
      <c r="N646" s="329">
        <f t="shared" si="600"/>
        <v>20</v>
      </c>
      <c r="O646" s="329">
        <f t="shared" si="600"/>
        <v>20</v>
      </c>
      <c r="P646" s="329">
        <f t="shared" si="600"/>
        <v>20</v>
      </c>
      <c r="Q646" s="329">
        <f t="shared" si="600"/>
        <v>20</v>
      </c>
      <c r="R646" s="329">
        <f t="shared" si="600"/>
        <v>20</v>
      </c>
      <c r="S646" s="329">
        <f t="shared" si="600"/>
        <v>20</v>
      </c>
      <c r="T646" s="329">
        <f t="shared" si="600"/>
        <v>20</v>
      </c>
      <c r="U646" s="329">
        <f t="shared" si="600"/>
        <v>20</v>
      </c>
      <c r="V646" s="329"/>
    </row>
    <row r="647" spans="1:22" ht="15">
      <c r="A647" s="396">
        <v>29</v>
      </c>
      <c r="B647" s="380" t="s">
        <v>369</v>
      </c>
      <c r="C647" s="381"/>
      <c r="D647" s="382"/>
      <c r="E647" s="156"/>
      <c r="F647" s="156"/>
      <c r="G647" s="383">
        <f t="shared" ref="G647:U647" si="601">G591</f>
        <v>7.7127130443442047</v>
      </c>
      <c r="H647" s="383">
        <f t="shared" si="601"/>
        <v>7.112611678960798</v>
      </c>
      <c r="I647" s="383">
        <f t="shared" si="601"/>
        <v>9.3748924764535317</v>
      </c>
      <c r="J647" s="383">
        <f t="shared" si="601"/>
        <v>7.8842247728001231</v>
      </c>
      <c r="K647" s="383">
        <f t="shared" si="601"/>
        <v>9.571530430129112</v>
      </c>
      <c r="L647" s="383">
        <f t="shared" si="601"/>
        <v>10.08432538739665</v>
      </c>
      <c r="M647" s="383">
        <f t="shared" ca="1" si="601"/>
        <v>10.442122787898441</v>
      </c>
      <c r="N647" s="383">
        <f t="shared" ca="1" si="601"/>
        <v>16.98056152594885</v>
      </c>
      <c r="O647" s="383">
        <f t="shared" ca="1" si="601"/>
        <v>15.459573062428516</v>
      </c>
      <c r="P647" s="383">
        <f t="shared" ca="1" si="601"/>
        <v>16.72671837365241</v>
      </c>
      <c r="Q647" s="383">
        <f t="shared" ca="1" si="601"/>
        <v>-23.06707047957422</v>
      </c>
      <c r="R647" s="383">
        <f t="shared" ca="1" si="601"/>
        <v>-24.279948812963891</v>
      </c>
      <c r="S647" s="383">
        <f t="shared" ca="1" si="601"/>
        <v>-22.004523327201337</v>
      </c>
      <c r="T647" s="383">
        <f t="shared" ca="1" si="601"/>
        <v>-28.625908594629745</v>
      </c>
      <c r="U647" s="383">
        <f t="shared" ca="1" si="601"/>
        <v>-31.345410853615043</v>
      </c>
      <c r="V647" s="336"/>
    </row>
    <row r="648" spans="1:22" ht="15">
      <c r="A648" s="396"/>
      <c r="B648" s="369" t="s">
        <v>370</v>
      </c>
      <c r="C648" s="352"/>
      <c r="G648" s="371">
        <v>0</v>
      </c>
      <c r="H648" s="324">
        <f t="shared" ref="H648:U648" si="602">G648</f>
        <v>0</v>
      </c>
      <c r="I648" s="324">
        <f t="shared" si="602"/>
        <v>0</v>
      </c>
      <c r="J648" s="324">
        <f t="shared" si="602"/>
        <v>0</v>
      </c>
      <c r="K648" s="324">
        <f t="shared" si="602"/>
        <v>0</v>
      </c>
      <c r="L648" s="324">
        <f t="shared" si="602"/>
        <v>0</v>
      </c>
      <c r="M648" s="324">
        <f t="shared" si="602"/>
        <v>0</v>
      </c>
      <c r="N648" s="324">
        <f t="shared" si="602"/>
        <v>0</v>
      </c>
      <c r="O648" s="324">
        <f t="shared" si="602"/>
        <v>0</v>
      </c>
      <c r="P648" s="324">
        <f t="shared" si="602"/>
        <v>0</v>
      </c>
      <c r="Q648" s="324">
        <f t="shared" si="602"/>
        <v>0</v>
      </c>
      <c r="R648" s="324">
        <f t="shared" si="602"/>
        <v>0</v>
      </c>
      <c r="S648" s="324">
        <f t="shared" si="602"/>
        <v>0</v>
      </c>
      <c r="T648" s="324">
        <f t="shared" si="602"/>
        <v>0</v>
      </c>
      <c r="U648" s="324">
        <f t="shared" si="602"/>
        <v>0</v>
      </c>
      <c r="V648" s="325"/>
    </row>
    <row r="649" spans="1:22" ht="15.75">
      <c r="A649" s="396"/>
      <c r="B649" s="6" t="s">
        <v>89</v>
      </c>
      <c r="C649" s="352"/>
      <c r="G649" s="329">
        <f t="shared" ref="G649:U649" si="603">G650*2</f>
        <v>0</v>
      </c>
      <c r="H649" s="329">
        <f t="shared" si="603"/>
        <v>0</v>
      </c>
      <c r="I649" s="329">
        <f t="shared" si="603"/>
        <v>0</v>
      </c>
      <c r="J649" s="329">
        <f t="shared" si="603"/>
        <v>0</v>
      </c>
      <c r="K649" s="329">
        <f t="shared" si="603"/>
        <v>0</v>
      </c>
      <c r="L649" s="339">
        <f t="shared" si="603"/>
        <v>0</v>
      </c>
      <c r="M649" s="329">
        <f t="shared" si="603"/>
        <v>0</v>
      </c>
      <c r="N649" s="329">
        <f t="shared" si="603"/>
        <v>0</v>
      </c>
      <c r="O649" s="329">
        <f t="shared" si="603"/>
        <v>0</v>
      </c>
      <c r="P649" s="329">
        <f t="shared" si="603"/>
        <v>0</v>
      </c>
      <c r="Q649" s="329">
        <f t="shared" si="603"/>
        <v>0</v>
      </c>
      <c r="R649" s="329">
        <f t="shared" si="603"/>
        <v>0</v>
      </c>
      <c r="S649" s="329">
        <f t="shared" si="603"/>
        <v>0</v>
      </c>
      <c r="T649" s="329">
        <f t="shared" si="603"/>
        <v>0</v>
      </c>
      <c r="U649" s="329">
        <f t="shared" si="603"/>
        <v>0</v>
      </c>
      <c r="V649" s="329"/>
    </row>
    <row r="650" spans="1:22" ht="15.75">
      <c r="A650" s="396"/>
      <c r="B650" s="6" t="s">
        <v>90</v>
      </c>
      <c r="C650" s="352"/>
      <c r="G650" s="329">
        <f t="shared" ref="G650:U650" si="604">G648/3</f>
        <v>0</v>
      </c>
      <c r="H650" s="329">
        <f t="shared" si="604"/>
        <v>0</v>
      </c>
      <c r="I650" s="329">
        <f t="shared" si="604"/>
        <v>0</v>
      </c>
      <c r="J650" s="329">
        <f t="shared" si="604"/>
        <v>0</v>
      </c>
      <c r="K650" s="329">
        <f t="shared" si="604"/>
        <v>0</v>
      </c>
      <c r="L650" s="339">
        <f t="shared" si="604"/>
        <v>0</v>
      </c>
      <c r="M650" s="329">
        <f t="shared" si="604"/>
        <v>0</v>
      </c>
      <c r="N650" s="329">
        <f t="shared" si="604"/>
        <v>0</v>
      </c>
      <c r="O650" s="329">
        <f t="shared" si="604"/>
        <v>0</v>
      </c>
      <c r="P650" s="329">
        <f t="shared" si="604"/>
        <v>0</v>
      </c>
      <c r="Q650" s="329">
        <f t="shared" si="604"/>
        <v>0</v>
      </c>
      <c r="R650" s="329">
        <f t="shared" si="604"/>
        <v>0</v>
      </c>
      <c r="S650" s="329">
        <f t="shared" si="604"/>
        <v>0</v>
      </c>
      <c r="T650" s="329">
        <f t="shared" si="604"/>
        <v>0</v>
      </c>
      <c r="U650" s="329">
        <f t="shared" si="604"/>
        <v>0</v>
      </c>
      <c r="V650" s="329"/>
    </row>
    <row r="651" spans="1:22" ht="15">
      <c r="A651" s="396">
        <v>30</v>
      </c>
      <c r="B651" s="380" t="s">
        <v>339</v>
      </c>
      <c r="C651" s="381"/>
      <c r="D651" s="382"/>
      <c r="E651" s="156"/>
      <c r="F651" s="156"/>
      <c r="G651" s="383">
        <f t="shared" ref="G651:U651" si="605">G605</f>
        <v>3.8226456529975001</v>
      </c>
      <c r="H651" s="383">
        <f t="shared" si="605"/>
        <v>3.5275478281571448</v>
      </c>
      <c r="I651" s="383">
        <f t="shared" si="605"/>
        <v>3.4209660553338064</v>
      </c>
      <c r="J651" s="383">
        <f t="shared" si="605"/>
        <v>2.8975769700318796</v>
      </c>
      <c r="K651" s="383">
        <f t="shared" si="605"/>
        <v>3.1935759429176063</v>
      </c>
      <c r="L651" s="383">
        <f t="shared" si="605"/>
        <v>3.2867284974816449</v>
      </c>
      <c r="M651" s="383">
        <f t="shared" si="605"/>
        <v>2.4075431513436323</v>
      </c>
      <c r="N651" s="383">
        <f t="shared" ca="1" si="605"/>
        <v>1.4793446453422385</v>
      </c>
      <c r="O651" s="383">
        <f t="shared" ca="1" si="605"/>
        <v>0.83033030121157392</v>
      </c>
      <c r="P651" s="383">
        <f t="shared" ca="1" si="605"/>
        <v>5.095330981373436E-2</v>
      </c>
      <c r="Q651" s="383">
        <f t="shared" ca="1" si="605"/>
        <v>-0.7001541513054117</v>
      </c>
      <c r="R651" s="383">
        <f t="shared" ca="1" si="605"/>
        <v>-2.7624148500113379</v>
      </c>
      <c r="S651" s="383">
        <f t="shared" ca="1" si="605"/>
        <v>-4.7609874632127633</v>
      </c>
      <c r="T651" s="383">
        <f t="shared" ca="1" si="605"/>
        <v>-6.7666620207327028</v>
      </c>
      <c r="U651" s="383">
        <f t="shared" ca="1" si="605"/>
        <v>-8.9084372750819227</v>
      </c>
      <c r="V651" s="336"/>
    </row>
    <row r="652" spans="1:22">
      <c r="A652" s="396"/>
      <c r="B652" s="369" t="s">
        <v>320</v>
      </c>
      <c r="C652" s="46"/>
      <c r="G652" s="371">
        <v>0</v>
      </c>
      <c r="H652" s="324">
        <f t="shared" ref="H652:U652" si="606">G652</f>
        <v>0</v>
      </c>
      <c r="I652" s="324">
        <f t="shared" si="606"/>
        <v>0</v>
      </c>
      <c r="J652" s="324">
        <f t="shared" si="606"/>
        <v>0</v>
      </c>
      <c r="K652" s="324">
        <f t="shared" si="606"/>
        <v>0</v>
      </c>
      <c r="L652" s="324">
        <f t="shared" si="606"/>
        <v>0</v>
      </c>
      <c r="M652" s="324">
        <f t="shared" si="606"/>
        <v>0</v>
      </c>
      <c r="N652" s="324">
        <f t="shared" si="606"/>
        <v>0</v>
      </c>
      <c r="O652" s="324">
        <f t="shared" si="606"/>
        <v>0</v>
      </c>
      <c r="P652" s="324">
        <f t="shared" si="606"/>
        <v>0</v>
      </c>
      <c r="Q652" s="324">
        <f t="shared" si="606"/>
        <v>0</v>
      </c>
      <c r="R652" s="324">
        <f t="shared" si="606"/>
        <v>0</v>
      </c>
      <c r="S652" s="324">
        <f t="shared" si="606"/>
        <v>0</v>
      </c>
      <c r="T652" s="324">
        <f t="shared" si="606"/>
        <v>0</v>
      </c>
      <c r="U652" s="324">
        <f t="shared" si="606"/>
        <v>0</v>
      </c>
      <c r="V652" s="325"/>
    </row>
    <row r="653" spans="1:22" ht="15">
      <c r="A653" s="396"/>
      <c r="B653" s="6" t="s">
        <v>89</v>
      </c>
      <c r="C653" s="46"/>
      <c r="G653" s="329">
        <f t="shared" ref="G653:U653" si="607">G654*2</f>
        <v>0</v>
      </c>
      <c r="H653" s="329">
        <f t="shared" si="607"/>
        <v>0</v>
      </c>
      <c r="I653" s="329">
        <f t="shared" si="607"/>
        <v>0</v>
      </c>
      <c r="J653" s="329">
        <f t="shared" si="607"/>
        <v>0</v>
      </c>
      <c r="K653" s="329">
        <f t="shared" si="607"/>
        <v>0</v>
      </c>
      <c r="L653" s="339">
        <f t="shared" si="607"/>
        <v>0</v>
      </c>
      <c r="M653" s="329">
        <f t="shared" si="607"/>
        <v>0</v>
      </c>
      <c r="N653" s="329">
        <f t="shared" si="607"/>
        <v>0</v>
      </c>
      <c r="O653" s="329">
        <f t="shared" si="607"/>
        <v>0</v>
      </c>
      <c r="P653" s="329">
        <f t="shared" si="607"/>
        <v>0</v>
      </c>
      <c r="Q653" s="329">
        <f t="shared" si="607"/>
        <v>0</v>
      </c>
      <c r="R653" s="329">
        <f t="shared" si="607"/>
        <v>0</v>
      </c>
      <c r="S653" s="329">
        <f t="shared" si="607"/>
        <v>0</v>
      </c>
      <c r="T653" s="329">
        <f t="shared" si="607"/>
        <v>0</v>
      </c>
      <c r="U653" s="329">
        <f t="shared" si="607"/>
        <v>0</v>
      </c>
      <c r="V653" s="329"/>
    </row>
    <row r="654" spans="1:22" ht="15">
      <c r="A654" s="396"/>
      <c r="B654" s="6" t="s">
        <v>90</v>
      </c>
      <c r="C654" s="46"/>
      <c r="G654" s="329">
        <f t="shared" ref="G654:U654" si="608">G652/3</f>
        <v>0</v>
      </c>
      <c r="H654" s="329">
        <f t="shared" si="608"/>
        <v>0</v>
      </c>
      <c r="I654" s="329">
        <f t="shared" si="608"/>
        <v>0</v>
      </c>
      <c r="J654" s="329">
        <f t="shared" si="608"/>
        <v>0</v>
      </c>
      <c r="K654" s="329">
        <f t="shared" si="608"/>
        <v>0</v>
      </c>
      <c r="L654" s="339">
        <f t="shared" si="608"/>
        <v>0</v>
      </c>
      <c r="M654" s="329">
        <f t="shared" si="608"/>
        <v>0</v>
      </c>
      <c r="N654" s="329">
        <f t="shared" si="608"/>
        <v>0</v>
      </c>
      <c r="O654" s="329">
        <f t="shared" si="608"/>
        <v>0</v>
      </c>
      <c r="P654" s="329">
        <f t="shared" si="608"/>
        <v>0</v>
      </c>
      <c r="Q654" s="329">
        <f t="shared" si="608"/>
        <v>0</v>
      </c>
      <c r="R654" s="329">
        <f t="shared" si="608"/>
        <v>0</v>
      </c>
      <c r="S654" s="329">
        <f t="shared" si="608"/>
        <v>0</v>
      </c>
      <c r="T654" s="329">
        <f t="shared" si="608"/>
        <v>0</v>
      </c>
      <c r="U654" s="329">
        <f t="shared" si="608"/>
        <v>0</v>
      </c>
      <c r="V654" s="329"/>
    </row>
    <row r="655" spans="1:22" ht="15">
      <c r="A655" s="396">
        <v>31</v>
      </c>
      <c r="B655" s="380" t="s">
        <v>340</v>
      </c>
      <c r="C655" s="381"/>
      <c r="D655" s="382"/>
      <c r="E655" s="156"/>
      <c r="F655" s="156"/>
      <c r="G655" s="383">
        <f t="shared" ref="G655:U655" si="609">G597</f>
        <v>2.1271786528675478</v>
      </c>
      <c r="H655" s="383">
        <f t="shared" si="609"/>
        <v>2.1525669757981953</v>
      </c>
      <c r="I655" s="383">
        <f t="shared" si="609"/>
        <v>2.388396537668243</v>
      </c>
      <c r="J655" s="383">
        <f t="shared" si="609"/>
        <v>2.1916664465904523</v>
      </c>
      <c r="K655" s="383">
        <f t="shared" si="609"/>
        <v>2.1800132072952065</v>
      </c>
      <c r="L655" s="383">
        <f t="shared" si="609"/>
        <v>2.581505623313979</v>
      </c>
      <c r="M655" s="383">
        <f t="shared" ca="1" si="609"/>
        <v>2.6353034414926766</v>
      </c>
      <c r="N655" s="383">
        <f t="shared" ca="1" si="609"/>
        <v>2.6967866622683316</v>
      </c>
      <c r="O655" s="383">
        <f t="shared" ca="1" si="609"/>
        <v>2.7670532002976524</v>
      </c>
      <c r="P655" s="383">
        <f t="shared" ca="1" si="609"/>
        <v>2.8473578151883037</v>
      </c>
      <c r="Q655" s="383">
        <f t="shared" ca="1" si="609"/>
        <v>2.9391345179204778</v>
      </c>
      <c r="R655" s="383">
        <f t="shared" ca="1" si="609"/>
        <v>3.0440221781858181</v>
      </c>
      <c r="S655" s="383">
        <f t="shared" ca="1" si="609"/>
        <v>3.1638937899176365</v>
      </c>
      <c r="T655" s="383">
        <f t="shared" ca="1" si="609"/>
        <v>3.3008899176111441</v>
      </c>
      <c r="U655" s="383">
        <f t="shared" ca="1" si="609"/>
        <v>3.4574569206894363</v>
      </c>
      <c r="V655" s="336"/>
    </row>
    <row r="656" spans="1:22">
      <c r="A656" s="396"/>
      <c r="B656" s="369" t="s">
        <v>321</v>
      </c>
      <c r="C656" s="46"/>
      <c r="G656" s="371">
        <v>0</v>
      </c>
      <c r="H656" s="324">
        <f t="shared" ref="H656" si="610">G656</f>
        <v>0</v>
      </c>
      <c r="I656" s="324">
        <f t="shared" ref="I656" si="611">H656</f>
        <v>0</v>
      </c>
      <c r="J656" s="324">
        <f t="shared" ref="J656" si="612">I656</f>
        <v>0</v>
      </c>
      <c r="K656" s="324">
        <f t="shared" ref="K656" si="613">J656</f>
        <v>0</v>
      </c>
      <c r="L656" s="324">
        <f t="shared" ref="L656" si="614">K656</f>
        <v>0</v>
      </c>
      <c r="M656" s="324">
        <f t="shared" ref="M656" si="615">L656</f>
        <v>0</v>
      </c>
      <c r="N656" s="324">
        <f t="shared" ref="N656" si="616">M656</f>
        <v>0</v>
      </c>
      <c r="O656" s="324">
        <f t="shared" ref="O656" si="617">N656</f>
        <v>0</v>
      </c>
      <c r="P656" s="324">
        <f t="shared" ref="P656" si="618">O656</f>
        <v>0</v>
      </c>
      <c r="Q656" s="324">
        <f t="shared" ref="Q656" si="619">P656</f>
        <v>0</v>
      </c>
      <c r="R656" s="324">
        <f t="shared" ref="R656" si="620">Q656</f>
        <v>0</v>
      </c>
      <c r="S656" s="324">
        <f t="shared" ref="S656" si="621">R656</f>
        <v>0</v>
      </c>
      <c r="T656" s="324">
        <f t="shared" ref="T656" si="622">S656</f>
        <v>0</v>
      </c>
      <c r="U656" s="324">
        <f t="shared" ref="U656" si="623">T656</f>
        <v>0</v>
      </c>
      <c r="V656" s="325"/>
    </row>
    <row r="657" spans="1:22" ht="15">
      <c r="A657" s="396"/>
      <c r="B657" s="6" t="s">
        <v>89</v>
      </c>
      <c r="C657" s="46"/>
      <c r="G657" s="329">
        <f t="shared" ref="G657:U657" si="624">G658*2</f>
        <v>0</v>
      </c>
      <c r="H657" s="329">
        <f t="shared" si="624"/>
        <v>0</v>
      </c>
      <c r="I657" s="329">
        <f t="shared" si="624"/>
        <v>0</v>
      </c>
      <c r="J657" s="329">
        <f t="shared" si="624"/>
        <v>0</v>
      </c>
      <c r="K657" s="329">
        <f t="shared" si="624"/>
        <v>0</v>
      </c>
      <c r="L657" s="339">
        <f t="shared" si="624"/>
        <v>0</v>
      </c>
      <c r="M657" s="329">
        <f t="shared" si="624"/>
        <v>0</v>
      </c>
      <c r="N657" s="329">
        <f t="shared" si="624"/>
        <v>0</v>
      </c>
      <c r="O657" s="329">
        <f t="shared" si="624"/>
        <v>0</v>
      </c>
      <c r="P657" s="329">
        <f t="shared" si="624"/>
        <v>0</v>
      </c>
      <c r="Q657" s="329">
        <f t="shared" si="624"/>
        <v>0</v>
      </c>
      <c r="R657" s="329">
        <f t="shared" si="624"/>
        <v>0</v>
      </c>
      <c r="S657" s="329">
        <f t="shared" si="624"/>
        <v>0</v>
      </c>
      <c r="T657" s="329">
        <f t="shared" si="624"/>
        <v>0</v>
      </c>
      <c r="U657" s="329">
        <f t="shared" si="624"/>
        <v>0</v>
      </c>
      <c r="V657" s="329"/>
    </row>
    <row r="658" spans="1:22" ht="15">
      <c r="A658" s="396"/>
      <c r="B658" s="6" t="s">
        <v>90</v>
      </c>
      <c r="C658" s="46"/>
      <c r="G658" s="329">
        <f t="shared" ref="G658:U658" si="625">G656/3</f>
        <v>0</v>
      </c>
      <c r="H658" s="329">
        <f t="shared" si="625"/>
        <v>0</v>
      </c>
      <c r="I658" s="329">
        <f t="shared" si="625"/>
        <v>0</v>
      </c>
      <c r="J658" s="329">
        <f t="shared" si="625"/>
        <v>0</v>
      </c>
      <c r="K658" s="329">
        <f t="shared" si="625"/>
        <v>0</v>
      </c>
      <c r="L658" s="339">
        <f t="shared" si="625"/>
        <v>0</v>
      </c>
      <c r="M658" s="329">
        <f t="shared" si="625"/>
        <v>0</v>
      </c>
      <c r="N658" s="329">
        <f t="shared" si="625"/>
        <v>0</v>
      </c>
      <c r="O658" s="329">
        <f t="shared" si="625"/>
        <v>0</v>
      </c>
      <c r="P658" s="329">
        <f t="shared" si="625"/>
        <v>0</v>
      </c>
      <c r="Q658" s="329">
        <f t="shared" si="625"/>
        <v>0</v>
      </c>
      <c r="R658" s="329">
        <f t="shared" si="625"/>
        <v>0</v>
      </c>
      <c r="S658" s="329">
        <f t="shared" si="625"/>
        <v>0</v>
      </c>
      <c r="T658" s="329">
        <f t="shared" si="625"/>
        <v>0</v>
      </c>
      <c r="U658" s="329">
        <f t="shared" si="625"/>
        <v>0</v>
      </c>
      <c r="V658" s="329"/>
    </row>
    <row r="662" spans="1:22" s="46" customFormat="1"/>
    <row r="663" spans="1:22" s="80" customFormat="1">
      <c r="B663" s="111"/>
      <c r="C663" s="351"/>
      <c r="D663" s="46"/>
      <c r="E663" s="107"/>
      <c r="F663" s="107"/>
      <c r="G663" s="328"/>
      <c r="H663" s="328"/>
      <c r="I663" s="328"/>
      <c r="J663" s="328"/>
      <c r="K663" s="328"/>
      <c r="L663" s="326"/>
      <c r="M663" s="328"/>
      <c r="N663" s="328"/>
      <c r="O663" s="328"/>
      <c r="P663" s="328"/>
      <c r="Q663" s="328"/>
      <c r="R663" s="328"/>
      <c r="S663" s="328"/>
      <c r="T663" s="328"/>
      <c r="U663" s="328"/>
      <c r="V663" s="328"/>
    </row>
    <row r="664" spans="1:22" s="80" customFormat="1">
      <c r="B664" s="111"/>
      <c r="C664" s="351"/>
      <c r="D664" s="46"/>
      <c r="E664" s="107"/>
      <c r="F664" s="107"/>
      <c r="G664" s="328"/>
      <c r="H664" s="328"/>
      <c r="I664" s="328"/>
      <c r="J664" s="328"/>
      <c r="K664" s="328"/>
      <c r="L664" s="326"/>
      <c r="M664" s="328"/>
      <c r="N664" s="328"/>
      <c r="O664" s="328"/>
      <c r="P664" s="328"/>
      <c r="Q664" s="328"/>
      <c r="R664" s="328"/>
      <c r="S664" s="328"/>
      <c r="T664" s="328"/>
      <c r="U664" s="328"/>
      <c r="V664" s="328"/>
    </row>
    <row r="665" spans="1:22" s="80" customFormat="1">
      <c r="B665" s="111"/>
      <c r="C665" s="351"/>
      <c r="D665" s="46"/>
      <c r="E665" s="107"/>
      <c r="F665" s="107"/>
      <c r="G665" s="328"/>
      <c r="H665" s="328"/>
      <c r="I665" s="328"/>
      <c r="J665" s="328"/>
      <c r="K665" s="328"/>
      <c r="L665" s="326"/>
      <c r="M665" s="328"/>
      <c r="N665" s="328"/>
      <c r="O665" s="328"/>
      <c r="P665" s="328"/>
      <c r="Q665" s="328"/>
      <c r="R665" s="328"/>
      <c r="S665" s="328"/>
      <c r="T665" s="328"/>
      <c r="U665" s="328"/>
      <c r="V665" s="328"/>
    </row>
    <row r="666" spans="1:22" s="80" customFormat="1">
      <c r="B666" s="111"/>
      <c r="C666" s="350"/>
      <c r="D666" s="46"/>
      <c r="E666" s="107"/>
      <c r="F666" s="107"/>
      <c r="G666" s="327"/>
      <c r="H666" s="327"/>
      <c r="I666" s="327"/>
      <c r="J666" s="327"/>
      <c r="K666" s="327"/>
      <c r="L666" s="324"/>
      <c r="M666" s="327"/>
      <c r="N666" s="327"/>
      <c r="O666" s="327"/>
      <c r="P666" s="327"/>
      <c r="Q666" s="327"/>
      <c r="R666" s="327"/>
      <c r="S666" s="327"/>
      <c r="T666" s="327"/>
      <c r="U666" s="327"/>
      <c r="V666" s="327"/>
    </row>
    <row r="667" spans="1:22" s="80" customFormat="1">
      <c r="B667" s="347"/>
      <c r="C667" s="112"/>
      <c r="D667" s="46"/>
      <c r="E667" s="107"/>
      <c r="F667" s="107"/>
      <c r="G667" s="328"/>
      <c r="H667" s="328"/>
      <c r="I667" s="328"/>
      <c r="J667" s="328"/>
      <c r="K667" s="328"/>
      <c r="L667" s="326"/>
      <c r="M667" s="328"/>
      <c r="N667" s="328"/>
      <c r="O667" s="328"/>
      <c r="P667" s="328"/>
      <c r="Q667" s="328"/>
      <c r="R667" s="328"/>
      <c r="S667" s="328"/>
      <c r="T667" s="328"/>
      <c r="U667" s="328"/>
      <c r="V667" s="328"/>
    </row>
    <row r="668" spans="1:22" s="80" customFormat="1">
      <c r="B668" s="347"/>
      <c r="C668" s="112"/>
      <c r="D668" s="46"/>
      <c r="E668" s="107"/>
      <c r="F668" s="107"/>
      <c r="G668" s="328"/>
      <c r="H668" s="328"/>
      <c r="I668" s="328"/>
      <c r="J668" s="328"/>
      <c r="K668" s="328"/>
      <c r="L668" s="326"/>
      <c r="M668" s="328"/>
      <c r="N668" s="328"/>
      <c r="O668" s="328"/>
      <c r="P668" s="328"/>
      <c r="Q668" s="328"/>
      <c r="R668" s="328"/>
      <c r="S668" s="328"/>
      <c r="T668" s="328"/>
      <c r="U668" s="328"/>
      <c r="V668" s="328"/>
    </row>
    <row r="669" spans="1:22" s="80" customFormat="1">
      <c r="B669" s="347"/>
      <c r="C669" s="112"/>
      <c r="D669" s="46"/>
      <c r="E669" s="107"/>
      <c r="F669" s="107"/>
      <c r="G669" s="328"/>
      <c r="H669" s="328"/>
      <c r="I669" s="328"/>
      <c r="J669" s="328"/>
      <c r="K669" s="328"/>
      <c r="L669" s="326"/>
      <c r="M669" s="328"/>
      <c r="N669" s="328"/>
      <c r="O669" s="328"/>
      <c r="P669" s="328"/>
      <c r="Q669" s="328"/>
      <c r="R669" s="328"/>
      <c r="S669" s="328"/>
      <c r="T669" s="328"/>
      <c r="U669" s="328"/>
      <c r="V669" s="328"/>
    </row>
    <row r="670" spans="1:22" s="80" customFormat="1">
      <c r="B670" s="113"/>
      <c r="C670" s="113"/>
      <c r="D670" s="46"/>
      <c r="E670" s="107"/>
      <c r="F670" s="107"/>
      <c r="G670" s="327"/>
      <c r="H670" s="327"/>
      <c r="I670" s="327"/>
      <c r="J670" s="327"/>
      <c r="K670" s="327"/>
      <c r="L670" s="324"/>
      <c r="M670" s="327"/>
      <c r="N670" s="327"/>
      <c r="O670" s="327"/>
      <c r="P670" s="327"/>
      <c r="Q670" s="327"/>
      <c r="R670" s="327"/>
      <c r="S670" s="327"/>
      <c r="T670" s="327"/>
      <c r="U670" s="327"/>
      <c r="V670" s="327"/>
    </row>
    <row r="671" spans="1:22" s="80" customFormat="1">
      <c r="B671" s="347"/>
      <c r="C671" s="112"/>
      <c r="D671" s="46"/>
      <c r="E671" s="107"/>
      <c r="F671" s="107"/>
      <c r="G671" s="328"/>
      <c r="H671" s="328"/>
      <c r="I671" s="328"/>
      <c r="J671" s="328"/>
      <c r="K671" s="328"/>
      <c r="L671" s="326"/>
      <c r="M671" s="328"/>
      <c r="N671" s="328"/>
      <c r="O671" s="328"/>
      <c r="P671" s="328"/>
      <c r="Q671" s="328"/>
      <c r="R671" s="328"/>
      <c r="S671" s="328"/>
      <c r="T671" s="328"/>
      <c r="U671" s="328"/>
      <c r="V671" s="328"/>
    </row>
    <row r="672" spans="1:22" s="80" customFormat="1">
      <c r="B672" s="347"/>
      <c r="C672" s="112"/>
      <c r="D672" s="46"/>
      <c r="E672" s="107"/>
      <c r="F672" s="107"/>
      <c r="G672" s="328"/>
      <c r="H672" s="328"/>
      <c r="I672" s="328"/>
      <c r="J672" s="328"/>
      <c r="K672" s="328"/>
      <c r="L672" s="326"/>
      <c r="M672" s="328"/>
      <c r="N672" s="328"/>
      <c r="O672" s="328"/>
      <c r="P672" s="328"/>
      <c r="Q672" s="328"/>
      <c r="R672" s="328"/>
      <c r="S672" s="328"/>
      <c r="T672" s="328"/>
      <c r="U672" s="328"/>
      <c r="V672" s="328"/>
    </row>
    <row r="673" spans="2:22" s="80" customFormat="1">
      <c r="B673" s="347"/>
      <c r="C673" s="112"/>
      <c r="D673" s="46"/>
      <c r="E673" s="107"/>
      <c r="F673" s="107"/>
      <c r="G673" s="328"/>
      <c r="H673" s="328"/>
      <c r="I673" s="328"/>
      <c r="J673" s="328"/>
      <c r="K673" s="328"/>
      <c r="L673" s="326"/>
      <c r="M673" s="328"/>
      <c r="N673" s="328"/>
      <c r="O673" s="328"/>
      <c r="P673" s="328"/>
      <c r="Q673" s="328"/>
      <c r="R673" s="328"/>
      <c r="S673" s="328"/>
      <c r="T673" s="328"/>
      <c r="U673" s="328"/>
      <c r="V673" s="328"/>
    </row>
    <row r="674" spans="2:22" s="80" customFormat="1">
      <c r="B674" s="113"/>
      <c r="C674" s="113"/>
      <c r="D674" s="46"/>
      <c r="E674" s="107"/>
      <c r="F674" s="107"/>
      <c r="G674" s="327"/>
      <c r="H674" s="327"/>
      <c r="I674" s="327"/>
      <c r="J674" s="327"/>
      <c r="K674" s="327"/>
      <c r="L674" s="324"/>
      <c r="M674" s="327"/>
      <c r="N674" s="327"/>
      <c r="O674" s="327"/>
      <c r="P674" s="327"/>
      <c r="Q674" s="327"/>
      <c r="R674" s="327"/>
      <c r="S674" s="327"/>
      <c r="T674" s="327"/>
      <c r="U674" s="327"/>
      <c r="V674" s="327"/>
    </row>
    <row r="675" spans="2:22" s="80" customFormat="1">
      <c r="B675" s="347"/>
      <c r="C675" s="112"/>
      <c r="D675" s="46"/>
      <c r="E675" s="107"/>
      <c r="F675" s="107"/>
      <c r="G675" s="330"/>
      <c r="H675" s="330"/>
      <c r="I675" s="330"/>
      <c r="J675" s="330"/>
      <c r="K675" s="330"/>
      <c r="L675" s="331"/>
      <c r="M675" s="330"/>
      <c r="N675" s="330"/>
      <c r="O675" s="330"/>
      <c r="P675" s="330"/>
      <c r="Q675" s="330"/>
      <c r="R675" s="330"/>
      <c r="S675" s="330"/>
      <c r="T675" s="330"/>
      <c r="U675" s="330"/>
      <c r="V675" s="330"/>
    </row>
    <row r="676" spans="2:22" s="80" customFormat="1">
      <c r="B676" s="347"/>
      <c r="C676" s="112"/>
      <c r="D676" s="46"/>
      <c r="E676" s="107"/>
      <c r="F676" s="107"/>
      <c r="G676" s="332"/>
      <c r="H676" s="332"/>
      <c r="I676" s="332"/>
      <c r="J676" s="332"/>
      <c r="K676" s="332"/>
      <c r="L676" s="333"/>
      <c r="M676" s="332"/>
      <c r="N676" s="332"/>
      <c r="O676" s="332"/>
      <c r="P676" s="332"/>
      <c r="Q676" s="332"/>
      <c r="R676" s="332"/>
      <c r="S676" s="332"/>
      <c r="T676" s="332"/>
      <c r="U676" s="332"/>
      <c r="V676" s="332"/>
    </row>
    <row r="677" spans="2:22" s="80" customFormat="1">
      <c r="B677" s="347"/>
      <c r="C677" s="112"/>
      <c r="D677" s="46"/>
      <c r="E677" s="107"/>
      <c r="F677" s="107"/>
      <c r="G677" s="332"/>
      <c r="H677" s="332"/>
      <c r="I677" s="332"/>
      <c r="J677" s="332"/>
      <c r="K677" s="332"/>
      <c r="L677" s="333"/>
      <c r="M677" s="332"/>
      <c r="N677" s="332"/>
      <c r="O677" s="332"/>
      <c r="P677" s="332"/>
      <c r="Q677" s="332"/>
      <c r="R677" s="332"/>
      <c r="S677" s="332"/>
      <c r="T677" s="332"/>
      <c r="U677" s="332"/>
      <c r="V677" s="332"/>
    </row>
    <row r="678" spans="2:22" s="46" customFormat="1"/>
    <row r="679" spans="2:22" s="46" customFormat="1"/>
    <row r="680" spans="2:22" s="46" customFormat="1"/>
    <row r="681" spans="2:22" s="46" customFormat="1"/>
    <row r="682" spans="2:22" s="46" customFormat="1"/>
    <row r="683" spans="2:22" s="46" customFormat="1"/>
    <row r="684" spans="2:22" s="63" customFormat="1"/>
    <row r="685" spans="2:22" s="63" customFormat="1"/>
    <row r="686" spans="2:22" s="63" customFormat="1"/>
    <row r="687" spans="2:22" s="63" customFormat="1"/>
    <row r="688" spans="2:22" s="63" customFormat="1"/>
    <row r="689" s="104" customFormat="1"/>
    <row r="690" s="104" customFormat="1"/>
    <row r="691" s="46" customFormat="1"/>
    <row r="692" s="46" customFormat="1"/>
    <row r="693" s="46" customFormat="1"/>
    <row r="694" s="46" customFormat="1"/>
    <row r="695" s="46" customFormat="1"/>
    <row r="696" s="46" customFormat="1"/>
    <row r="697" s="46" customFormat="1"/>
    <row r="698" s="46" customFormat="1"/>
    <row r="699" s="46" customFormat="1"/>
    <row r="700" s="80" customFormat="1"/>
    <row r="706" s="81" customFormat="1"/>
  </sheetData>
  <phoneticPr fontId="26" type="noConversion"/>
  <pageMargins left="0.7" right="0.7" top="0.75" bottom="0.75" header="0.3" footer="0.3"/>
  <pageSetup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2:V677"/>
  <sheetViews>
    <sheetView zoomScale="70" zoomScaleNormal="70" workbookViewId="0">
      <pane xSplit="6" ySplit="2" topLeftCell="I595" activePane="bottomRight" state="frozen"/>
      <selection activeCell="F26" sqref="F26"/>
      <selection pane="topRight" activeCell="F26" sqref="F26"/>
      <selection pane="bottomLeft" activeCell="F26" sqref="F26"/>
      <selection pane="bottomRight" activeCell="F26" sqref="F26"/>
    </sheetView>
  </sheetViews>
  <sheetFormatPr defaultColWidth="8.7109375" defaultRowHeight="12.75"/>
  <cols>
    <col min="1" max="1" width="4.140625" style="48" customWidth="1"/>
    <col min="2" max="2" width="67.140625" style="47" customWidth="1"/>
    <col min="3" max="4" width="8.7109375" style="45"/>
    <col min="5" max="5" width="13.42578125" style="47" customWidth="1"/>
    <col min="6" max="6" width="8.42578125" style="47" bestFit="1" customWidth="1"/>
    <col min="7" max="11" width="11.42578125" style="47" customWidth="1"/>
    <col min="12" max="21" width="11.42578125" style="48" customWidth="1"/>
    <col min="22" max="22" width="13.140625" style="78" customWidth="1"/>
    <col min="23" max="26" width="14" style="48" customWidth="1"/>
    <col min="27" max="27" width="8.28515625" style="48" customWidth="1"/>
    <col min="28" max="16384" width="8.7109375" style="48"/>
  </cols>
  <sheetData>
    <row r="2" spans="1:22" s="76" customFormat="1">
      <c r="B2" s="75"/>
      <c r="C2" s="74" t="s">
        <v>9</v>
      </c>
      <c r="D2" s="74" t="s">
        <v>0</v>
      </c>
      <c r="E2" s="75" t="s">
        <v>322</v>
      </c>
      <c r="F2" s="75"/>
      <c r="G2" s="110">
        <f>DataInput!G10</f>
        <v>2015</v>
      </c>
      <c r="H2" s="110">
        <f>DataInput!H10</f>
        <v>2016</v>
      </c>
      <c r="I2" s="110">
        <f>DataInput!I10</f>
        <v>2017</v>
      </c>
      <c r="J2" s="110">
        <f>DataInput!J10</f>
        <v>2018</v>
      </c>
      <c r="K2" s="110">
        <f>DataInput!K10</f>
        <v>2019</v>
      </c>
      <c r="L2" s="110">
        <f>DataInput!L10</f>
        <v>2020</v>
      </c>
      <c r="M2" s="110">
        <f>DataInput!M10</f>
        <v>2021</v>
      </c>
      <c r="N2" s="110">
        <f>DataInput!N10</f>
        <v>2022</v>
      </c>
      <c r="O2" s="110">
        <f>DataInput!O10</f>
        <v>2023</v>
      </c>
      <c r="P2" s="110">
        <f>DataInput!P10</f>
        <v>2024</v>
      </c>
      <c r="Q2" s="110">
        <f>DataInput!Q10</f>
        <v>2025</v>
      </c>
      <c r="R2" s="110">
        <f>DataInput!R10</f>
        <v>2026</v>
      </c>
      <c r="S2" s="110">
        <f>DataInput!S10</f>
        <v>2027</v>
      </c>
      <c r="T2" s="110">
        <f>DataInput!T10</f>
        <v>2028</v>
      </c>
      <c r="U2" s="110">
        <f>DataInput!U10</f>
        <v>2029</v>
      </c>
      <c r="V2" s="319"/>
    </row>
    <row r="3" spans="1:22" s="76" customFormat="1">
      <c r="B3" s="75"/>
      <c r="C3" s="74"/>
      <c r="D3" s="74"/>
      <c r="E3" s="75"/>
      <c r="F3" s="75"/>
      <c r="G3" s="75"/>
      <c r="H3" s="75"/>
      <c r="I3" s="75"/>
      <c r="J3" s="75"/>
      <c r="K3" s="75"/>
      <c r="L3" s="110"/>
      <c r="M3" s="110"/>
      <c r="N3" s="110"/>
      <c r="O3" s="110"/>
      <c r="P3" s="110"/>
      <c r="Q3" s="110"/>
      <c r="R3" s="110"/>
      <c r="S3" s="110"/>
      <c r="T3" s="110"/>
      <c r="U3" s="110"/>
      <c r="V3" s="319"/>
    </row>
    <row r="4" spans="1:22" s="136" customFormat="1" ht="15">
      <c r="A4" s="129"/>
      <c r="B4" s="128" t="str">
        <f>DataInput!B12</f>
        <v>1. Information on State's Gross Dometic Product (See Note 1 in Guidance for Completing Data Request for State DSA)</v>
      </c>
      <c r="C4" s="128"/>
      <c r="D4" s="125"/>
      <c r="E4" s="126"/>
      <c r="F4" s="127"/>
      <c r="G4" s="127"/>
      <c r="H4" s="127"/>
      <c r="I4" s="127"/>
      <c r="J4" s="127"/>
      <c r="K4" s="127"/>
      <c r="L4" s="127"/>
      <c r="M4" s="127"/>
      <c r="N4" s="127"/>
      <c r="O4" s="127"/>
      <c r="P4" s="127"/>
      <c r="Q4" s="127"/>
      <c r="R4" s="127"/>
      <c r="S4" s="127"/>
      <c r="T4" s="127"/>
      <c r="U4" s="127"/>
    </row>
    <row r="5" spans="1:22" s="136" customFormat="1" ht="15">
      <c r="A5" s="129"/>
      <c r="B5" s="129"/>
      <c r="C5" s="35"/>
      <c r="D5" s="35"/>
      <c r="E5" s="129"/>
      <c r="F5" s="33"/>
      <c r="G5" s="33"/>
      <c r="H5" s="33"/>
      <c r="I5" s="33"/>
      <c r="J5" s="33"/>
      <c r="K5" s="33"/>
      <c r="L5" s="33"/>
      <c r="M5" s="33"/>
      <c r="N5" s="33"/>
      <c r="O5" s="33"/>
      <c r="P5" s="33"/>
      <c r="Q5" s="33"/>
      <c r="R5" s="33"/>
      <c r="S5" s="33"/>
      <c r="T5" s="33"/>
      <c r="U5" s="33"/>
    </row>
    <row r="6" spans="1:22" s="136" customFormat="1" ht="15">
      <c r="A6" s="129"/>
      <c r="B6" s="20" t="str">
        <f>DataInput!B14</f>
        <v>State GDP (at current prices)</v>
      </c>
      <c r="C6" s="35" t="str">
        <f>DataInput!C14</f>
        <v>Naira</v>
      </c>
      <c r="D6" s="20" t="str">
        <f>DataInput!D14</f>
        <v>Million</v>
      </c>
      <c r="E6" s="35"/>
      <c r="F6" s="35"/>
      <c r="G6" s="496">
        <f>DataInput!G14</f>
        <v>1660778</v>
      </c>
      <c r="H6" s="496">
        <f>DataInput!H14</f>
        <v>1808632</v>
      </c>
      <c r="I6" s="496">
        <f>DataInput!I14</f>
        <v>2314949</v>
      </c>
      <c r="J6" s="496">
        <f>DataInput!J14</f>
        <v>2593789</v>
      </c>
      <c r="K6" s="496">
        <f>DataInput!K14</f>
        <v>2928298</v>
      </c>
      <c r="L6" s="496">
        <f>DataInput!L14</f>
        <v>3069404</v>
      </c>
      <c r="M6" s="496">
        <f>DataInput!M14</f>
        <v>3373143</v>
      </c>
      <c r="N6" s="496">
        <f>DataInput!N14</f>
        <v>3729172</v>
      </c>
      <c r="O6" s="496">
        <f>DataInput!O14</f>
        <v>4128395</v>
      </c>
      <c r="P6" s="496">
        <f>DataInput!P14</f>
        <v>4422336</v>
      </c>
      <c r="Q6" s="496">
        <f>DataInput!Q14</f>
        <v>4737207</v>
      </c>
      <c r="R6" s="496">
        <f>DataInput!R14</f>
        <v>5074496</v>
      </c>
      <c r="S6" s="496">
        <f>DataInput!S14</f>
        <v>5435800</v>
      </c>
      <c r="T6" s="496">
        <f>DataInput!T14</f>
        <v>5822829</v>
      </c>
      <c r="U6" s="496">
        <f>DataInput!U14</f>
        <v>6237414</v>
      </c>
      <c r="V6" s="164"/>
    </row>
    <row r="7" spans="1:22" s="136" customFormat="1" ht="15">
      <c r="A7" s="129"/>
      <c r="B7" s="20" t="str">
        <f>DataInput!B15</f>
        <v>Nation GDP (at current prices)</v>
      </c>
      <c r="C7" s="35" t="str">
        <f>DataInput!C15</f>
        <v>Naira</v>
      </c>
      <c r="D7" s="20" t="str">
        <f>DataInput!D15</f>
        <v>Million</v>
      </c>
      <c r="E7" s="35"/>
      <c r="F7" s="35"/>
      <c r="G7" s="496">
        <f>DataInput!G15</f>
        <v>93497948.264582023</v>
      </c>
      <c r="H7" s="496">
        <f>DataInput!H15</f>
        <v>101253015.60181139</v>
      </c>
      <c r="I7" s="496">
        <f>DataInput!I15</f>
        <v>114004749.64759709</v>
      </c>
      <c r="J7" s="496">
        <f>DataInput!J15</f>
        <v>127736827.8093085</v>
      </c>
      <c r="K7" s="496">
        <f>DataInput!K15</f>
        <v>144210492.06700775</v>
      </c>
      <c r="L7" s="496">
        <f>DataInput!L15</f>
        <v>139517515.93604401</v>
      </c>
      <c r="M7" s="496">
        <f>DataInput!M15</f>
        <v>142694417.13511199</v>
      </c>
      <c r="N7" s="496">
        <f>DataInput!N15</f>
        <v>146794565.467177</v>
      </c>
      <c r="O7" s="496">
        <f>DataInput!O15</f>
        <v>151464431.63871899</v>
      </c>
      <c r="P7" s="496">
        <f>DataInput!P15</f>
        <v>151464431.63871899</v>
      </c>
      <c r="Q7" s="496">
        <f>DataInput!Q15</f>
        <v>151464431.63871899</v>
      </c>
      <c r="R7" s="496">
        <f>DataInput!R15</f>
        <v>151464431.63871899</v>
      </c>
      <c r="S7" s="496">
        <f>DataInput!S15</f>
        <v>151464431.63871899</v>
      </c>
      <c r="T7" s="496">
        <f>DataInput!T15</f>
        <v>151464431.63871899</v>
      </c>
      <c r="U7" s="496">
        <f>DataInput!U15</f>
        <v>151464431.63871899</v>
      </c>
      <c r="V7" s="164"/>
    </row>
    <row r="8" spans="1:22" s="136" customFormat="1" ht="15">
      <c r="A8" s="129"/>
      <c r="B8" s="20" t="s">
        <v>63</v>
      </c>
      <c r="C8" s="35"/>
      <c r="D8" s="35"/>
      <c r="E8" s="35"/>
      <c r="F8" s="35"/>
      <c r="G8" s="497">
        <f>DataInput!G16</f>
        <v>196.48650000000001</v>
      </c>
      <c r="H8" s="497">
        <f>DataInput!H16</f>
        <v>253.18969999999999</v>
      </c>
      <c r="I8" s="497">
        <f>DataInput!I16</f>
        <v>305.78620000000001</v>
      </c>
      <c r="J8" s="497">
        <f>DataInput!J16</f>
        <v>306.5</v>
      </c>
      <c r="K8" s="497">
        <f>DataInput!K16</f>
        <v>326</v>
      </c>
      <c r="L8" s="497">
        <f>DataInput!L16</f>
        <v>379</v>
      </c>
      <c r="M8" s="497">
        <f>DataInput!M16</f>
        <v>379</v>
      </c>
      <c r="N8" s="497">
        <f>DataInput!N16</f>
        <v>379</v>
      </c>
      <c r="O8" s="497">
        <f>DataInput!O16</f>
        <v>379</v>
      </c>
      <c r="P8" s="497">
        <f>DataInput!P16</f>
        <v>379</v>
      </c>
      <c r="Q8" s="497">
        <f>DataInput!Q16</f>
        <v>379</v>
      </c>
      <c r="R8" s="497">
        <f>DataInput!R16</f>
        <v>379</v>
      </c>
      <c r="S8" s="497">
        <f>DataInput!S16</f>
        <v>379</v>
      </c>
      <c r="T8" s="497">
        <f>DataInput!T16</f>
        <v>379</v>
      </c>
      <c r="U8" s="497">
        <f>DataInput!U16</f>
        <v>379</v>
      </c>
      <c r="V8" s="164"/>
    </row>
    <row r="9" spans="1:22" s="136" customFormat="1" ht="15">
      <c r="A9" s="129"/>
      <c r="B9" s="20" t="s">
        <v>58</v>
      </c>
      <c r="C9" s="35"/>
      <c r="D9" s="35"/>
      <c r="E9" s="35"/>
      <c r="F9" s="35"/>
      <c r="G9" s="164">
        <f>DataInput!G17</f>
        <v>0</v>
      </c>
      <c r="H9" s="164">
        <f>DataInput!H17</f>
        <v>0</v>
      </c>
      <c r="I9" s="164">
        <f>DataInput!I17</f>
        <v>0</v>
      </c>
      <c r="J9" s="164">
        <f>DataInput!J17</f>
        <v>0</v>
      </c>
      <c r="K9" s="164">
        <f>DataInput!K17</f>
        <v>0</v>
      </c>
      <c r="L9" s="164">
        <f>DataInput!L17</f>
        <v>1</v>
      </c>
      <c r="M9" s="164">
        <f>DataInput!M17</f>
        <v>1</v>
      </c>
      <c r="N9" s="164">
        <f>DataInput!N17</f>
        <v>1</v>
      </c>
      <c r="O9" s="164">
        <f>DataInput!O17</f>
        <v>1</v>
      </c>
      <c r="P9" s="164">
        <f>DataInput!P17</f>
        <v>1</v>
      </c>
      <c r="Q9" s="164">
        <f>DataInput!Q17</f>
        <v>1</v>
      </c>
      <c r="R9" s="164">
        <f>DataInput!R17</f>
        <v>1</v>
      </c>
      <c r="S9" s="164">
        <f>DataInput!S17</f>
        <v>1</v>
      </c>
      <c r="T9" s="164">
        <f>DataInput!T17</f>
        <v>1</v>
      </c>
      <c r="U9" s="164">
        <f>DataInput!U17</f>
        <v>1</v>
      </c>
      <c r="V9" s="164"/>
    </row>
    <row r="10" spans="1:22" s="136" customFormat="1" ht="15">
      <c r="B10" s="20"/>
      <c r="C10" s="35"/>
      <c r="D10" s="35"/>
      <c r="E10" s="35"/>
      <c r="F10" s="35"/>
      <c r="G10" s="83"/>
      <c r="H10" s="83"/>
      <c r="I10" s="83"/>
      <c r="J10" s="83"/>
      <c r="K10" s="83"/>
      <c r="L10" s="40"/>
      <c r="M10" s="40"/>
      <c r="N10" s="40"/>
      <c r="O10" s="40"/>
      <c r="P10" s="40"/>
      <c r="Q10" s="40"/>
      <c r="R10" s="40"/>
      <c r="S10" s="40"/>
      <c r="T10" s="40"/>
      <c r="U10" s="40"/>
      <c r="V10" s="40"/>
    </row>
    <row r="11" spans="1:22" s="104" customFormat="1">
      <c r="B11" s="165" t="str">
        <f>DataInput!B117</f>
        <v>3. Information on Revenues, Expenditure, and Financing Needs and Sources (See Note 3 in Guidance for Completing Data Request for State DSA)</v>
      </c>
      <c r="C11" s="166"/>
      <c r="D11" s="166"/>
      <c r="E11" s="165"/>
      <c r="F11" s="165"/>
      <c r="G11" s="165"/>
      <c r="H11" s="165"/>
      <c r="I11" s="165"/>
      <c r="J11" s="165"/>
      <c r="K11" s="165"/>
      <c r="L11" s="167"/>
      <c r="M11" s="167"/>
      <c r="N11" s="167"/>
      <c r="O11" s="167"/>
      <c r="P11" s="167"/>
      <c r="Q11" s="167"/>
      <c r="R11" s="167"/>
      <c r="S11" s="167"/>
      <c r="T11" s="167"/>
      <c r="U11" s="167"/>
      <c r="V11" s="109"/>
    </row>
    <row r="12" spans="1:22" s="104" customFormat="1">
      <c r="B12" s="103"/>
      <c r="C12" s="50"/>
      <c r="D12" s="50"/>
      <c r="E12" s="103"/>
      <c r="F12" s="103"/>
      <c r="G12" s="103"/>
      <c r="H12" s="103"/>
      <c r="I12" s="103"/>
      <c r="J12" s="103"/>
      <c r="K12" s="103"/>
      <c r="L12" s="109"/>
      <c r="M12" s="109"/>
      <c r="N12" s="109"/>
      <c r="O12" s="109"/>
      <c r="P12" s="109"/>
      <c r="Q12" s="109"/>
      <c r="R12" s="109"/>
      <c r="S12" s="109"/>
      <c r="T12" s="109"/>
      <c r="U12" s="109"/>
      <c r="V12" s="109"/>
    </row>
    <row r="13" spans="1:22" s="76" customFormat="1">
      <c r="B13" s="22" t="str">
        <f>DataInput!B119</f>
        <v>Revenue</v>
      </c>
      <c r="C13" s="35" t="str">
        <f>DataInput!C119</f>
        <v>Naira</v>
      </c>
      <c r="D13" s="35" t="str">
        <f>DataInput!D119</f>
        <v>Million</v>
      </c>
      <c r="E13" s="75"/>
      <c r="F13" s="75"/>
      <c r="G13" s="321">
        <f>DataInput!G119</f>
        <v>80202.713683559996</v>
      </c>
      <c r="H13" s="321">
        <f>DataInput!H119</f>
        <v>72309.791318599993</v>
      </c>
      <c r="I13" s="321">
        <f>DataInput!I119</f>
        <v>70025.797283170003</v>
      </c>
      <c r="J13" s="321">
        <f>DataInput!J119</f>
        <v>100931.84955251</v>
      </c>
      <c r="K13" s="321">
        <f>DataInput!K119</f>
        <v>102447.65274292999</v>
      </c>
      <c r="L13" s="217">
        <f>L14+L17+L18+L19+L20+L21</f>
        <v>83574.498067620763</v>
      </c>
      <c r="M13" s="217">
        <f t="shared" ref="M13:U13" ca="1" si="0">M14+M17+M18+M19+M20+M21</f>
        <v>87962.180182861863</v>
      </c>
      <c r="N13" s="217">
        <f t="shared" ca="1" si="0"/>
        <v>97072.540549708181</v>
      </c>
      <c r="O13" s="217">
        <f t="shared" ca="1" si="0"/>
        <v>101705.88997187512</v>
      </c>
      <c r="P13" s="217">
        <f t="shared" ca="1" si="0"/>
        <v>108467.61911856686</v>
      </c>
      <c r="Q13" s="217">
        <f t="shared" ca="1" si="0"/>
        <v>86528.034810303128</v>
      </c>
      <c r="R13" s="217">
        <f t="shared" ca="1" si="0"/>
        <v>99691.76170158427</v>
      </c>
      <c r="S13" s="217">
        <f t="shared" ca="1" si="0"/>
        <v>108192.64342691415</v>
      </c>
      <c r="T13" s="217">
        <f t="shared" ca="1" si="0"/>
        <v>110035.40392424719</v>
      </c>
      <c r="U13" s="217">
        <f t="shared" ca="1" si="0"/>
        <v>115214.92092978796</v>
      </c>
      <c r="V13" s="216"/>
    </row>
    <row r="14" spans="1:22" s="76" customFormat="1">
      <c r="B14" s="142" t="str">
        <f>DataInput!B120</f>
        <v>1. Gross Statutory Allocation  ('gross' means with no deductions; do not include VAT Allocation here)</v>
      </c>
      <c r="C14" s="35" t="str">
        <f>DataInput!C120</f>
        <v>Naira</v>
      </c>
      <c r="D14" s="35" t="str">
        <f>DataInput!D120</f>
        <v>Million</v>
      </c>
      <c r="E14" s="377">
        <v>-10</v>
      </c>
      <c r="F14" s="75"/>
      <c r="G14" s="164">
        <f>DataInput!G120</f>
        <v>32533.115820049999</v>
      </c>
      <c r="H14" s="164">
        <f>DataInput!H120</f>
        <v>43411.141877559996</v>
      </c>
      <c r="I14" s="164">
        <f>DataInput!I120</f>
        <v>36182.984692190003</v>
      </c>
      <c r="J14" s="164">
        <f>DataInput!J120</f>
        <v>42758.634265220004</v>
      </c>
      <c r="K14" s="164">
        <f>DataInput!K120</f>
        <v>41406.205692240001</v>
      </c>
      <c r="L14" s="164">
        <f>DataInput!L120</f>
        <v>43476.515976852002</v>
      </c>
      <c r="M14" s="358">
        <f>DataInput!M120*(1+$E14/100)</f>
        <v>41085.307598125139</v>
      </c>
      <c r="N14" s="358">
        <f>DataInput!N120*(1+$E14/100)</f>
        <v>43139.5729780314</v>
      </c>
      <c r="O14" s="358">
        <f>DataInput!O120*(1+$E14/100)</f>
        <v>45296.551626932967</v>
      </c>
      <c r="P14" s="358">
        <f>DataInput!P120*(1+$E14/100)</f>
        <v>47561.379208279621</v>
      </c>
      <c r="Q14" s="358">
        <f>DataInput!Q120*(1+$E14/100)</f>
        <v>49939.448168693598</v>
      </c>
      <c r="R14" s="358">
        <f>DataInput!R120*(1+$E14/100)</f>
        <v>52436.420577128287</v>
      </c>
      <c r="S14" s="358">
        <f>DataInput!S120*(1+$E14/100)</f>
        <v>55058.241605984695</v>
      </c>
      <c r="T14" s="358">
        <f>DataInput!T120*(1+$E14/100)</f>
        <v>57811.153686283935</v>
      </c>
      <c r="U14" s="358">
        <f>DataInput!U120*(1+$E14/100)</f>
        <v>60701.711370598125</v>
      </c>
      <c r="V14" s="216"/>
    </row>
    <row r="15" spans="1:22" s="76" customFormat="1">
      <c r="B15" s="154" t="str">
        <f>DataInput!B121</f>
        <v xml:space="preserve">of which Net Statutory Allocation  ('net' means of deductions) </v>
      </c>
      <c r="C15" s="35" t="str">
        <f>DataInput!C121</f>
        <v>Naira</v>
      </c>
      <c r="D15" s="35" t="str">
        <f>DataInput!D121</f>
        <v>Million</v>
      </c>
      <c r="E15" s="377">
        <f>E14</f>
        <v>-10</v>
      </c>
      <c r="F15" s="75"/>
      <c r="G15" s="164">
        <f>DataInput!G121</f>
        <v>0</v>
      </c>
      <c r="H15" s="164">
        <f>DataInput!H121</f>
        <v>0</v>
      </c>
      <c r="I15" s="164">
        <f>DataInput!I121</f>
        <v>0</v>
      </c>
      <c r="J15" s="164">
        <f>DataInput!J121</f>
        <v>0</v>
      </c>
      <c r="K15" s="164">
        <f>DataInput!K121</f>
        <v>0</v>
      </c>
      <c r="L15" s="164">
        <f>DataInput!L121</f>
        <v>0</v>
      </c>
      <c r="M15" s="358">
        <f>DataInput!M121*(1+$E15/100)</f>
        <v>0</v>
      </c>
      <c r="N15" s="358">
        <f>DataInput!N121*(1+$E15/100)</f>
        <v>0</v>
      </c>
      <c r="O15" s="358">
        <f>DataInput!O121*(1+$E15/100)</f>
        <v>0</v>
      </c>
      <c r="P15" s="358">
        <f>DataInput!P121*(1+$E15/100)</f>
        <v>0</v>
      </c>
      <c r="Q15" s="358">
        <f>DataInput!Q121*(1+$E15/100)</f>
        <v>0</v>
      </c>
      <c r="R15" s="358">
        <f>DataInput!R121*(1+$E15/100)</f>
        <v>0</v>
      </c>
      <c r="S15" s="358">
        <f>DataInput!S121*(1+$E15/100)</f>
        <v>0</v>
      </c>
      <c r="T15" s="358">
        <f>DataInput!T121*(1+$E15/100)</f>
        <v>0</v>
      </c>
      <c r="U15" s="358">
        <f>DataInput!U121*(1+$E15/100)</f>
        <v>0</v>
      </c>
      <c r="V15" s="216"/>
    </row>
    <row r="16" spans="1:22" s="76" customFormat="1">
      <c r="B16" s="154" t="str">
        <f>DataInput!B122</f>
        <v>of which Deductions</v>
      </c>
      <c r="C16" s="35" t="str">
        <f>DataInput!C122</f>
        <v>Naira</v>
      </c>
      <c r="D16" s="35" t="str">
        <f>DataInput!D122</f>
        <v>Million</v>
      </c>
      <c r="E16" s="377">
        <f t="shared" ref="E16:E20" si="1">E15</f>
        <v>-10</v>
      </c>
      <c r="F16" s="75"/>
      <c r="G16" s="164">
        <f>DataInput!G122</f>
        <v>0</v>
      </c>
      <c r="H16" s="164">
        <f>DataInput!H122</f>
        <v>0</v>
      </c>
      <c r="I16" s="164">
        <f>DataInput!I122</f>
        <v>0</v>
      </c>
      <c r="J16" s="164">
        <f>DataInput!J122</f>
        <v>0</v>
      </c>
      <c r="K16" s="164">
        <f>DataInput!K122</f>
        <v>0</v>
      </c>
      <c r="L16" s="164">
        <f>DataInput!L122</f>
        <v>0</v>
      </c>
      <c r="M16" s="358">
        <f>DataInput!M122*(1+$E16/100)</f>
        <v>0</v>
      </c>
      <c r="N16" s="358">
        <f>DataInput!N122*(1+$E16/100)</f>
        <v>0</v>
      </c>
      <c r="O16" s="358">
        <f>DataInput!O122*(1+$E16/100)</f>
        <v>0</v>
      </c>
      <c r="P16" s="358">
        <f>DataInput!P122*(1+$E16/100)</f>
        <v>0</v>
      </c>
      <c r="Q16" s="358">
        <f>DataInput!Q122*(1+$E16/100)</f>
        <v>0</v>
      </c>
      <c r="R16" s="358">
        <f>DataInput!R122*(1+$E16/100)</f>
        <v>0</v>
      </c>
      <c r="S16" s="358">
        <f>DataInput!S122*(1+$E16/100)</f>
        <v>0</v>
      </c>
      <c r="T16" s="358">
        <f>DataInput!T122*(1+$E16/100)</f>
        <v>0</v>
      </c>
      <c r="U16" s="358">
        <f>DataInput!U122*(1+$E16/100)</f>
        <v>0</v>
      </c>
      <c r="V16" s="216"/>
    </row>
    <row r="17" spans="2:22" s="76" customFormat="1">
      <c r="B17" s="142" t="str">
        <f>DataInput!B123</f>
        <v>2. Derivation (if applicable to the State)</v>
      </c>
      <c r="C17" s="35" t="str">
        <f>DataInput!C123</f>
        <v>Naira</v>
      </c>
      <c r="D17" s="35" t="str">
        <f>DataInput!D123</f>
        <v>Million</v>
      </c>
      <c r="E17" s="377">
        <f t="shared" si="1"/>
        <v>-10</v>
      </c>
      <c r="F17" s="75"/>
      <c r="G17" s="164">
        <f>DataInput!G123</f>
        <v>0</v>
      </c>
      <c r="H17" s="164">
        <f>DataInput!H123</f>
        <v>0</v>
      </c>
      <c r="I17" s="164">
        <f>DataInput!I123</f>
        <v>0</v>
      </c>
      <c r="J17" s="164">
        <f>DataInput!J123</f>
        <v>0</v>
      </c>
      <c r="K17" s="164">
        <f>DataInput!K123</f>
        <v>0</v>
      </c>
      <c r="L17" s="164">
        <f>DataInput!L123</f>
        <v>0</v>
      </c>
      <c r="M17" s="358">
        <f>DataInput!M123*(1+$E17/100)</f>
        <v>0</v>
      </c>
      <c r="N17" s="358">
        <f>DataInput!N123*(1+$E17/100)</f>
        <v>0</v>
      </c>
      <c r="O17" s="358">
        <f>DataInput!O123*(1+$E17/100)</f>
        <v>0</v>
      </c>
      <c r="P17" s="358">
        <f>DataInput!P123*(1+$E17/100)</f>
        <v>0</v>
      </c>
      <c r="Q17" s="358">
        <f>DataInput!Q123*(1+$E17/100)</f>
        <v>0</v>
      </c>
      <c r="R17" s="358">
        <f>DataInput!R123*(1+$E17/100)</f>
        <v>0</v>
      </c>
      <c r="S17" s="358">
        <f>DataInput!S123*(1+$E17/100)</f>
        <v>0</v>
      </c>
      <c r="T17" s="358">
        <f>DataInput!T123*(1+$E17/100)</f>
        <v>0</v>
      </c>
      <c r="U17" s="358">
        <f>DataInput!U123*(1+$E17/100)</f>
        <v>0</v>
      </c>
      <c r="V17" s="216"/>
    </row>
    <row r="18" spans="2:22" s="76" customFormat="1">
      <c r="B18" s="142" t="str">
        <f>DataInput!B124</f>
        <v>3. Other FAAC transfers (exchange rate gain, augmentation, others)</v>
      </c>
      <c r="C18" s="35" t="str">
        <f>DataInput!C124</f>
        <v>Naira</v>
      </c>
      <c r="D18" s="35" t="str">
        <f>DataInput!D124</f>
        <v>Million</v>
      </c>
      <c r="E18" s="377">
        <f t="shared" si="1"/>
        <v>-10</v>
      </c>
      <c r="F18" s="75"/>
      <c r="G18" s="164">
        <f>DataInput!G124</f>
        <v>0</v>
      </c>
      <c r="H18" s="164">
        <f>DataInput!H124</f>
        <v>0</v>
      </c>
      <c r="I18" s="164">
        <f>DataInput!I124</f>
        <v>0</v>
      </c>
      <c r="J18" s="164">
        <f>DataInput!J124</f>
        <v>0</v>
      </c>
      <c r="K18" s="164">
        <f>DataInput!K124</f>
        <v>0</v>
      </c>
      <c r="L18" s="164">
        <f>DataInput!L124</f>
        <v>0</v>
      </c>
      <c r="M18" s="358">
        <f>DataInput!M124*(1+$E18/100)</f>
        <v>0</v>
      </c>
      <c r="N18" s="358">
        <f>DataInput!N124*(1+$E18/100)</f>
        <v>0</v>
      </c>
      <c r="O18" s="358">
        <f>DataInput!O124*(1+$E18/100)</f>
        <v>0</v>
      </c>
      <c r="P18" s="358">
        <f>DataInput!P124*(1+$E18/100)</f>
        <v>0</v>
      </c>
      <c r="Q18" s="358">
        <f>DataInput!Q124*(1+$E18/100)</f>
        <v>0</v>
      </c>
      <c r="R18" s="358">
        <f>DataInput!R124*(1+$E18/100)</f>
        <v>0</v>
      </c>
      <c r="S18" s="358">
        <f>DataInput!S124*(1+$E18/100)</f>
        <v>0</v>
      </c>
      <c r="T18" s="358">
        <f>DataInput!T124*(1+$E18/100)</f>
        <v>0</v>
      </c>
      <c r="U18" s="358">
        <f>DataInput!U124*(1+$E18/100)</f>
        <v>0</v>
      </c>
      <c r="V18" s="216"/>
    </row>
    <row r="19" spans="2:22" s="76" customFormat="1">
      <c r="B19" s="142" t="str">
        <f>DataInput!B125</f>
        <v>4. VAT Allocation</v>
      </c>
      <c r="C19" s="35" t="str">
        <f>DataInput!C125</f>
        <v>Naira</v>
      </c>
      <c r="D19" s="35" t="str">
        <f>DataInput!D125</f>
        <v>Million</v>
      </c>
      <c r="E19" s="377">
        <f t="shared" si="1"/>
        <v>-10</v>
      </c>
      <c r="F19" s="75"/>
      <c r="G19" s="164">
        <f>DataInput!G125</f>
        <v>7886.2365137799998</v>
      </c>
      <c r="H19" s="164">
        <f>DataInput!H125</f>
        <v>7698.8812524899995</v>
      </c>
      <c r="I19" s="164">
        <f>DataInput!I125</f>
        <v>9517.926601090001</v>
      </c>
      <c r="J19" s="164">
        <f>DataInput!J125</f>
        <v>10766.78555074</v>
      </c>
      <c r="K19" s="164">
        <f>DataInput!K125</f>
        <v>11565.18531755</v>
      </c>
      <c r="L19" s="164">
        <f>DataInput!L125</f>
        <v>12143.444583427501</v>
      </c>
      <c r="M19" s="358">
        <f>DataInput!M125*(1+$E19/100)</f>
        <v>11475.555131338988</v>
      </c>
      <c r="N19" s="358">
        <f>DataInput!N125*(1+$E19/100)</f>
        <v>12049.332887905937</v>
      </c>
      <c r="O19" s="358">
        <f>DataInput!O125*(1+$E19/100)</f>
        <v>12651.799532301235</v>
      </c>
      <c r="P19" s="358">
        <f>DataInput!P125*(1+$E19/100)</f>
        <v>13284.389508916298</v>
      </c>
      <c r="Q19" s="358">
        <f>DataInput!Q125*(1+$E19/100)</f>
        <v>13948.60898436211</v>
      </c>
      <c r="R19" s="358">
        <f>DataInput!R125*(1+$E19/100)</f>
        <v>14646.039433580219</v>
      </c>
      <c r="S19" s="358">
        <f>DataInput!S125*(1+$E19/100)</f>
        <v>15378.341405259227</v>
      </c>
      <c r="T19" s="358">
        <f>DataInput!T125*(1+$E19/100)</f>
        <v>16147.258475522189</v>
      </c>
      <c r="U19" s="358">
        <f>DataInput!U125*(1+$E19/100)</f>
        <v>16954.621399298299</v>
      </c>
      <c r="V19" s="216"/>
    </row>
    <row r="20" spans="2:22" s="76" customFormat="1">
      <c r="B20" s="142" t="str">
        <f>DataInput!B126</f>
        <v>5. IGR</v>
      </c>
      <c r="C20" s="35" t="str">
        <f>DataInput!C126</f>
        <v>Naira</v>
      </c>
      <c r="D20" s="35" t="str">
        <f>DataInput!D126</f>
        <v>Million</v>
      </c>
      <c r="E20" s="377">
        <f t="shared" si="1"/>
        <v>-10</v>
      </c>
      <c r="F20" s="75"/>
      <c r="G20" s="164">
        <f>DataInput!G126</f>
        <v>9093.8036747000006</v>
      </c>
      <c r="H20" s="164">
        <f>DataInput!H126</f>
        <v>9140.44405482</v>
      </c>
      <c r="I20" s="164">
        <f>DataInput!I126</f>
        <v>18104.562225630001</v>
      </c>
      <c r="J20" s="164">
        <f>DataInput!J126</f>
        <v>17552.10593709</v>
      </c>
      <c r="K20" s="164">
        <f>DataInput!K126</f>
        <v>24093.842507000001</v>
      </c>
      <c r="L20" s="164">
        <f>DataInput!L126</f>
        <v>25298.534632350002</v>
      </c>
      <c r="M20" s="358">
        <f>DataInput!M126*(1+$E20/100)</f>
        <v>23907.11522757075</v>
      </c>
      <c r="N20" s="358">
        <f>DataInput!N126*(1+$E20/100)</f>
        <v>25102.470988949291</v>
      </c>
      <c r="O20" s="358">
        <f>DataInput!O126*(1+$E20/100)</f>
        <v>26357.594538396756</v>
      </c>
      <c r="P20" s="358">
        <f>DataInput!P126*(1+$E20/100)</f>
        <v>27675.474265316592</v>
      </c>
      <c r="Q20" s="358">
        <f>DataInput!Q126*(1+$E20/100)</f>
        <v>29059.247978582422</v>
      </c>
      <c r="R20" s="358">
        <f>DataInput!R126*(1+$E20/100)</f>
        <v>30512.21037751155</v>
      </c>
      <c r="S20" s="358">
        <f>DataInput!S126*(1+$E20/100)</f>
        <v>32037.820896387122</v>
      </c>
      <c r="T20" s="358">
        <f>DataInput!T126*(1+$E20/100)</f>
        <v>33639.711941206479</v>
      </c>
      <c r="U20" s="358">
        <f>DataInput!U126*(1+$E20/100)</f>
        <v>35321.697538266802</v>
      </c>
      <c r="V20" s="216"/>
    </row>
    <row r="21" spans="2:22" s="76" customFormat="1">
      <c r="B21" s="150" t="str">
        <f>DataInput!B127</f>
        <v>6. Capital Receipts</v>
      </c>
      <c r="C21" s="62" t="str">
        <f>DataInput!C127</f>
        <v>Naira</v>
      </c>
      <c r="D21" s="62" t="str">
        <f>DataInput!D127</f>
        <v>Million</v>
      </c>
      <c r="E21" s="75"/>
      <c r="F21" s="75"/>
      <c r="G21" s="164">
        <f>DataInput!G127</f>
        <v>0</v>
      </c>
      <c r="H21" s="164">
        <f>DataInput!H127</f>
        <v>0</v>
      </c>
      <c r="I21" s="164">
        <f>DataInput!I127</f>
        <v>0</v>
      </c>
      <c r="J21" s="164">
        <f>DataInput!J127</f>
        <v>0</v>
      </c>
      <c r="K21" s="164">
        <f>DataInput!K127</f>
        <v>0</v>
      </c>
      <c r="L21" s="218">
        <f>L22+L23+L24+L25</f>
        <v>2656.0028749912562</v>
      </c>
      <c r="M21" s="218">
        <f t="shared" ref="M21:U21" ca="1" si="2">M22+M23+M24+M25</f>
        <v>11494.202225826981</v>
      </c>
      <c r="N21" s="218">
        <f t="shared" ca="1" si="2"/>
        <v>16781.163694821538</v>
      </c>
      <c r="O21" s="218">
        <f t="shared" ca="1" si="2"/>
        <v>17399.944274244153</v>
      </c>
      <c r="P21" s="218">
        <f t="shared" ca="1" si="2"/>
        <v>19946.376136054347</v>
      </c>
      <c r="Q21" s="218">
        <f t="shared" ca="1" si="2"/>
        <v>-6419.270321334996</v>
      </c>
      <c r="R21" s="218">
        <f t="shared" ca="1" si="2"/>
        <v>2097.0913133642098</v>
      </c>
      <c r="S21" s="218">
        <f t="shared" ca="1" si="2"/>
        <v>5718.2395192830882</v>
      </c>
      <c r="T21" s="218">
        <f t="shared" ca="1" si="2"/>
        <v>2437.2798212346024</v>
      </c>
      <c r="U21" s="218">
        <f t="shared" ca="1" si="2"/>
        <v>2236.8906216247269</v>
      </c>
      <c r="V21" s="216"/>
    </row>
    <row r="22" spans="2:22" s="76" customFormat="1">
      <c r="B22" s="154" t="str">
        <f>DataInput!B128</f>
        <v>Grants</v>
      </c>
      <c r="C22" s="35" t="str">
        <f>DataInput!C128</f>
        <v>Naira</v>
      </c>
      <c r="D22" s="35" t="str">
        <f>DataInput!D128</f>
        <v>Million</v>
      </c>
      <c r="E22" s="377">
        <f>E14</f>
        <v>-10</v>
      </c>
      <c r="F22" s="75"/>
      <c r="G22" s="164">
        <f>DataInput!G128</f>
        <v>539.4510626</v>
      </c>
      <c r="H22" s="164">
        <f>DataInput!H128</f>
        <v>675.55696641999998</v>
      </c>
      <c r="I22" s="164">
        <f>DataInput!I128</f>
        <v>3961.25615926</v>
      </c>
      <c r="J22" s="164">
        <f>DataInput!J128</f>
        <v>3868.8431855500003</v>
      </c>
      <c r="K22" s="164">
        <f>DataInput!K128</f>
        <v>2618.98562425</v>
      </c>
      <c r="L22" s="164">
        <f>DataInput!L128</f>
        <v>2749.9349054625</v>
      </c>
      <c r="M22" s="358">
        <f>DataInput!M128*(1+$E22/100)</f>
        <v>2598.6884856620627</v>
      </c>
      <c r="N22" s="358">
        <f>DataInput!N128*(1+$E22/100)</f>
        <v>2728.6229099451657</v>
      </c>
      <c r="O22" s="358">
        <f>DataInput!O128*(1+$E22/100)</f>
        <v>2865.0540554424242</v>
      </c>
      <c r="P22" s="358">
        <f>DataInput!P128*(1+$E22/100)</f>
        <v>3008.3067582145454</v>
      </c>
      <c r="Q22" s="358">
        <f>DataInput!Q128*(1+$E22/100)</f>
        <v>3158.7220961252724</v>
      </c>
      <c r="R22" s="358">
        <f>DataInput!R128*(1+$E22/100)</f>
        <v>3316.6582009315366</v>
      </c>
      <c r="S22" s="358">
        <f>DataInput!S128*(1+$E22/100)</f>
        <v>3482.4911109781128</v>
      </c>
      <c r="T22" s="358">
        <f>DataInput!T128*(1+$E22/100)</f>
        <v>3656.6156665270187</v>
      </c>
      <c r="U22" s="358">
        <f>DataInput!U128*(1+$E22/100)</f>
        <v>3839.4464498533698</v>
      </c>
      <c r="V22" s="216"/>
    </row>
    <row r="23" spans="2:22" s="76" customFormat="1">
      <c r="B23" s="154" t="str">
        <f>DataInput!B129</f>
        <v>Sales of Government Assets and Privatization Proceeds</v>
      </c>
      <c r="C23" s="62" t="str">
        <f>DataInput!C129</f>
        <v>Naira</v>
      </c>
      <c r="D23" s="62" t="str">
        <f>DataInput!D129</f>
        <v>Million</v>
      </c>
      <c r="E23" s="75"/>
      <c r="F23" s="75"/>
      <c r="G23" s="164">
        <f>DataInput!G129</f>
        <v>0</v>
      </c>
      <c r="H23" s="164">
        <f>DataInput!H129</f>
        <v>0</v>
      </c>
      <c r="I23" s="164">
        <f>DataInput!I129</f>
        <v>0</v>
      </c>
      <c r="J23" s="164">
        <f>DataInput!J129</f>
        <v>0</v>
      </c>
      <c r="K23" s="164">
        <f>DataInput!K129</f>
        <v>0</v>
      </c>
      <c r="L23" s="164">
        <f>DataInput!L129</f>
        <v>0</v>
      </c>
      <c r="M23" s="164">
        <f>DataInput!M129</f>
        <v>0</v>
      </c>
      <c r="N23" s="164">
        <f>DataInput!N129</f>
        <v>0</v>
      </c>
      <c r="O23" s="164">
        <f>DataInput!O129</f>
        <v>0</v>
      </c>
      <c r="P23" s="164">
        <f>DataInput!P129</f>
        <v>0</v>
      </c>
      <c r="Q23" s="164">
        <f>DataInput!Q129</f>
        <v>0</v>
      </c>
      <c r="R23" s="164">
        <f>DataInput!R129</f>
        <v>0</v>
      </c>
      <c r="S23" s="164">
        <f>DataInput!S129</f>
        <v>0</v>
      </c>
      <c r="T23" s="164">
        <f>DataInput!T129</f>
        <v>0</v>
      </c>
      <c r="U23" s="164">
        <f>DataInput!U129</f>
        <v>0</v>
      </c>
      <c r="V23" s="216"/>
    </row>
    <row r="24" spans="2:22" s="76" customFormat="1">
      <c r="B24" s="154" t="str">
        <f>DataInput!B130</f>
        <v>Other Non-Debt Creating Capital Receipts</v>
      </c>
      <c r="C24" s="35" t="str">
        <f>DataInput!C130</f>
        <v>Naira</v>
      </c>
      <c r="D24" s="35" t="str">
        <f>DataInput!D130</f>
        <v>Million</v>
      </c>
      <c r="E24" s="75"/>
      <c r="F24" s="75"/>
      <c r="G24" s="164">
        <f>DataInput!G130</f>
        <v>30150.106612430001</v>
      </c>
      <c r="H24" s="164">
        <f>DataInput!H130</f>
        <v>11383.767167310001</v>
      </c>
      <c r="I24" s="164">
        <f>DataInput!I130</f>
        <v>2259.0676050000002</v>
      </c>
      <c r="J24" s="164">
        <f>DataInput!J130</f>
        <v>25985.48061391</v>
      </c>
      <c r="K24" s="164">
        <f>DataInput!K130</f>
        <v>22763.433601889999</v>
      </c>
      <c r="L24" s="164">
        <f>DataInput!L130</f>
        <v>23901.605281984499</v>
      </c>
      <c r="M24" s="164">
        <f>DataInput!M130</f>
        <v>25096.685546083725</v>
      </c>
      <c r="N24" s="164">
        <f>DataInput!N130</f>
        <v>26351.519823387913</v>
      </c>
      <c r="O24" s="164">
        <f>DataInput!O130</f>
        <v>27669.095814557306</v>
      </c>
      <c r="P24" s="164">
        <f>DataInput!P130</f>
        <v>29052.550605285174</v>
      </c>
      <c r="Q24" s="164">
        <f>DataInput!Q130</f>
        <v>30505.178135549428</v>
      </c>
      <c r="R24" s="164">
        <f>DataInput!R130</f>
        <v>32030.437042326907</v>
      </c>
      <c r="S24" s="164">
        <f>DataInput!S130</f>
        <v>33631.958894443247</v>
      </c>
      <c r="T24" s="164">
        <f>DataInput!T130</f>
        <v>35313.556839165409</v>
      </c>
      <c r="U24" s="164">
        <f>DataInput!U130</f>
        <v>37079.234681123686</v>
      </c>
      <c r="V24" s="216"/>
    </row>
    <row r="25" spans="2:22" s="76" customFormat="1">
      <c r="B25" s="154" t="str">
        <f>DataInput!B131</f>
        <v>Proceeds from Debt-Creating Borrowings (bond issuance, loan disbursements, etc.)</v>
      </c>
      <c r="C25" s="62" t="str">
        <f>DataInput!C131</f>
        <v>Naira</v>
      </c>
      <c r="D25" s="62" t="str">
        <f>DataInput!D131</f>
        <v>Million</v>
      </c>
      <c r="E25" s="75"/>
      <c r="F25" s="75"/>
      <c r="G25" s="164">
        <f>DataInput!G131</f>
        <v>0</v>
      </c>
      <c r="H25" s="164">
        <f>DataInput!H131</f>
        <v>0</v>
      </c>
      <c r="I25" s="164">
        <f>DataInput!I131</f>
        <v>0</v>
      </c>
      <c r="J25" s="164">
        <f>DataInput!J131</f>
        <v>0</v>
      </c>
      <c r="K25" s="164">
        <f>DataInput!K131</f>
        <v>0</v>
      </c>
      <c r="L25" s="218">
        <f>L101</f>
        <v>-23995.537312455741</v>
      </c>
      <c r="M25" s="218">
        <f t="shared" ref="M25:U25" ca="1" si="3">M101</f>
        <v>-16201.171805918808</v>
      </c>
      <c r="N25" s="218">
        <f t="shared" ca="1" si="3"/>
        <v>-12298.979038511541</v>
      </c>
      <c r="O25" s="218">
        <f t="shared" ca="1" si="3"/>
        <v>-13134.205595755579</v>
      </c>
      <c r="P25" s="218">
        <f t="shared" ca="1" si="3"/>
        <v>-12114.481227445372</v>
      </c>
      <c r="Q25" s="218">
        <f t="shared" ca="1" si="3"/>
        <v>-40083.170553009695</v>
      </c>
      <c r="R25" s="218">
        <f t="shared" ca="1" si="3"/>
        <v>-33250.003929894236</v>
      </c>
      <c r="S25" s="218">
        <f t="shared" ca="1" si="3"/>
        <v>-31396.210486138269</v>
      </c>
      <c r="T25" s="218">
        <f t="shared" ca="1" si="3"/>
        <v>-36532.892684457824</v>
      </c>
      <c r="U25" s="218">
        <f t="shared" ca="1" si="3"/>
        <v>-38681.79050935233</v>
      </c>
      <c r="V25" s="216"/>
    </row>
    <row r="26" spans="2:22" s="76" customFormat="1">
      <c r="B26" s="152" t="str">
        <f>DataInput!B132</f>
        <v>of which Borrowings from Domestic bonds</v>
      </c>
      <c r="C26" s="62" t="str">
        <f>DataInput!C132</f>
        <v>Naira</v>
      </c>
      <c r="D26" s="62" t="str">
        <f>DataInput!D132</f>
        <v>Million</v>
      </c>
      <c r="E26" s="75"/>
      <c r="F26" s="75"/>
      <c r="G26" s="164">
        <f>DataInput!G132</f>
        <v>0</v>
      </c>
      <c r="H26" s="164">
        <f>DataInput!H132</f>
        <v>0</v>
      </c>
      <c r="I26" s="164">
        <f>DataInput!I132</f>
        <v>0</v>
      </c>
      <c r="J26" s="164">
        <f>DataInput!J132</f>
        <v>0</v>
      </c>
      <c r="K26" s="164">
        <f>DataInput!K132</f>
        <v>0</v>
      </c>
      <c r="L26" s="219"/>
      <c r="M26" s="219"/>
      <c r="N26" s="219"/>
      <c r="O26" s="219"/>
      <c r="P26" s="220"/>
      <c r="Q26" s="220"/>
      <c r="R26" s="220"/>
      <c r="S26" s="220"/>
      <c r="T26" s="220"/>
      <c r="U26" s="220"/>
      <c r="V26" s="216"/>
    </row>
    <row r="27" spans="2:22" s="76" customFormat="1">
      <c r="B27" s="152" t="str">
        <f>DataInput!B133</f>
        <v xml:space="preserve">of which Borrowings from Commercial bank loans </v>
      </c>
      <c r="C27" s="62" t="str">
        <f>DataInput!C133</f>
        <v>Naira</v>
      </c>
      <c r="D27" s="62" t="str">
        <f>DataInput!D133</f>
        <v>Million</v>
      </c>
      <c r="E27" s="75"/>
      <c r="F27" s="75"/>
      <c r="G27" s="164">
        <f>DataInput!G133</f>
        <v>0</v>
      </c>
      <c r="H27" s="164">
        <f>DataInput!H133</f>
        <v>0</v>
      </c>
      <c r="I27" s="164">
        <f>DataInput!I133</f>
        <v>0</v>
      </c>
      <c r="J27" s="164">
        <f>DataInput!J133</f>
        <v>0</v>
      </c>
      <c r="K27" s="164">
        <f>DataInput!K133</f>
        <v>0</v>
      </c>
      <c r="L27" s="219"/>
      <c r="M27" s="219"/>
      <c r="N27" s="219"/>
      <c r="O27" s="219"/>
      <c r="P27" s="220"/>
      <c r="Q27" s="220"/>
      <c r="R27" s="220"/>
      <c r="S27" s="220"/>
      <c r="T27" s="220"/>
      <c r="U27" s="220"/>
      <c r="V27" s="216"/>
    </row>
    <row r="28" spans="2:22" s="76" customFormat="1">
      <c r="B28" s="152" t="str">
        <f>DataInput!B134</f>
        <v>of which Borrowings from External loans</v>
      </c>
      <c r="C28" s="62" t="str">
        <f>DataInput!C134</f>
        <v>Naira</v>
      </c>
      <c r="D28" s="62" t="str">
        <f>DataInput!D134</f>
        <v>Million</v>
      </c>
      <c r="E28" s="75"/>
      <c r="F28" s="75"/>
      <c r="G28" s="164">
        <f>DataInput!G134</f>
        <v>0</v>
      </c>
      <c r="H28" s="164">
        <f>DataInput!H134</f>
        <v>0</v>
      </c>
      <c r="I28" s="164">
        <f>DataInput!I134</f>
        <v>0</v>
      </c>
      <c r="J28" s="164">
        <f>DataInput!J134</f>
        <v>0</v>
      </c>
      <c r="K28" s="164">
        <f>DataInput!K134</f>
        <v>0</v>
      </c>
      <c r="L28" s="219"/>
      <c r="M28" s="219"/>
      <c r="N28" s="219"/>
      <c r="O28" s="219"/>
      <c r="P28" s="220"/>
      <c r="Q28" s="220"/>
      <c r="R28" s="220"/>
      <c r="S28" s="220"/>
      <c r="T28" s="220"/>
      <c r="U28" s="220"/>
      <c r="V28" s="216"/>
    </row>
    <row r="29" spans="2:22" s="76" customFormat="1">
      <c r="B29" s="130"/>
      <c r="C29" s="35"/>
      <c r="D29" s="35"/>
      <c r="E29" s="75"/>
      <c r="F29" s="75"/>
      <c r="G29" s="60"/>
      <c r="H29" s="60"/>
      <c r="I29" s="60"/>
      <c r="J29" s="60"/>
      <c r="K29" s="60"/>
      <c r="L29" s="40"/>
      <c r="M29" s="40"/>
      <c r="N29" s="40"/>
      <c r="O29" s="40"/>
      <c r="P29" s="40"/>
      <c r="Q29" s="40"/>
      <c r="R29" s="40"/>
      <c r="S29" s="40"/>
      <c r="T29" s="40"/>
      <c r="U29" s="40"/>
      <c r="V29" s="216"/>
    </row>
    <row r="30" spans="2:22" s="76" customFormat="1">
      <c r="B30" s="22" t="str">
        <f>DataInput!B136</f>
        <v>Expenditure</v>
      </c>
      <c r="C30" s="35" t="str">
        <f>DataInput!C136</f>
        <v>Naira</v>
      </c>
      <c r="D30" s="35" t="str">
        <f>DataInput!D136</f>
        <v>Million</v>
      </c>
      <c r="E30" s="75"/>
      <c r="F30" s="75"/>
      <c r="G30" s="321">
        <f>DataInput!G136</f>
        <v>55862.913015310005</v>
      </c>
      <c r="H30" s="321">
        <f>DataInput!H136</f>
        <v>71640.805169309999</v>
      </c>
      <c r="I30" s="321">
        <f>DataInput!I136</f>
        <v>67151.009465919997</v>
      </c>
      <c r="J30" s="321">
        <f>DataInput!J136</f>
        <v>100158.96899600999</v>
      </c>
      <c r="K30" s="321">
        <f>DataInput!K136</f>
        <v>74252.954540609993</v>
      </c>
      <c r="L30" s="163">
        <f>L31+L32+L33+L36+L37+L38</f>
        <v>83574.500070880764</v>
      </c>
      <c r="M30" s="163">
        <f t="shared" ref="M30:U30" ca="1" si="4">M31+M32+M33+M36+M37+M38</f>
        <v>87962.182186121849</v>
      </c>
      <c r="N30" s="163">
        <f t="shared" ca="1" si="4"/>
        <v>97072.542552968167</v>
      </c>
      <c r="O30" s="163">
        <f t="shared" ca="1" si="4"/>
        <v>101705.88997187512</v>
      </c>
      <c r="P30" s="163">
        <f t="shared" ca="1" si="4"/>
        <v>108467.61911856686</v>
      </c>
      <c r="Q30" s="163">
        <f t="shared" ca="1" si="4"/>
        <v>86528.034810303157</v>
      </c>
      <c r="R30" s="163">
        <f t="shared" ca="1" si="4"/>
        <v>99691.76170158427</v>
      </c>
      <c r="S30" s="163">
        <f t="shared" ca="1" si="4"/>
        <v>108192.64342691415</v>
      </c>
      <c r="T30" s="163">
        <f t="shared" ca="1" si="4"/>
        <v>110035.40392424721</v>
      </c>
      <c r="U30" s="163">
        <f t="shared" ca="1" si="4"/>
        <v>115214.92092978794</v>
      </c>
      <c r="V30" s="216"/>
    </row>
    <row r="31" spans="2:22" s="76" customFormat="1">
      <c r="B31" s="142" t="str">
        <f>DataInput!B137</f>
        <v>1. Personnel costs (Salaries, Pensions, Civil Servant Social Benefits, other)</v>
      </c>
      <c r="C31" s="35" t="str">
        <f>DataInput!C137</f>
        <v>Naira</v>
      </c>
      <c r="D31" s="35" t="str">
        <f>DataInput!D137</f>
        <v>Million</v>
      </c>
      <c r="E31" s="75"/>
      <c r="F31" s="75"/>
      <c r="G31" s="164">
        <f>DataInput!G137</f>
        <v>20188.554982310001</v>
      </c>
      <c r="H31" s="164">
        <f>DataInput!H137</f>
        <v>22066.916758889998</v>
      </c>
      <c r="I31" s="164">
        <f>DataInput!I137</f>
        <v>21498.672226439998</v>
      </c>
      <c r="J31" s="164">
        <f>DataInput!J137</f>
        <v>24866.916758889998</v>
      </c>
      <c r="K31" s="164">
        <f>DataInput!K137</f>
        <v>19469.910426210001</v>
      </c>
      <c r="L31" s="164">
        <f>DataInput!L137</f>
        <v>20443.405947520503</v>
      </c>
      <c r="M31" s="164">
        <f>DataInput!M137</f>
        <v>21465.576244896525</v>
      </c>
      <c r="N31" s="164">
        <f>DataInput!N137</f>
        <v>22538.855057141354</v>
      </c>
      <c r="O31" s="164">
        <f>DataInput!O137</f>
        <v>23665.797809998421</v>
      </c>
      <c r="P31" s="164">
        <f>DataInput!P137</f>
        <v>24849.087700498345</v>
      </c>
      <c r="Q31" s="164">
        <f>DataInput!Q137</f>
        <v>26091.542085523259</v>
      </c>
      <c r="R31" s="164">
        <f>DataInput!R137</f>
        <v>27396.119189799425</v>
      </c>
      <c r="S31" s="164">
        <f>DataInput!S137</f>
        <v>28765.925149289393</v>
      </c>
      <c r="T31" s="164">
        <f>DataInput!T137</f>
        <v>30204.221406753866</v>
      </c>
      <c r="U31" s="164">
        <f>DataInput!U137</f>
        <v>31714.432477091559</v>
      </c>
      <c r="V31" s="216"/>
    </row>
    <row r="32" spans="2:22" s="76" customFormat="1">
      <c r="B32" s="142" t="str">
        <f>DataInput!B138</f>
        <v>2. Overhead costs</v>
      </c>
      <c r="C32" s="35" t="str">
        <f>DataInput!C138</f>
        <v>Naira</v>
      </c>
      <c r="D32" s="35" t="str">
        <f>DataInput!D138</f>
        <v>Million</v>
      </c>
      <c r="E32" s="75"/>
      <c r="F32" s="75"/>
      <c r="G32" s="164">
        <f>DataInput!G138</f>
        <v>7876.8764730100002</v>
      </c>
      <c r="H32" s="164">
        <f>DataInput!H138</f>
        <v>8434.0781778199998</v>
      </c>
      <c r="I32" s="164">
        <f>DataInput!I138</f>
        <v>8142.9531023400004</v>
      </c>
      <c r="J32" s="164">
        <f>DataInput!J138</f>
        <v>13813.75702682</v>
      </c>
      <c r="K32" s="164">
        <f>DataInput!K138</f>
        <v>25770.995543459998</v>
      </c>
      <c r="L32" s="164">
        <f>DataInput!L138</f>
        <v>27059.545320632998</v>
      </c>
      <c r="M32" s="164">
        <f>DataInput!M138</f>
        <v>28412.522586664647</v>
      </c>
      <c r="N32" s="164">
        <f>DataInput!N138</f>
        <v>29833.148715997882</v>
      </c>
      <c r="O32" s="164">
        <f>DataInput!O138</f>
        <v>31324.806151797773</v>
      </c>
      <c r="P32" s="164">
        <f>DataInput!P138</f>
        <v>32891.046459387668</v>
      </c>
      <c r="Q32" s="164">
        <f>DataInput!Q138</f>
        <v>34535.598782357047</v>
      </c>
      <c r="R32" s="164">
        <f>DataInput!R138</f>
        <v>36262.378721474903</v>
      </c>
      <c r="S32" s="164">
        <f>DataInput!S138</f>
        <v>38075.497657548643</v>
      </c>
      <c r="T32" s="164">
        <f>DataInput!T138</f>
        <v>39979.272540426078</v>
      </c>
      <c r="U32" s="164">
        <f>DataInput!U138</f>
        <v>41978.23616744738</v>
      </c>
      <c r="V32" s="216"/>
    </row>
    <row r="33" spans="2:22" s="76" customFormat="1">
      <c r="B33" s="142" t="str">
        <f>DataInput!B139</f>
        <v>3. Interest Payments (Public Debt Charges, including interests deducted from FAAC Allocation)</v>
      </c>
      <c r="C33" s="35" t="str">
        <f>DataInput!C139</f>
        <v>Naira</v>
      </c>
      <c r="D33" s="35" t="str">
        <f>DataInput!D139</f>
        <v>Million</v>
      </c>
      <c r="E33" s="75"/>
      <c r="F33" s="75"/>
      <c r="G33" s="164">
        <f>DataInput!G139</f>
        <v>0</v>
      </c>
      <c r="H33" s="164">
        <f>DataInput!H139</f>
        <v>0</v>
      </c>
      <c r="I33" s="164">
        <f>DataInput!I139</f>
        <v>0</v>
      </c>
      <c r="J33" s="164">
        <f>DataInput!J139</f>
        <v>0</v>
      </c>
      <c r="K33" s="164">
        <f>DataInput!K139</f>
        <v>0</v>
      </c>
      <c r="L33" s="163">
        <f>L95</f>
        <v>2749.9541354294997</v>
      </c>
      <c r="M33" s="163">
        <f t="shared" ref="M33:U33" si="5">M95</f>
        <v>2115.071236596516</v>
      </c>
      <c r="N33" s="163">
        <f t="shared" ca="1" si="5"/>
        <v>2067.4280584730586</v>
      </c>
      <c r="O33" s="163">
        <f t="shared" ca="1" si="5"/>
        <v>2301.2258011137646</v>
      </c>
      <c r="P33" s="163">
        <f t="shared" ca="1" si="5"/>
        <v>2443.4277877259274</v>
      </c>
      <c r="Q33" s="163">
        <f t="shared" ca="1" si="5"/>
        <v>2648.8772738344155</v>
      </c>
      <c r="R33" s="163">
        <f t="shared" ca="1" si="5"/>
        <v>1425.2099645908647</v>
      </c>
      <c r="S33" s="163">
        <f t="shared" ca="1" si="5"/>
        <v>176.21879382638326</v>
      </c>
      <c r="T33" s="163">
        <f t="shared" ca="1" si="5"/>
        <v>-1179.0337191079934</v>
      </c>
      <c r="U33" s="163">
        <f t="shared" ca="1" si="5"/>
        <v>-2813.448555674986</v>
      </c>
      <c r="V33" s="216"/>
    </row>
    <row r="34" spans="2:22" s="76" customFormat="1">
      <c r="B34" s="154" t="str">
        <f>DataInput!B140</f>
        <v>of which Interest Payments (Public Debt Charges, excluding interests deducted from FAAC Allocation)</v>
      </c>
      <c r="C34" s="35" t="str">
        <f>DataInput!C140</f>
        <v>Naira</v>
      </c>
      <c r="D34" s="35" t="str">
        <f>DataInput!D140</f>
        <v>Million</v>
      </c>
      <c r="E34" s="75"/>
      <c r="F34" s="75"/>
      <c r="G34" s="164">
        <f>DataInput!G140</f>
        <v>0</v>
      </c>
      <c r="H34" s="164">
        <f>DataInput!H140</f>
        <v>0</v>
      </c>
      <c r="I34" s="164">
        <f>DataInput!I140</f>
        <v>0</v>
      </c>
      <c r="J34" s="164">
        <f>DataInput!J140</f>
        <v>0</v>
      </c>
      <c r="K34" s="164">
        <f>DataInput!K140</f>
        <v>0</v>
      </c>
      <c r="L34" s="219"/>
      <c r="M34" s="219"/>
      <c r="N34" s="219"/>
      <c r="O34" s="219"/>
      <c r="P34" s="220"/>
      <c r="Q34" s="220"/>
      <c r="R34" s="220"/>
      <c r="S34" s="220"/>
      <c r="T34" s="220"/>
      <c r="U34" s="220"/>
      <c r="V34" s="216"/>
    </row>
    <row r="35" spans="2:22" s="76" customFormat="1">
      <c r="B35" s="154" t="str">
        <f>DataInput!B141</f>
        <v>of which Interest deducted from FAAC Allocation</v>
      </c>
      <c r="C35" s="35" t="str">
        <f>DataInput!C141</f>
        <v>Naira</v>
      </c>
      <c r="D35" s="35" t="str">
        <f>DataInput!D141</f>
        <v>Million</v>
      </c>
      <c r="E35" s="75"/>
      <c r="F35" s="75"/>
      <c r="G35" s="164">
        <f>DataInput!G141</f>
        <v>0</v>
      </c>
      <c r="H35" s="164">
        <f>DataInput!H141</f>
        <v>0</v>
      </c>
      <c r="I35" s="164">
        <f>DataInput!I141</f>
        <v>0</v>
      </c>
      <c r="J35" s="164">
        <f>DataInput!J141</f>
        <v>0</v>
      </c>
      <c r="K35" s="164">
        <f>DataInput!K141</f>
        <v>0</v>
      </c>
      <c r="L35" s="219"/>
      <c r="M35" s="219"/>
      <c r="N35" s="219"/>
      <c r="O35" s="219"/>
      <c r="P35" s="220"/>
      <c r="Q35" s="220"/>
      <c r="R35" s="220"/>
      <c r="S35" s="220"/>
      <c r="T35" s="220"/>
      <c r="U35" s="220"/>
      <c r="V35" s="216"/>
    </row>
    <row r="36" spans="2:22" s="76" customFormat="1">
      <c r="B36" s="142" t="str">
        <f>DataInput!B142</f>
        <v>4. Other Recurrent Expenditure (Excluding Personnel Costs, Overhead Costs and Interest Payments)</v>
      </c>
      <c r="C36" s="35" t="str">
        <f>DataInput!C142</f>
        <v>Naira</v>
      </c>
      <c r="D36" s="35" t="str">
        <f>DataInput!D142</f>
        <v>Million</v>
      </c>
      <c r="E36" s="75"/>
      <c r="F36" s="75"/>
      <c r="G36" s="164">
        <f>DataInput!G142</f>
        <v>0</v>
      </c>
      <c r="H36" s="164">
        <f>DataInput!H142</f>
        <v>0</v>
      </c>
      <c r="I36" s="164">
        <f>DataInput!I142</f>
        <v>0</v>
      </c>
      <c r="J36" s="164">
        <f>DataInput!J142</f>
        <v>0</v>
      </c>
      <c r="K36" s="164">
        <f>DataInput!K142</f>
        <v>0</v>
      </c>
      <c r="L36" s="164">
        <f>DataInput!L142</f>
        <v>0</v>
      </c>
      <c r="M36" s="164">
        <f>DataInput!M142</f>
        <v>0</v>
      </c>
      <c r="N36" s="164">
        <f>DataInput!N142</f>
        <v>0</v>
      </c>
      <c r="O36" s="164">
        <f>DataInput!O142</f>
        <v>0</v>
      </c>
      <c r="P36" s="164">
        <f>DataInput!P142</f>
        <v>0</v>
      </c>
      <c r="Q36" s="164">
        <f>DataInput!Q142</f>
        <v>0</v>
      </c>
      <c r="R36" s="164">
        <f>DataInput!R142</f>
        <v>0</v>
      </c>
      <c r="S36" s="164">
        <f>DataInput!S142</f>
        <v>0</v>
      </c>
      <c r="T36" s="164">
        <f>DataInput!T142</f>
        <v>0</v>
      </c>
      <c r="U36" s="164">
        <f>DataInput!U142</f>
        <v>0</v>
      </c>
      <c r="V36" s="216"/>
    </row>
    <row r="37" spans="2:22" s="76" customFormat="1">
      <c r="B37" s="142" t="str">
        <f>DataInput!B143</f>
        <v>5. Capital Expenditure</v>
      </c>
      <c r="C37" s="35" t="str">
        <f>DataInput!C143</f>
        <v>Naira</v>
      </c>
      <c r="D37" s="35" t="str">
        <f>DataInput!D143</f>
        <v>Million</v>
      </c>
      <c r="E37" s="75"/>
      <c r="F37" s="75"/>
      <c r="G37" s="164">
        <f>DataInput!G143</f>
        <v>27797.481559990003</v>
      </c>
      <c r="H37" s="164">
        <f>DataInput!H143</f>
        <v>41139.810232600001</v>
      </c>
      <c r="I37" s="164">
        <f>DataInput!I143</f>
        <v>37509.384137139998</v>
      </c>
      <c r="J37" s="164">
        <f>DataInput!J143</f>
        <v>61478.295210300006</v>
      </c>
      <c r="K37" s="164">
        <f>DataInput!K143</f>
        <v>29012.048570939998</v>
      </c>
      <c r="L37" s="164">
        <f>DataInput!L143</f>
        <v>30462.650999486999</v>
      </c>
      <c r="M37" s="164">
        <f>DataInput!M143</f>
        <v>31985.78354946135</v>
      </c>
      <c r="N37" s="164">
        <f>DataInput!N143</f>
        <v>33585.072726934421</v>
      </c>
      <c r="O37" s="164">
        <f>DataInput!O143</f>
        <v>35264.326363281136</v>
      </c>
      <c r="P37" s="164">
        <f>DataInput!P143</f>
        <v>37027.5426814452</v>
      </c>
      <c r="Q37" s="164">
        <f>DataInput!Q143</f>
        <v>38878.919815517453</v>
      </c>
      <c r="R37" s="164">
        <f>DataInput!R143</f>
        <v>40822.865806293332</v>
      </c>
      <c r="S37" s="164">
        <f>DataInput!S143</f>
        <v>42864.009096607995</v>
      </c>
      <c r="T37" s="164">
        <f>DataInput!T143</f>
        <v>45007.209551438398</v>
      </c>
      <c r="U37" s="164">
        <f>DataInput!U143</f>
        <v>47257.570029010312</v>
      </c>
      <c r="V37" s="216"/>
    </row>
    <row r="38" spans="2:22" s="76" customFormat="1">
      <c r="B38" s="142" t="str">
        <f>DataInput!B144</f>
        <v>6. Amortization (principal) payments</v>
      </c>
      <c r="C38" s="62" t="str">
        <f>DataInput!C144</f>
        <v>Naira</v>
      </c>
      <c r="D38" s="62" t="str">
        <f>DataInput!D144</f>
        <v>Million</v>
      </c>
      <c r="E38" s="75"/>
      <c r="F38" s="75"/>
      <c r="G38" s="164">
        <f>DataInput!G144</f>
        <v>0</v>
      </c>
      <c r="H38" s="164">
        <f>DataInput!H144</f>
        <v>0</v>
      </c>
      <c r="I38" s="164">
        <f>DataInput!I144</f>
        <v>0</v>
      </c>
      <c r="J38" s="164">
        <f>DataInput!J144</f>
        <v>0</v>
      </c>
      <c r="K38" s="164">
        <f>DataInput!K144</f>
        <v>0</v>
      </c>
      <c r="L38" s="218">
        <f>L92</f>
        <v>2858.9436678107704</v>
      </c>
      <c r="M38" s="218">
        <f t="shared" ref="M38:U38" ca="1" si="6">M92</f>
        <v>3983.2285685028091</v>
      </c>
      <c r="N38" s="218">
        <f t="shared" ca="1" si="6"/>
        <v>9048.037994421451</v>
      </c>
      <c r="O38" s="218">
        <f t="shared" ca="1" si="6"/>
        <v>9149.7338456840225</v>
      </c>
      <c r="P38" s="218">
        <f t="shared" ca="1" si="6"/>
        <v>11256.514489509724</v>
      </c>
      <c r="Q38" s="218">
        <f t="shared" ca="1" si="6"/>
        <v>-15626.903146929028</v>
      </c>
      <c r="R38" s="218">
        <f t="shared" ca="1" si="6"/>
        <v>-6214.8119805742681</v>
      </c>
      <c r="S38" s="218">
        <f t="shared" ca="1" si="6"/>
        <v>-1689.00727035827</v>
      </c>
      <c r="T38" s="218">
        <f t="shared" ca="1" si="6"/>
        <v>-3976.2658552631437</v>
      </c>
      <c r="U38" s="218">
        <f t="shared" ca="1" si="6"/>
        <v>-2921.8691880863153</v>
      </c>
      <c r="V38" s="216"/>
    </row>
    <row r="39" spans="2:22" s="76" customFormat="1">
      <c r="B39" s="151" t="str">
        <f>DataInput!B145</f>
        <v>of which Amortization of Domestic bonds</v>
      </c>
      <c r="C39" s="62" t="str">
        <f>DataInput!C145</f>
        <v>Naira</v>
      </c>
      <c r="D39" s="62" t="str">
        <f>DataInput!D145</f>
        <v>Million</v>
      </c>
      <c r="E39" s="75"/>
      <c r="F39" s="75"/>
      <c r="G39" s="164">
        <f>DataInput!G145</f>
        <v>0</v>
      </c>
      <c r="H39" s="164">
        <f>DataInput!H145</f>
        <v>0</v>
      </c>
      <c r="I39" s="164">
        <f>DataInput!I145</f>
        <v>0</v>
      </c>
      <c r="J39" s="164">
        <f>DataInput!J145</f>
        <v>0</v>
      </c>
      <c r="K39" s="164">
        <f>DataInput!K145</f>
        <v>0</v>
      </c>
      <c r="L39" s="219"/>
      <c r="M39" s="219"/>
      <c r="N39" s="219"/>
      <c r="O39" s="219"/>
      <c r="P39" s="220"/>
      <c r="Q39" s="220"/>
      <c r="R39" s="220"/>
      <c r="S39" s="220"/>
      <c r="T39" s="220"/>
      <c r="U39" s="220"/>
      <c r="V39" s="216"/>
    </row>
    <row r="40" spans="2:22" s="76" customFormat="1">
      <c r="B40" s="151" t="str">
        <f>DataInput!B146</f>
        <v xml:space="preserve">of which Amortization of Commercial bank loans </v>
      </c>
      <c r="C40" s="62" t="str">
        <f>DataInput!C146</f>
        <v>Naira</v>
      </c>
      <c r="D40" s="62" t="str">
        <f>DataInput!D146</f>
        <v>Million</v>
      </c>
      <c r="E40" s="75"/>
      <c r="F40" s="75"/>
      <c r="G40" s="164">
        <f>DataInput!G146</f>
        <v>0</v>
      </c>
      <c r="H40" s="164">
        <f>DataInput!H146</f>
        <v>0</v>
      </c>
      <c r="I40" s="164">
        <f>DataInput!I146</f>
        <v>0</v>
      </c>
      <c r="J40" s="164">
        <f>DataInput!J146</f>
        <v>0</v>
      </c>
      <c r="K40" s="164">
        <f>DataInput!K146</f>
        <v>0</v>
      </c>
      <c r="L40" s="219"/>
      <c r="M40" s="219"/>
      <c r="N40" s="219"/>
      <c r="O40" s="219"/>
      <c r="P40" s="220"/>
      <c r="Q40" s="220"/>
      <c r="R40" s="220"/>
      <c r="S40" s="220"/>
      <c r="T40" s="220"/>
      <c r="U40" s="220"/>
      <c r="V40" s="216"/>
    </row>
    <row r="41" spans="2:22" s="76" customFormat="1">
      <c r="B41" s="151" t="str">
        <f>DataInput!B147</f>
        <v>of which Amortization of External loans</v>
      </c>
      <c r="C41" s="62" t="str">
        <f>DataInput!C147</f>
        <v>Naira</v>
      </c>
      <c r="D41" s="62" t="str">
        <f>DataInput!D147</f>
        <v>Million</v>
      </c>
      <c r="E41" s="75"/>
      <c r="F41" s="75"/>
      <c r="G41" s="164">
        <f>DataInput!G147</f>
        <v>0</v>
      </c>
      <c r="H41" s="164">
        <f>DataInput!H147</f>
        <v>0</v>
      </c>
      <c r="I41" s="164">
        <f>DataInput!I147</f>
        <v>0</v>
      </c>
      <c r="J41" s="164">
        <f>DataInput!J147</f>
        <v>0</v>
      </c>
      <c r="K41" s="164">
        <f>DataInput!K147</f>
        <v>0</v>
      </c>
      <c r="L41" s="219"/>
      <c r="M41" s="219"/>
      <c r="N41" s="219"/>
      <c r="O41" s="219"/>
      <c r="P41" s="220"/>
      <c r="Q41" s="220"/>
      <c r="R41" s="220"/>
      <c r="S41" s="220"/>
      <c r="T41" s="220"/>
      <c r="U41" s="220"/>
      <c r="V41" s="216"/>
    </row>
    <row r="42" spans="2:22" s="76" customFormat="1">
      <c r="B42" s="108"/>
      <c r="C42" s="35"/>
      <c r="D42" s="35"/>
      <c r="E42" s="75"/>
      <c r="F42" s="75"/>
      <c r="G42" s="37"/>
      <c r="H42" s="37"/>
      <c r="I42" s="37"/>
      <c r="J42" s="37"/>
      <c r="K42" s="37"/>
      <c r="L42" s="40"/>
      <c r="M42" s="40"/>
      <c r="N42" s="40"/>
      <c r="O42" s="40"/>
      <c r="P42" s="40"/>
      <c r="Q42" s="40"/>
      <c r="R42" s="40"/>
      <c r="S42" s="40"/>
      <c r="T42" s="40"/>
      <c r="U42" s="40"/>
      <c r="V42" s="216"/>
    </row>
    <row r="43" spans="2:22" s="76" customFormat="1">
      <c r="B43" s="22" t="str">
        <f>DataInput!B149</f>
        <v>Budget Balance (' + ' means surplus,  ' - ' means deficit)</v>
      </c>
      <c r="C43" s="35" t="str">
        <f>DataInput!C149</f>
        <v>Naira</v>
      </c>
      <c r="D43" s="35" t="str">
        <f>DataInput!D149</f>
        <v>Million</v>
      </c>
      <c r="E43" s="75"/>
      <c r="F43" s="75"/>
      <c r="G43" s="321">
        <f>DataInput!G149</f>
        <v>24339.800668249991</v>
      </c>
      <c r="H43" s="321">
        <f>DataInput!H149</f>
        <v>668.9861492899945</v>
      </c>
      <c r="I43" s="321">
        <f>DataInput!I149</f>
        <v>2874.7878172500059</v>
      </c>
      <c r="J43" s="321">
        <f>DataInput!J149</f>
        <v>772.88055650000751</v>
      </c>
      <c r="K43" s="321">
        <f>DataInput!K149</f>
        <v>28194.698202319996</v>
      </c>
      <c r="L43" s="163">
        <f>L13-L30</f>
        <v>-2.0032600004924461E-3</v>
      </c>
      <c r="M43" s="163">
        <f t="shared" ref="M43:U43" ca="1" si="7">M13-M30</f>
        <v>-2.0032599859405309E-3</v>
      </c>
      <c r="N43" s="163">
        <f t="shared" ca="1" si="7"/>
        <v>-2.0032599859405309E-3</v>
      </c>
      <c r="O43" s="163">
        <f t="shared" ca="1" si="7"/>
        <v>0</v>
      </c>
      <c r="P43" s="163">
        <f t="shared" ca="1" si="7"/>
        <v>0</v>
      </c>
      <c r="Q43" s="163">
        <f t="shared" ca="1" si="7"/>
        <v>0</v>
      </c>
      <c r="R43" s="163">
        <f t="shared" ca="1" si="7"/>
        <v>0</v>
      </c>
      <c r="S43" s="163">
        <f t="shared" ca="1" si="7"/>
        <v>0</v>
      </c>
      <c r="T43" s="163">
        <f t="shared" ca="1" si="7"/>
        <v>0</v>
      </c>
      <c r="U43" s="163">
        <f t="shared" ca="1" si="7"/>
        <v>0</v>
      </c>
      <c r="V43" s="216"/>
    </row>
    <row r="44" spans="2:22" s="76" customFormat="1">
      <c r="B44" s="22" t="str">
        <f>DataInput!B150</f>
        <v>Opening Cash and Bank Balance</v>
      </c>
      <c r="C44" s="62" t="str">
        <f>DataInput!C150</f>
        <v>Naira</v>
      </c>
      <c r="D44" s="62" t="str">
        <f>DataInput!D150</f>
        <v>Million</v>
      </c>
      <c r="E44" s="75"/>
      <c r="F44" s="75"/>
      <c r="G44" s="321">
        <f>DataInput!G150</f>
        <v>6346.2197905399998</v>
      </c>
      <c r="H44" s="321">
        <f>DataInput!H150</f>
        <v>9570.8818049500005</v>
      </c>
      <c r="I44" s="321">
        <f>DataInput!I150</f>
        <v>5131.0926872</v>
      </c>
      <c r="J44" s="321">
        <f>DataInput!J150</f>
        <v>13909.255467870002</v>
      </c>
      <c r="K44" s="321">
        <f>DataInput!K150</f>
        <v>6798.42227</v>
      </c>
      <c r="L44" s="164">
        <f>DataInput!L150</f>
        <v>5429.31200326</v>
      </c>
      <c r="M44" s="164">
        <f>DataInput!M150</f>
        <v>5429.31</v>
      </c>
      <c r="N44" s="164">
        <f>DataInput!N150</f>
        <v>5429.3079967399999</v>
      </c>
      <c r="O44" s="164">
        <f>DataInput!O150</f>
        <v>5429.3059934800003</v>
      </c>
      <c r="P44" s="164">
        <f>DataInput!P150</f>
        <v>5429.3059934800003</v>
      </c>
      <c r="Q44" s="164">
        <f>DataInput!Q150</f>
        <v>5429.3059934800003</v>
      </c>
      <c r="R44" s="164">
        <f>DataInput!R150</f>
        <v>5429.3059934800003</v>
      </c>
      <c r="S44" s="164">
        <f>DataInput!S150</f>
        <v>5429.3059934800003</v>
      </c>
      <c r="T44" s="164">
        <f>DataInput!T150</f>
        <v>5429.3059934800003</v>
      </c>
      <c r="U44" s="164">
        <f>DataInput!U150</f>
        <v>5429.3059934800003</v>
      </c>
      <c r="V44" s="216"/>
    </row>
    <row r="45" spans="2:22" s="76" customFormat="1">
      <c r="B45" s="22" t="str">
        <f>DataInput!B151</f>
        <v>Closing Cash and Bank Balance</v>
      </c>
      <c r="C45" s="62" t="str">
        <f>DataInput!C151</f>
        <v>Naira</v>
      </c>
      <c r="D45" s="62" t="str">
        <f>DataInput!D151</f>
        <v>Million</v>
      </c>
      <c r="E45" s="75"/>
      <c r="F45" s="75"/>
      <c r="G45" s="321">
        <f>DataInput!G151</f>
        <v>9570.8818049500005</v>
      </c>
      <c r="H45" s="321">
        <f>DataInput!H151</f>
        <v>5131.0926872</v>
      </c>
      <c r="I45" s="321">
        <f>DataInput!I151</f>
        <v>13909.255467870002</v>
      </c>
      <c r="J45" s="321">
        <f>DataInput!J151</f>
        <v>6798.42227</v>
      </c>
      <c r="K45" s="321">
        <f>DataInput!K151</f>
        <v>5429.31200326</v>
      </c>
      <c r="L45" s="164">
        <f>DataInput!L151</f>
        <v>5429.31</v>
      </c>
      <c r="M45" s="164">
        <f>DataInput!M151</f>
        <v>5429.3079967399999</v>
      </c>
      <c r="N45" s="164">
        <f>DataInput!N151</f>
        <v>5429.3059934800003</v>
      </c>
      <c r="O45" s="164">
        <f>DataInput!O151</f>
        <v>5429.3059934800003</v>
      </c>
      <c r="P45" s="164">
        <f>DataInput!P151</f>
        <v>5429.3059934800003</v>
      </c>
      <c r="Q45" s="164">
        <f>DataInput!Q151</f>
        <v>5429.3059934800003</v>
      </c>
      <c r="R45" s="164">
        <f>DataInput!R151</f>
        <v>5429.3059934800003</v>
      </c>
      <c r="S45" s="164">
        <f>DataInput!S151</f>
        <v>5429.3059934800003</v>
      </c>
      <c r="T45" s="164">
        <f>DataInput!T151</f>
        <v>5429.3059934800003</v>
      </c>
      <c r="U45" s="164">
        <f>DataInput!U151</f>
        <v>5429.3059934800003</v>
      </c>
      <c r="V45" s="216"/>
    </row>
    <row r="46" spans="2:22" s="76" customFormat="1">
      <c r="B46" s="75"/>
      <c r="C46" s="35"/>
      <c r="D46" s="35"/>
      <c r="E46" s="75"/>
      <c r="F46" s="75"/>
      <c r="G46" s="75"/>
      <c r="H46" s="75"/>
      <c r="I46" s="75"/>
      <c r="J46" s="75"/>
      <c r="K46" s="33"/>
      <c r="L46" s="33"/>
      <c r="M46" s="33"/>
      <c r="N46" s="33"/>
      <c r="O46" s="33"/>
      <c r="P46" s="33"/>
      <c r="Q46" s="33"/>
      <c r="R46" s="33"/>
      <c r="S46" s="33"/>
      <c r="T46" s="33"/>
      <c r="U46" s="33"/>
      <c r="V46" s="319"/>
    </row>
    <row r="47" spans="2:22" s="104" customFormat="1">
      <c r="B47" s="297" t="s">
        <v>248</v>
      </c>
      <c r="C47" s="166"/>
      <c r="D47" s="166"/>
      <c r="E47" s="165"/>
      <c r="F47" s="165"/>
      <c r="G47" s="165"/>
      <c r="H47" s="165"/>
      <c r="I47" s="165"/>
      <c r="J47" s="165"/>
      <c r="K47" s="165"/>
      <c r="L47" s="167"/>
      <c r="M47" s="167"/>
      <c r="N47" s="167"/>
      <c r="O47" s="167"/>
      <c r="P47" s="167"/>
      <c r="Q47" s="167"/>
      <c r="R47" s="167"/>
      <c r="S47" s="167"/>
      <c r="T47" s="167"/>
      <c r="U47" s="167"/>
      <c r="V47" s="109"/>
    </row>
    <row r="48" spans="2:22" s="76" customFormat="1">
      <c r="B48" s="75"/>
      <c r="C48" s="74"/>
      <c r="D48" s="74"/>
      <c r="E48" s="75"/>
      <c r="F48" s="75"/>
      <c r="G48" s="75"/>
      <c r="H48" s="75"/>
      <c r="I48" s="75"/>
      <c r="J48" s="75"/>
      <c r="K48" s="75"/>
      <c r="L48" s="110"/>
      <c r="M48" s="110"/>
      <c r="N48" s="110"/>
      <c r="O48" s="110"/>
      <c r="P48" s="110"/>
      <c r="Q48" s="110"/>
      <c r="R48" s="110"/>
      <c r="S48" s="110"/>
      <c r="T48" s="110"/>
      <c r="U48" s="110"/>
      <c r="V48" s="319"/>
    </row>
    <row r="49" spans="1:22" ht="15">
      <c r="A49" s="293"/>
      <c r="B49" s="212" t="s">
        <v>231</v>
      </c>
      <c r="C49" s="35" t="str">
        <f>'Data Request'!$C$6</f>
        <v>Naira</v>
      </c>
      <c r="D49" s="35" t="str">
        <f>'Data Request'!$C$7</f>
        <v>Million</v>
      </c>
      <c r="E49" s="251"/>
      <c r="F49" s="255"/>
      <c r="G49" s="210"/>
      <c r="H49" s="210"/>
      <c r="I49" s="210"/>
      <c r="J49" s="210"/>
      <c r="K49" s="211"/>
      <c r="L49" s="262">
        <f t="shared" ref="L49:U49" si="8">-L50+L51+L54</f>
        <v>-93.932030471240978</v>
      </c>
      <c r="M49" s="262">
        <f t="shared" ca="1" si="8"/>
        <v>8895.5137401649172</v>
      </c>
      <c r="N49" s="262">
        <f t="shared" ca="1" si="8"/>
        <v>14052.540784876372</v>
      </c>
      <c r="O49" s="262">
        <f t="shared" ca="1" si="8"/>
        <v>14534.890218801727</v>
      </c>
      <c r="P49" s="262">
        <f t="shared" ca="1" si="8"/>
        <v>16938.069377839802</v>
      </c>
      <c r="Q49" s="262">
        <f t="shared" ca="1" si="8"/>
        <v>-9577.9924174602675</v>
      </c>
      <c r="R49" s="262">
        <f t="shared" ca="1" si="8"/>
        <v>-1219.5668875673318</v>
      </c>
      <c r="S49" s="262">
        <f t="shared" ca="1" si="8"/>
        <v>2235.7484083049803</v>
      </c>
      <c r="T49" s="262">
        <f t="shared" ca="1" si="8"/>
        <v>-1219.3358452924158</v>
      </c>
      <c r="U49" s="262">
        <f t="shared" ca="1" si="8"/>
        <v>-1602.5558282286474</v>
      </c>
    </row>
    <row r="50" spans="1:22" ht="15">
      <c r="A50" s="293"/>
      <c r="B50" s="225" t="s">
        <v>235</v>
      </c>
      <c r="C50" s="35" t="str">
        <f>'Data Request'!$C$6</f>
        <v>Naira</v>
      </c>
      <c r="D50" s="35" t="str">
        <f>'Data Request'!$C$7</f>
        <v>Million</v>
      </c>
      <c r="E50" s="264" t="s">
        <v>217</v>
      </c>
      <c r="F50" s="222"/>
      <c r="G50" s="222"/>
      <c r="H50" s="222"/>
      <c r="I50" s="222"/>
      <c r="J50" s="222"/>
      <c r="K50" s="228"/>
      <c r="L50" s="294">
        <f t="shared" ref="L50:U50" si="9">(L14+L17+L18+L19+L20+L22)-(L31+L32+L36+L37)</f>
        <v>5702.8278304515115</v>
      </c>
      <c r="M50" s="294">
        <f t="shared" si="9"/>
        <v>-2797.215938325593</v>
      </c>
      <c r="N50" s="294">
        <f t="shared" si="9"/>
        <v>-2937.0767352418625</v>
      </c>
      <c r="O50" s="294">
        <f t="shared" si="9"/>
        <v>-3083.9305720039411</v>
      </c>
      <c r="P50" s="294">
        <f t="shared" si="9"/>
        <v>-3238.1271006041497</v>
      </c>
      <c r="Q50" s="294">
        <f t="shared" si="9"/>
        <v>-3400.0334556343441</v>
      </c>
      <c r="R50" s="294">
        <f t="shared" si="9"/>
        <v>-3570.0351284160715</v>
      </c>
      <c r="S50" s="294">
        <f t="shared" si="9"/>
        <v>-3748.5368848368671</v>
      </c>
      <c r="T50" s="294">
        <f t="shared" si="9"/>
        <v>-3935.9637290787214</v>
      </c>
      <c r="U50" s="294">
        <f t="shared" si="9"/>
        <v>-4132.7619155326538</v>
      </c>
    </row>
    <row r="51" spans="1:22" ht="15">
      <c r="A51" s="278"/>
      <c r="B51" s="225" t="s">
        <v>236</v>
      </c>
      <c r="C51" s="35" t="str">
        <f>'Data Request'!$C$6</f>
        <v>Naira</v>
      </c>
      <c r="D51" s="35" t="str">
        <f>'Data Request'!$C$7</f>
        <v>Million</v>
      </c>
      <c r="E51" s="279"/>
      <c r="F51" s="222"/>
      <c r="G51" s="222"/>
      <c r="H51" s="222"/>
      <c r="I51" s="222"/>
      <c r="J51" s="222"/>
      <c r="K51" s="228"/>
      <c r="L51" s="228">
        <f t="shared" ref="L51:U51" si="10">L52+L53</f>
        <v>5608.8978032402702</v>
      </c>
      <c r="M51" s="228">
        <f t="shared" ca="1" si="10"/>
        <v>6098.2998050993247</v>
      </c>
      <c r="N51" s="228">
        <f t="shared" ca="1" si="10"/>
        <v>11115.46605289451</v>
      </c>
      <c r="O51" s="228">
        <f t="shared" ca="1" si="10"/>
        <v>11450.959646797786</v>
      </c>
      <c r="P51" s="228">
        <f t="shared" ca="1" si="10"/>
        <v>13699.942277235652</v>
      </c>
      <c r="Q51" s="228">
        <f t="shared" ca="1" si="10"/>
        <v>-12978.025873094612</v>
      </c>
      <c r="R51" s="228">
        <f t="shared" ca="1" si="10"/>
        <v>-4789.6020159834034</v>
      </c>
      <c r="S51" s="228">
        <f t="shared" ca="1" si="10"/>
        <v>-1512.7884765318868</v>
      </c>
      <c r="T51" s="228">
        <f t="shared" ca="1" si="10"/>
        <v>-5155.2995743711372</v>
      </c>
      <c r="U51" s="228">
        <f t="shared" ca="1" si="10"/>
        <v>-5735.3177437613012</v>
      </c>
    </row>
    <row r="52" spans="1:22" ht="15">
      <c r="A52" s="278"/>
      <c r="B52" s="291" t="s">
        <v>246</v>
      </c>
      <c r="C52" s="35" t="str">
        <f>'Data Request'!$C$6</f>
        <v>Naira</v>
      </c>
      <c r="D52" s="35" t="str">
        <f>'Data Request'!$C$7</f>
        <v>Million</v>
      </c>
      <c r="E52" s="279"/>
      <c r="F52" s="255"/>
      <c r="G52" s="255"/>
      <c r="H52" s="255"/>
      <c r="I52" s="255"/>
      <c r="J52" s="255"/>
      <c r="K52" s="221"/>
      <c r="L52" s="231">
        <f t="shared" ref="L52:U52" si="11">L38</f>
        <v>2858.9436678107704</v>
      </c>
      <c r="M52" s="231">
        <f t="shared" ca="1" si="11"/>
        <v>3983.2285685028091</v>
      </c>
      <c r="N52" s="231">
        <f t="shared" ca="1" si="11"/>
        <v>9048.037994421451</v>
      </c>
      <c r="O52" s="231">
        <f t="shared" ca="1" si="11"/>
        <v>9149.7338456840225</v>
      </c>
      <c r="P52" s="231">
        <f t="shared" ca="1" si="11"/>
        <v>11256.514489509724</v>
      </c>
      <c r="Q52" s="231">
        <f t="shared" ca="1" si="11"/>
        <v>-15626.903146929028</v>
      </c>
      <c r="R52" s="231">
        <f t="shared" ca="1" si="11"/>
        <v>-6214.8119805742681</v>
      </c>
      <c r="S52" s="231">
        <f t="shared" ca="1" si="11"/>
        <v>-1689.00727035827</v>
      </c>
      <c r="T52" s="231">
        <f t="shared" ca="1" si="11"/>
        <v>-3976.2658552631437</v>
      </c>
      <c r="U52" s="231">
        <f t="shared" ca="1" si="11"/>
        <v>-2921.8691880863153</v>
      </c>
    </row>
    <row r="53" spans="1:22" ht="15">
      <c r="A53" s="278"/>
      <c r="B53" s="291" t="s">
        <v>182</v>
      </c>
      <c r="C53" s="35" t="str">
        <f>'Data Request'!$C$6</f>
        <v>Naira</v>
      </c>
      <c r="D53" s="35" t="str">
        <f>'Data Request'!$C$7</f>
        <v>Million</v>
      </c>
      <c r="E53" s="279"/>
      <c r="F53" s="265"/>
      <c r="G53" s="265"/>
      <c r="H53" s="265"/>
      <c r="I53" s="265"/>
      <c r="J53" s="265"/>
      <c r="K53" s="266"/>
      <c r="L53" s="231">
        <f t="shared" ref="L53:U53" si="12">L33</f>
        <v>2749.9541354294997</v>
      </c>
      <c r="M53" s="231">
        <f t="shared" si="12"/>
        <v>2115.071236596516</v>
      </c>
      <c r="N53" s="231">
        <f t="shared" ca="1" si="12"/>
        <v>2067.4280584730586</v>
      </c>
      <c r="O53" s="231">
        <f t="shared" ca="1" si="12"/>
        <v>2301.2258011137646</v>
      </c>
      <c r="P53" s="231">
        <f t="shared" ca="1" si="12"/>
        <v>2443.4277877259274</v>
      </c>
      <c r="Q53" s="231">
        <f t="shared" ca="1" si="12"/>
        <v>2648.8772738344155</v>
      </c>
      <c r="R53" s="231">
        <f t="shared" ca="1" si="12"/>
        <v>1425.2099645908647</v>
      </c>
      <c r="S53" s="231">
        <f t="shared" ca="1" si="12"/>
        <v>176.21879382638326</v>
      </c>
      <c r="T53" s="231">
        <f t="shared" ca="1" si="12"/>
        <v>-1179.0337191079934</v>
      </c>
      <c r="U53" s="231">
        <f t="shared" ca="1" si="12"/>
        <v>-2813.448555674986</v>
      </c>
    </row>
    <row r="54" spans="1:22" ht="15">
      <c r="A54" s="278"/>
      <c r="B54" s="225" t="s">
        <v>241</v>
      </c>
      <c r="C54" s="35" t="str">
        <f>'Data Request'!$C$6</f>
        <v>Naira</v>
      </c>
      <c r="D54" s="35" t="str">
        <f>'Data Request'!$C$7</f>
        <v>Million</v>
      </c>
      <c r="E54" s="279"/>
      <c r="F54" s="265"/>
      <c r="G54" s="265"/>
      <c r="H54" s="265"/>
      <c r="I54" s="265"/>
      <c r="J54" s="265"/>
      <c r="K54" s="266"/>
      <c r="L54" s="294">
        <f t="shared" ref="L54:U54" si="13">L45-L44</f>
        <v>-2.0032599995829514E-3</v>
      </c>
      <c r="M54" s="294">
        <f t="shared" si="13"/>
        <v>-2.0032600004924461E-3</v>
      </c>
      <c r="N54" s="294">
        <f t="shared" si="13"/>
        <v>-2.0032599995829514E-3</v>
      </c>
      <c r="O54" s="294">
        <f t="shared" si="13"/>
        <v>0</v>
      </c>
      <c r="P54" s="294">
        <f t="shared" si="13"/>
        <v>0</v>
      </c>
      <c r="Q54" s="294">
        <f t="shared" si="13"/>
        <v>0</v>
      </c>
      <c r="R54" s="294">
        <f t="shared" si="13"/>
        <v>0</v>
      </c>
      <c r="S54" s="294">
        <f t="shared" si="13"/>
        <v>0</v>
      </c>
      <c r="T54" s="294">
        <f t="shared" si="13"/>
        <v>0</v>
      </c>
      <c r="U54" s="294">
        <f t="shared" si="13"/>
        <v>0</v>
      </c>
    </row>
    <row r="55" spans="1:22" ht="15">
      <c r="A55" s="293"/>
      <c r="B55" s="212" t="s">
        <v>242</v>
      </c>
      <c r="C55" s="35" t="str">
        <f>'Data Request'!$C$6</f>
        <v>Naira</v>
      </c>
      <c r="D55" s="35" t="str">
        <f>'Data Request'!$C$7</f>
        <v>Million</v>
      </c>
      <c r="E55" s="251"/>
      <c r="F55" s="255"/>
      <c r="G55" s="210"/>
      <c r="H55" s="210"/>
      <c r="I55" s="210"/>
      <c r="J55" s="210"/>
      <c r="K55" s="211"/>
      <c r="L55" s="262">
        <f>L56+L57</f>
        <v>-93.932030471241887</v>
      </c>
      <c r="M55" s="262">
        <f t="shared" ref="M55:U55" ca="1" si="14">M56+M57</f>
        <v>8895.5137401649172</v>
      </c>
      <c r="N55" s="262">
        <f t="shared" ca="1" si="14"/>
        <v>14052.540784876372</v>
      </c>
      <c r="O55" s="262">
        <f t="shared" ca="1" si="14"/>
        <v>14534.890218801727</v>
      </c>
      <c r="P55" s="262">
        <f t="shared" ca="1" si="14"/>
        <v>16938.069377839802</v>
      </c>
      <c r="Q55" s="262">
        <f t="shared" ca="1" si="14"/>
        <v>-9577.9924174602675</v>
      </c>
      <c r="R55" s="262">
        <f t="shared" ca="1" si="14"/>
        <v>-1219.5668875673291</v>
      </c>
      <c r="S55" s="262">
        <f t="shared" ca="1" si="14"/>
        <v>2235.7484083049785</v>
      </c>
      <c r="T55" s="262">
        <f t="shared" ca="1" si="14"/>
        <v>-1219.3358452924149</v>
      </c>
      <c r="U55" s="262">
        <f t="shared" ca="1" si="14"/>
        <v>-1602.5558282286438</v>
      </c>
    </row>
    <row r="56" spans="1:22" ht="15">
      <c r="A56" s="278"/>
      <c r="B56" s="225" t="s">
        <v>243</v>
      </c>
      <c r="C56" s="35" t="str">
        <f>'Data Request'!$C$6</f>
        <v>Naira</v>
      </c>
      <c r="D56" s="35" t="str">
        <f>'Data Request'!$C$7</f>
        <v>Million</v>
      </c>
      <c r="E56" s="279"/>
      <c r="F56" s="255"/>
      <c r="G56" s="255"/>
      <c r="H56" s="255"/>
      <c r="I56" s="255"/>
      <c r="J56" s="255"/>
      <c r="K56" s="221"/>
      <c r="L56" s="294">
        <f t="shared" ref="L56:U56" si="15">L23+L24</f>
        <v>23901.605281984499</v>
      </c>
      <c r="M56" s="294">
        <f t="shared" si="15"/>
        <v>25096.685546083725</v>
      </c>
      <c r="N56" s="294">
        <f t="shared" si="15"/>
        <v>26351.519823387913</v>
      </c>
      <c r="O56" s="294">
        <f t="shared" si="15"/>
        <v>27669.095814557306</v>
      </c>
      <c r="P56" s="294">
        <f t="shared" si="15"/>
        <v>29052.550605285174</v>
      </c>
      <c r="Q56" s="294">
        <f t="shared" si="15"/>
        <v>30505.178135549428</v>
      </c>
      <c r="R56" s="294">
        <f t="shared" si="15"/>
        <v>32030.437042326907</v>
      </c>
      <c r="S56" s="294">
        <f t="shared" si="15"/>
        <v>33631.958894443247</v>
      </c>
      <c r="T56" s="294">
        <f t="shared" si="15"/>
        <v>35313.556839165409</v>
      </c>
      <c r="U56" s="294">
        <f t="shared" si="15"/>
        <v>37079.234681123686</v>
      </c>
    </row>
    <row r="57" spans="1:22" ht="15">
      <c r="A57" s="278"/>
      <c r="B57" s="225" t="s">
        <v>244</v>
      </c>
      <c r="C57" s="35" t="str">
        <f>'Data Request'!$C$6</f>
        <v>Naira</v>
      </c>
      <c r="D57" s="35" t="str">
        <f>'Data Request'!$C$7</f>
        <v>Million</v>
      </c>
      <c r="E57" s="264" t="s">
        <v>233</v>
      </c>
      <c r="F57" s="255"/>
      <c r="G57" s="255"/>
      <c r="H57" s="255"/>
      <c r="I57" s="255"/>
      <c r="J57" s="255"/>
      <c r="K57" s="221"/>
      <c r="L57" s="232">
        <f t="shared" ref="L57:U57" si="16">(-L50+L51+L54)-(L56)</f>
        <v>-23995.537312455741</v>
      </c>
      <c r="M57" s="232">
        <f t="shared" ca="1" si="16"/>
        <v>-16201.171805918808</v>
      </c>
      <c r="N57" s="232">
        <f t="shared" ca="1" si="16"/>
        <v>-12298.979038511541</v>
      </c>
      <c r="O57" s="232">
        <f t="shared" ca="1" si="16"/>
        <v>-13134.205595755579</v>
      </c>
      <c r="P57" s="232">
        <f t="shared" ca="1" si="16"/>
        <v>-12114.481227445372</v>
      </c>
      <c r="Q57" s="232">
        <f t="shared" ca="1" si="16"/>
        <v>-40083.170553009695</v>
      </c>
      <c r="R57" s="232">
        <f t="shared" ca="1" si="16"/>
        <v>-33250.003929894236</v>
      </c>
      <c r="S57" s="232">
        <f t="shared" ca="1" si="16"/>
        <v>-31396.210486138269</v>
      </c>
      <c r="T57" s="232">
        <f t="shared" ca="1" si="16"/>
        <v>-36532.892684457824</v>
      </c>
      <c r="U57" s="232">
        <f t="shared" ca="1" si="16"/>
        <v>-38681.79050935233</v>
      </c>
    </row>
    <row r="58" spans="1:22" ht="15">
      <c r="A58" s="278"/>
      <c r="B58" s="269" t="s">
        <v>245</v>
      </c>
      <c r="C58" s="251"/>
      <c r="D58" s="259"/>
      <c r="E58" s="263"/>
      <c r="F58" s="267"/>
      <c r="G58" s="267"/>
      <c r="H58" s="267"/>
      <c r="I58" s="267"/>
      <c r="J58" s="267"/>
      <c r="K58" s="268"/>
      <c r="L58" s="270" t="str">
        <f t="shared" ref="L58:U58" si="17">IF(L49=L55,"OK","Check")</f>
        <v>Check</v>
      </c>
      <c r="M58" s="270" t="str">
        <f t="shared" ca="1" si="17"/>
        <v>OK</v>
      </c>
      <c r="N58" s="270" t="str">
        <f t="shared" ca="1" si="17"/>
        <v>OK</v>
      </c>
      <c r="O58" s="270" t="str">
        <f t="shared" ca="1" si="17"/>
        <v>OK</v>
      </c>
      <c r="P58" s="270" t="str">
        <f t="shared" ca="1" si="17"/>
        <v>OK</v>
      </c>
      <c r="Q58" s="270" t="str">
        <f t="shared" ca="1" si="17"/>
        <v>OK</v>
      </c>
      <c r="R58" s="270" t="str">
        <f t="shared" ca="1" si="17"/>
        <v>OK</v>
      </c>
      <c r="S58" s="270" t="str">
        <f t="shared" ca="1" si="17"/>
        <v>OK</v>
      </c>
      <c r="T58" s="270" t="str">
        <f t="shared" ca="1" si="17"/>
        <v>Check</v>
      </c>
      <c r="U58" s="270" t="str">
        <f t="shared" ca="1" si="17"/>
        <v>Check</v>
      </c>
    </row>
    <row r="59" spans="1:22" ht="15">
      <c r="A59" s="185"/>
      <c r="B59" s="269"/>
      <c r="C59" s="271"/>
      <c r="D59" s="271"/>
      <c r="E59" s="271"/>
      <c r="F59" s="272"/>
      <c r="G59" s="272"/>
      <c r="H59" s="272"/>
      <c r="I59" s="272"/>
      <c r="J59" s="272"/>
      <c r="K59" s="270"/>
      <c r="L59" s="270"/>
      <c r="M59" s="270"/>
      <c r="N59" s="270"/>
      <c r="O59" s="270"/>
      <c r="P59" s="270"/>
      <c r="Q59" s="270"/>
      <c r="R59" s="270"/>
      <c r="S59" s="221"/>
      <c r="T59" s="221"/>
      <c r="U59" s="221"/>
    </row>
    <row r="60" spans="1:22">
      <c r="A60" s="19"/>
      <c r="B60" s="128" t="str">
        <f>'Data Request'!B153</f>
        <v>4. Information on Planned Borrowings Creating New Debt (new bonds, new loans, etc.) (See Note 4 in Guidance for Completing Data Request for State DSA)</v>
      </c>
      <c r="C60" s="128"/>
      <c r="D60" s="125"/>
      <c r="E60" s="126"/>
      <c r="F60" s="127"/>
      <c r="G60" s="127"/>
      <c r="H60" s="127"/>
      <c r="I60" s="127"/>
      <c r="J60" s="127"/>
      <c r="K60" s="127"/>
      <c r="L60" s="127"/>
      <c r="M60" s="127"/>
      <c r="N60" s="127"/>
      <c r="O60" s="127"/>
      <c r="P60" s="127"/>
      <c r="Q60" s="127"/>
      <c r="R60" s="127"/>
      <c r="S60" s="127"/>
      <c r="T60" s="127"/>
      <c r="U60" s="127"/>
      <c r="V60" s="30"/>
    </row>
    <row r="61" spans="1:22" s="76" customFormat="1">
      <c r="B61" s="75"/>
      <c r="C61" s="74"/>
      <c r="D61" s="74"/>
      <c r="E61" s="75"/>
      <c r="F61" s="75"/>
      <c r="G61" s="75"/>
      <c r="H61" s="75"/>
      <c r="I61" s="75"/>
      <c r="J61" s="75"/>
      <c r="K61" s="75"/>
      <c r="L61" s="110"/>
      <c r="M61" s="110"/>
      <c r="N61" s="110"/>
      <c r="O61" s="110"/>
      <c r="P61" s="110"/>
      <c r="Q61" s="110"/>
      <c r="R61" s="110"/>
      <c r="S61" s="110"/>
      <c r="T61" s="110"/>
      <c r="U61" s="110"/>
      <c r="V61" s="319"/>
    </row>
    <row r="62" spans="1:22" s="63" customFormat="1">
      <c r="B62" s="158" t="str">
        <f>DataInput!B155</f>
        <v>Insert planned Borrowings (new bonds, new loans, etc.) as nominal amounts in million naira or million US dollars. Total Planned Borrowings (row 167) must equal the Gross Borrowing Requirement (row 168, calculated by the Template in the Baseline Scenario)</v>
      </c>
      <c r="C62" s="62"/>
      <c r="D62" s="62"/>
      <c r="E62" s="133"/>
      <c r="F62" s="134"/>
      <c r="G62" s="134"/>
      <c r="H62" s="134"/>
      <c r="I62" s="134"/>
      <c r="J62" s="134"/>
      <c r="K62" s="134"/>
      <c r="L62" s="134"/>
      <c r="M62" s="134"/>
      <c r="N62" s="134"/>
      <c r="O62" s="134"/>
      <c r="P62" s="134"/>
    </row>
    <row r="63" spans="1:22" s="63" customFormat="1" ht="52.9" customHeight="1">
      <c r="B63" s="32" t="str">
        <f>DataInput!B156</f>
        <v>New Domestic Financing in Million Naira</v>
      </c>
      <c r="C63" s="35"/>
      <c r="E63" s="148" t="s">
        <v>255</v>
      </c>
      <c r="F63" s="148" t="s">
        <v>254</v>
      </c>
      <c r="G63" s="148" t="str">
        <f>DataInput!C171</f>
        <v>Interest Rate (%)</v>
      </c>
      <c r="H63" s="148" t="str">
        <f>DataInput!D171</f>
        <v>Maturity (# of years)</v>
      </c>
      <c r="I63" s="148" t="str">
        <f>DataInput!E171</f>
        <v>Grace (# of years)</v>
      </c>
      <c r="L63" s="123"/>
      <c r="M63" s="123"/>
      <c r="N63" s="123"/>
      <c r="O63" s="123"/>
      <c r="P63" s="123"/>
      <c r="Q63" s="123"/>
      <c r="R63" s="123"/>
      <c r="S63" s="123"/>
      <c r="T63" s="123"/>
      <c r="U63" s="123"/>
    </row>
    <row r="64" spans="1:22" s="63" customFormat="1">
      <c r="A64" s="50"/>
      <c r="B64" s="142" t="str">
        <f>DataInput!B157</f>
        <v>Commercial Bank Loans (maturity 1 to 5 years, including Agric Loans, Infrastructure Loans, and MSMEDF)</v>
      </c>
      <c r="C64" s="39" t="str">
        <f>DataInput!C157</f>
        <v>Naira</v>
      </c>
      <c r="E64" s="300" t="s">
        <v>199</v>
      </c>
      <c r="F64" s="301" t="s">
        <v>65</v>
      </c>
      <c r="G64" s="298">
        <f>DataInput!C172</f>
        <v>0.1</v>
      </c>
      <c r="H64" s="299">
        <f>DataInput!D172</f>
        <v>5</v>
      </c>
      <c r="I64" s="299">
        <f>DataInput!E172</f>
        <v>4</v>
      </c>
      <c r="L64" s="296">
        <f>DataInput!L157</f>
        <v>0</v>
      </c>
      <c r="M64" s="296">
        <f>DataInput!M157</f>
        <v>0</v>
      </c>
      <c r="N64" s="296">
        <f>DataInput!N157</f>
        <v>0</v>
      </c>
      <c r="O64" s="296">
        <f>DataInput!O157</f>
        <v>0</v>
      </c>
      <c r="P64" s="296">
        <f>DataInput!P157</f>
        <v>0</v>
      </c>
      <c r="Q64" s="296">
        <f>DataInput!Q157</f>
        <v>0</v>
      </c>
      <c r="R64" s="296">
        <f>DataInput!R157</f>
        <v>0</v>
      </c>
      <c r="S64" s="296">
        <f>DataInput!S157</f>
        <v>0</v>
      </c>
      <c r="T64" s="296">
        <f>DataInput!T157</f>
        <v>0</v>
      </c>
      <c r="U64" s="296">
        <f>DataInput!U157</f>
        <v>0</v>
      </c>
    </row>
    <row r="65" spans="1:22" s="63" customFormat="1">
      <c r="A65" s="50"/>
      <c r="B65" s="142" t="str">
        <f>DataInput!B158</f>
        <v>Commercial Bank Loans (maturity 6 years or longer, including Agric Loans, Infrastructure Loans, and MSMEDF)</v>
      </c>
      <c r="C65" s="39" t="str">
        <f>DataInput!C158</f>
        <v>Naira</v>
      </c>
      <c r="E65" s="300" t="s">
        <v>198</v>
      </c>
      <c r="F65" s="301" t="s">
        <v>65</v>
      </c>
      <c r="G65" s="298">
        <f>DataInput!C173</f>
        <v>0.1</v>
      </c>
      <c r="H65" s="299">
        <f>DataInput!D173</f>
        <v>5</v>
      </c>
      <c r="I65" s="299">
        <f>DataInput!E173</f>
        <v>4</v>
      </c>
      <c r="L65" s="296">
        <f>DataInput!L158</f>
        <v>0</v>
      </c>
      <c r="M65" s="296">
        <f>DataInput!M158</f>
        <v>0</v>
      </c>
      <c r="N65" s="296">
        <f>DataInput!N158</f>
        <v>0</v>
      </c>
      <c r="O65" s="296">
        <f>DataInput!O158</f>
        <v>0</v>
      </c>
      <c r="P65" s="296">
        <f>DataInput!P158</f>
        <v>0</v>
      </c>
      <c r="Q65" s="296">
        <f>DataInput!Q158</f>
        <v>0</v>
      </c>
      <c r="R65" s="296">
        <f>DataInput!R158</f>
        <v>0</v>
      </c>
      <c r="S65" s="296">
        <f>DataInput!S158</f>
        <v>0</v>
      </c>
      <c r="T65" s="296">
        <f>DataInput!T158</f>
        <v>0</v>
      </c>
      <c r="U65" s="296">
        <f>DataInput!U158</f>
        <v>0</v>
      </c>
    </row>
    <row r="66" spans="1:22" s="63" customFormat="1">
      <c r="A66" s="50"/>
      <c r="B66" s="142" t="str">
        <f>DataInput!B159</f>
        <v>State Bonds (maturity 1 to 5 years)</v>
      </c>
      <c r="C66" s="39" t="str">
        <f>DataInput!C159</f>
        <v>Naira</v>
      </c>
      <c r="E66" s="300" t="s">
        <v>197</v>
      </c>
      <c r="F66" s="301" t="s">
        <v>65</v>
      </c>
      <c r="G66" s="298">
        <f>DataInput!C174</f>
        <v>0.1</v>
      </c>
      <c r="H66" s="299">
        <f>DataInput!D174</f>
        <v>5</v>
      </c>
      <c r="I66" s="299">
        <f>DataInput!E174</f>
        <v>4</v>
      </c>
      <c r="L66" s="296">
        <f>DataInput!L159</f>
        <v>0</v>
      </c>
      <c r="M66" s="296">
        <f>DataInput!M159</f>
        <v>0</v>
      </c>
      <c r="N66" s="296">
        <f>DataInput!N159</f>
        <v>0</v>
      </c>
      <c r="O66" s="296">
        <f>DataInput!O159</f>
        <v>0</v>
      </c>
      <c r="P66" s="296">
        <f>DataInput!P159</f>
        <v>0</v>
      </c>
      <c r="Q66" s="296">
        <f>DataInput!Q159</f>
        <v>0</v>
      </c>
      <c r="R66" s="296">
        <f>DataInput!R159</f>
        <v>0</v>
      </c>
      <c r="S66" s="296">
        <f>DataInput!S159</f>
        <v>0</v>
      </c>
      <c r="T66" s="296">
        <f>DataInput!T159</f>
        <v>0</v>
      </c>
      <c r="U66" s="296">
        <f>DataInput!U159</f>
        <v>0</v>
      </c>
    </row>
    <row r="67" spans="1:22" s="63" customFormat="1">
      <c r="A67" s="50"/>
      <c r="B67" s="142" t="str">
        <f>DataInput!B160</f>
        <v>State Bonds (maturity 6 years or longer)</v>
      </c>
      <c r="C67" s="39" t="str">
        <f>DataInput!C160</f>
        <v>Naira</v>
      </c>
      <c r="E67" s="300" t="s">
        <v>196</v>
      </c>
      <c r="F67" s="301" t="s">
        <v>65</v>
      </c>
      <c r="G67" s="298">
        <f>DataInput!C175</f>
        <v>0.1</v>
      </c>
      <c r="H67" s="299">
        <f>DataInput!D175</f>
        <v>5</v>
      </c>
      <c r="I67" s="299">
        <f>DataInput!E175</f>
        <v>4</v>
      </c>
      <c r="L67" s="296">
        <f>DataInput!L160</f>
        <v>35000</v>
      </c>
      <c r="M67" s="296">
        <f>DataInput!M160</f>
        <v>33250</v>
      </c>
      <c r="N67" s="296">
        <f>DataInput!N160</f>
        <v>31587.5</v>
      </c>
      <c r="O67" s="296">
        <f>DataInput!O160</f>
        <v>30008.124999999996</v>
      </c>
      <c r="P67" s="296">
        <f>DataInput!P160</f>
        <v>28507.71875</v>
      </c>
      <c r="Q67" s="296">
        <f>DataInput!Q160</f>
        <v>27082.332812500001</v>
      </c>
      <c r="R67" s="296">
        <f>DataInput!R160</f>
        <v>25728.216171874996</v>
      </c>
      <c r="S67" s="296">
        <f>DataInput!S160</f>
        <v>24441.805363281248</v>
      </c>
      <c r="T67" s="296">
        <f>DataInput!T160</f>
        <v>23219.715095117186</v>
      </c>
      <c r="U67" s="296">
        <f>DataInput!U160</f>
        <v>22058.729340361326</v>
      </c>
    </row>
    <row r="68" spans="1:22" s="63" customFormat="1">
      <c r="A68" s="50"/>
      <c r="B68" s="142" t="str">
        <f>DataInput!B161</f>
        <v>Other Domestic Financing</v>
      </c>
      <c r="C68" s="39" t="str">
        <f>DataInput!C161</f>
        <v>Naira</v>
      </c>
      <c r="E68" s="300" t="s">
        <v>195</v>
      </c>
      <c r="F68" s="301" t="s">
        <v>65</v>
      </c>
      <c r="G68" s="298">
        <f>DataInput!C176</f>
        <v>0.1</v>
      </c>
      <c r="H68" s="299">
        <f>DataInput!D176</f>
        <v>5</v>
      </c>
      <c r="I68" s="299">
        <f>DataInput!E176</f>
        <v>4</v>
      </c>
      <c r="L68" s="296">
        <f>DataInput!L161</f>
        <v>20000</v>
      </c>
      <c r="M68" s="296">
        <f>DataInput!M161</f>
        <v>19000</v>
      </c>
      <c r="N68" s="296">
        <f>DataInput!N161</f>
        <v>18050</v>
      </c>
      <c r="O68" s="296">
        <f>DataInput!O161</f>
        <v>17147.499999999996</v>
      </c>
      <c r="P68" s="296">
        <f>DataInput!P161</f>
        <v>16290.125</v>
      </c>
      <c r="Q68" s="296">
        <f>DataInput!Q161</f>
        <v>15475.61875</v>
      </c>
      <c r="R68" s="296">
        <f>DataInput!R161</f>
        <v>14701.837812499998</v>
      </c>
      <c r="S68" s="296">
        <f>DataInput!S161</f>
        <v>13966.745921874999</v>
      </c>
      <c r="T68" s="296">
        <f>DataInput!T161</f>
        <v>13268.408625781249</v>
      </c>
      <c r="U68" s="296">
        <f>DataInput!U161</f>
        <v>12604.988194492185</v>
      </c>
    </row>
    <row r="69" spans="1:22" s="63" customFormat="1" ht="52.9" customHeight="1">
      <c r="A69" s="62"/>
      <c r="B69" s="32" t="str">
        <f>DataInput!B162</f>
        <v>New External Financing in Million US Dollars</v>
      </c>
      <c r="C69" s="39"/>
      <c r="E69" s="148" t="s">
        <v>255</v>
      </c>
      <c r="F69" s="148" t="s">
        <v>254</v>
      </c>
      <c r="G69" s="148" t="str">
        <f>DataInput!C177</f>
        <v>Interest Rate (%)</v>
      </c>
      <c r="H69" s="148" t="str">
        <f>DataInput!D177</f>
        <v>Maturity (# of years)</v>
      </c>
      <c r="I69" s="148" t="str">
        <f>DataInput!E177</f>
        <v>Grace (# of years)</v>
      </c>
      <c r="J69" s="78"/>
      <c r="K69" s="78"/>
      <c r="L69" s="123"/>
      <c r="M69" s="123"/>
      <c r="N69" s="123"/>
      <c r="O69" s="123"/>
      <c r="P69" s="123"/>
      <c r="Q69" s="123"/>
      <c r="R69" s="123"/>
      <c r="S69" s="123"/>
      <c r="T69" s="123"/>
      <c r="U69" s="123"/>
    </row>
    <row r="70" spans="1:22" s="63" customFormat="1">
      <c r="A70" s="50"/>
      <c r="B70" s="142" t="str">
        <f>DataInput!B163</f>
        <v>External Financing - Concessional Loans (e.g., World Bank, African Development Bank)</v>
      </c>
      <c r="C70" s="39" t="str">
        <f>DataInput!C163</f>
        <v>US Dollars</v>
      </c>
      <c r="E70" s="300" t="s">
        <v>194</v>
      </c>
      <c r="F70" s="301" t="s">
        <v>64</v>
      </c>
      <c r="G70" s="298">
        <f>DataInput!C178</f>
        <v>0.1</v>
      </c>
      <c r="H70" s="299">
        <f>DataInput!D178</f>
        <v>10</v>
      </c>
      <c r="I70" s="299">
        <f>DataInput!E178</f>
        <v>0</v>
      </c>
      <c r="L70" s="296">
        <f>DataInput!L163</f>
        <v>0</v>
      </c>
      <c r="M70" s="296">
        <f>DataInput!M163</f>
        <v>0</v>
      </c>
      <c r="N70" s="296">
        <f>DataInput!N163</f>
        <v>0</v>
      </c>
      <c r="O70" s="296">
        <f>DataInput!O163</f>
        <v>0</v>
      </c>
      <c r="P70" s="296">
        <f>DataInput!P163</f>
        <v>0</v>
      </c>
      <c r="Q70" s="296">
        <f>DataInput!Q163</f>
        <v>0</v>
      </c>
      <c r="R70" s="296">
        <f>DataInput!R163</f>
        <v>0</v>
      </c>
      <c r="S70" s="296">
        <f>DataInput!S163</f>
        <v>0</v>
      </c>
      <c r="T70" s="296">
        <f>DataInput!T163</f>
        <v>0</v>
      </c>
      <c r="U70" s="296">
        <f>DataInput!U163</f>
        <v>0</v>
      </c>
    </row>
    <row r="71" spans="1:22" s="63" customFormat="1">
      <c r="A71" s="50"/>
      <c r="B71" s="142" t="str">
        <f>DataInput!B164</f>
        <v>External Financing - Bilateral Loans</v>
      </c>
      <c r="C71" s="39" t="str">
        <f>DataInput!C164</f>
        <v>US Dollars</v>
      </c>
      <c r="E71" s="300" t="s">
        <v>193</v>
      </c>
      <c r="F71" s="301" t="s">
        <v>64</v>
      </c>
      <c r="G71" s="298">
        <f>DataInput!C179</f>
        <v>0.1</v>
      </c>
      <c r="H71" s="299">
        <f>DataInput!D179</f>
        <v>10</v>
      </c>
      <c r="I71" s="299">
        <f>DataInput!E179</f>
        <v>0</v>
      </c>
      <c r="L71" s="296">
        <f>DataInput!L164</f>
        <v>0</v>
      </c>
      <c r="M71" s="296">
        <f>DataInput!M164</f>
        <v>0</v>
      </c>
      <c r="N71" s="296">
        <f>DataInput!N164</f>
        <v>0</v>
      </c>
      <c r="O71" s="296">
        <f>DataInput!O164</f>
        <v>0</v>
      </c>
      <c r="P71" s="296">
        <f>DataInput!P164</f>
        <v>0</v>
      </c>
      <c r="Q71" s="296">
        <f>DataInput!Q164</f>
        <v>0</v>
      </c>
      <c r="R71" s="296">
        <f>DataInput!R164</f>
        <v>0</v>
      </c>
      <c r="S71" s="296">
        <f>DataInput!S164</f>
        <v>0</v>
      </c>
      <c r="T71" s="296">
        <f>DataInput!T164</f>
        <v>0</v>
      </c>
      <c r="U71" s="296">
        <f>DataInput!U164</f>
        <v>0</v>
      </c>
    </row>
    <row r="72" spans="1:22" s="63" customFormat="1">
      <c r="A72" s="50"/>
      <c r="B72" s="142" t="str">
        <f>DataInput!B165</f>
        <v>Other External Financing</v>
      </c>
      <c r="C72" s="39" t="str">
        <f>DataInput!C165</f>
        <v>US Dollars</v>
      </c>
      <c r="E72" s="300" t="s">
        <v>192</v>
      </c>
      <c r="F72" s="301" t="s">
        <v>64</v>
      </c>
      <c r="G72" s="298">
        <f>DataInput!C180</f>
        <v>0.1</v>
      </c>
      <c r="H72" s="299">
        <f>DataInput!D180</f>
        <v>10</v>
      </c>
      <c r="I72" s="299">
        <f>DataInput!E180</f>
        <v>0</v>
      </c>
      <c r="L72" s="296">
        <f>DataInput!L165</f>
        <v>0</v>
      </c>
      <c r="M72" s="296">
        <f>DataInput!M165</f>
        <v>0</v>
      </c>
      <c r="N72" s="296">
        <f>DataInput!N165</f>
        <v>0</v>
      </c>
      <c r="O72" s="296">
        <f>DataInput!O165</f>
        <v>0</v>
      </c>
      <c r="P72" s="296">
        <f>DataInput!P165</f>
        <v>0</v>
      </c>
      <c r="Q72" s="296">
        <f>DataInput!Q165</f>
        <v>0</v>
      </c>
      <c r="R72" s="296">
        <f>DataInput!R165</f>
        <v>0</v>
      </c>
      <c r="S72" s="296">
        <f>DataInput!S165</f>
        <v>0</v>
      </c>
      <c r="T72" s="296">
        <f>DataInput!T165</f>
        <v>0</v>
      </c>
      <c r="U72" s="296">
        <f>DataInput!U165</f>
        <v>0</v>
      </c>
    </row>
    <row r="73" spans="1:22" s="63" customFormat="1">
      <c r="A73" s="45"/>
      <c r="B73" s="20"/>
      <c r="C73" s="50"/>
      <c r="D73" s="45"/>
      <c r="E73" s="47"/>
      <c r="F73" s="80"/>
      <c r="G73" s="48"/>
      <c r="H73" s="48"/>
      <c r="I73" s="48"/>
      <c r="J73" s="48"/>
      <c r="K73" s="48"/>
      <c r="L73" s="48"/>
      <c r="M73" s="48"/>
      <c r="N73" s="48"/>
      <c r="O73" s="48"/>
      <c r="P73" s="46"/>
      <c r="Q73" s="46"/>
      <c r="R73" s="46"/>
      <c r="S73" s="46"/>
      <c r="T73" s="46"/>
      <c r="U73" s="46"/>
    </row>
    <row r="74" spans="1:22">
      <c r="B74" s="297" t="s">
        <v>249</v>
      </c>
      <c r="C74" s="166"/>
      <c r="D74" s="166"/>
      <c r="E74" s="165"/>
      <c r="F74" s="165"/>
      <c r="G74" s="165"/>
      <c r="H74" s="165"/>
      <c r="I74" s="165"/>
      <c r="J74" s="165"/>
      <c r="K74" s="165"/>
      <c r="L74" s="167"/>
      <c r="M74" s="167"/>
      <c r="N74" s="167"/>
      <c r="O74" s="167"/>
      <c r="P74" s="167"/>
      <c r="Q74" s="167"/>
      <c r="R74" s="167"/>
      <c r="S74" s="167"/>
      <c r="T74" s="167"/>
      <c r="U74" s="167"/>
      <c r="V74" s="109"/>
    </row>
    <row r="75" spans="1:22">
      <c r="B75" s="107"/>
      <c r="C75" s="46"/>
      <c r="D75" s="46"/>
      <c r="E75" s="107"/>
      <c r="F75" s="107"/>
      <c r="G75" s="107"/>
      <c r="H75" s="107"/>
      <c r="I75" s="107"/>
      <c r="J75" s="107"/>
      <c r="K75" s="107"/>
      <c r="L75" s="80"/>
      <c r="M75" s="80"/>
      <c r="N75" s="80"/>
      <c r="O75" s="80"/>
      <c r="P75" s="80"/>
      <c r="Q75" s="80"/>
      <c r="R75" s="80"/>
      <c r="S75" s="80"/>
      <c r="T75" s="80"/>
      <c r="U75" s="80"/>
    </row>
    <row r="76" spans="1:22" ht="15">
      <c r="B76" s="170" t="s">
        <v>230</v>
      </c>
      <c r="C76" s="241">
        <f>DataInput!L10</f>
        <v>2020</v>
      </c>
      <c r="D76" s="251"/>
      <c r="E76" s="251"/>
      <c r="F76" s="252"/>
      <c r="G76" s="252"/>
      <c r="H76" s="252"/>
      <c r="I76" s="252"/>
      <c r="J76" s="252"/>
      <c r="K76" s="252"/>
      <c r="L76" s="252"/>
      <c r="M76" s="252"/>
      <c r="N76" s="252"/>
      <c r="O76" s="252"/>
      <c r="P76" s="252"/>
      <c r="Q76" s="252"/>
      <c r="R76" s="252"/>
      <c r="S76" s="252"/>
      <c r="T76" s="252"/>
      <c r="U76" s="252"/>
    </row>
    <row r="77" spans="1:22" ht="30">
      <c r="A77" s="215"/>
      <c r="B77" s="253" t="s">
        <v>229</v>
      </c>
      <c r="C77" s="254" t="s">
        <v>9</v>
      </c>
      <c r="D77" s="254" t="s">
        <v>228</v>
      </c>
      <c r="E77" s="254"/>
      <c r="F77" s="254"/>
      <c r="G77" s="254" t="str">
        <f t="shared" ref="G77:U77" si="18">IF(G78&lt;$C$76,"Historical data","Forecast")</f>
        <v>Historical data</v>
      </c>
      <c r="H77" s="254" t="str">
        <f t="shared" si="18"/>
        <v>Historical data</v>
      </c>
      <c r="I77" s="254" t="str">
        <f t="shared" si="18"/>
        <v>Historical data</v>
      </c>
      <c r="J77" s="254" t="str">
        <f t="shared" si="18"/>
        <v>Historical data</v>
      </c>
      <c r="K77" s="254" t="str">
        <f t="shared" si="18"/>
        <v>Historical data</v>
      </c>
      <c r="L77" s="254" t="str">
        <f t="shared" si="18"/>
        <v>Forecast</v>
      </c>
      <c r="M77" s="254" t="str">
        <f t="shared" si="18"/>
        <v>Forecast</v>
      </c>
      <c r="N77" s="254" t="str">
        <f t="shared" si="18"/>
        <v>Forecast</v>
      </c>
      <c r="O77" s="254" t="str">
        <f t="shared" si="18"/>
        <v>Forecast</v>
      </c>
      <c r="P77" s="254" t="str">
        <f t="shared" si="18"/>
        <v>Forecast</v>
      </c>
      <c r="Q77" s="254" t="str">
        <f t="shared" si="18"/>
        <v>Forecast</v>
      </c>
      <c r="R77" s="254" t="str">
        <f t="shared" si="18"/>
        <v>Forecast</v>
      </c>
      <c r="S77" s="254" t="str">
        <f t="shared" si="18"/>
        <v>Forecast</v>
      </c>
      <c r="T77" s="254" t="str">
        <f t="shared" si="18"/>
        <v>Forecast</v>
      </c>
      <c r="U77" s="254" t="str">
        <f t="shared" si="18"/>
        <v>Forecast</v>
      </c>
    </row>
    <row r="78" spans="1:22" ht="15">
      <c r="A78" s="170"/>
      <c r="B78" s="252"/>
      <c r="C78" s="251"/>
      <c r="D78" s="251"/>
      <c r="E78" s="251"/>
      <c r="F78" s="254"/>
      <c r="G78" s="254">
        <f t="shared" ref="G78:J78" si="19">H78-1</f>
        <v>2015</v>
      </c>
      <c r="H78" s="254">
        <f t="shared" si="19"/>
        <v>2016</v>
      </c>
      <c r="I78" s="254">
        <f t="shared" si="19"/>
        <v>2017</v>
      </c>
      <c r="J78" s="254">
        <f t="shared" si="19"/>
        <v>2018</v>
      </c>
      <c r="K78" s="254">
        <f>L78-1</f>
        <v>2019</v>
      </c>
      <c r="L78" s="254">
        <f>C76</f>
        <v>2020</v>
      </c>
      <c r="M78" s="254">
        <f t="shared" ref="M78:U78" si="20">L78+1</f>
        <v>2021</v>
      </c>
      <c r="N78" s="254">
        <f t="shared" si="20"/>
        <v>2022</v>
      </c>
      <c r="O78" s="254">
        <f t="shared" si="20"/>
        <v>2023</v>
      </c>
      <c r="P78" s="254">
        <f t="shared" si="20"/>
        <v>2024</v>
      </c>
      <c r="Q78" s="254">
        <f t="shared" si="20"/>
        <v>2025</v>
      </c>
      <c r="R78" s="254">
        <f t="shared" si="20"/>
        <v>2026</v>
      </c>
      <c r="S78" s="254">
        <f t="shared" si="20"/>
        <v>2027</v>
      </c>
      <c r="T78" s="254">
        <f t="shared" si="20"/>
        <v>2028</v>
      </c>
      <c r="U78" s="254">
        <f t="shared" si="20"/>
        <v>2029</v>
      </c>
    </row>
    <row r="79" spans="1:22" ht="15">
      <c r="A79" s="170"/>
      <c r="B79" s="168"/>
      <c r="C79" s="169"/>
      <c r="D79" s="169"/>
      <c r="E79" s="169"/>
      <c r="F79" s="214"/>
      <c r="G79" s="214"/>
      <c r="H79" s="214"/>
      <c r="I79" s="214"/>
      <c r="J79" s="214"/>
      <c r="K79" s="214"/>
      <c r="L79" s="214"/>
      <c r="M79" s="214"/>
      <c r="N79" s="214"/>
      <c r="O79" s="214"/>
      <c r="P79" s="214"/>
      <c r="Q79" s="214"/>
      <c r="R79" s="214"/>
      <c r="S79" s="168"/>
      <c r="T79" s="168"/>
      <c r="U79" s="168"/>
    </row>
    <row r="80" spans="1:22" ht="15">
      <c r="A80" s="213"/>
      <c r="B80" s="213" t="s">
        <v>227</v>
      </c>
      <c r="C80" s="169"/>
      <c r="D80" s="169"/>
      <c r="E80" s="169"/>
      <c r="F80" s="214"/>
      <c r="G80" s="214"/>
      <c r="H80" s="214"/>
      <c r="I80" s="214"/>
      <c r="J80" s="214"/>
      <c r="K80" s="214"/>
      <c r="L80" s="214"/>
      <c r="M80" s="214"/>
      <c r="N80" s="214"/>
      <c r="O80" s="214"/>
      <c r="P80" s="214"/>
      <c r="Q80" s="214"/>
      <c r="R80" s="214"/>
      <c r="S80" s="168"/>
      <c r="T80" s="168"/>
      <c r="U80" s="168"/>
    </row>
    <row r="81" spans="1:21" ht="15">
      <c r="A81" s="213"/>
      <c r="B81" s="168" t="s">
        <v>226</v>
      </c>
      <c r="C81" s="169" t="str">
        <f>"LCU per unit of "&amp;B81</f>
        <v>LCU per unit of LCU</v>
      </c>
      <c r="D81" s="169"/>
      <c r="E81" s="251"/>
      <c r="F81" s="255"/>
      <c r="G81" s="221">
        <v>1</v>
      </c>
      <c r="H81" s="221">
        <v>1</v>
      </c>
      <c r="I81" s="221">
        <v>1</v>
      </c>
      <c r="J81" s="221">
        <v>1</v>
      </c>
      <c r="K81" s="221">
        <v>1</v>
      </c>
      <c r="L81" s="221">
        <v>1</v>
      </c>
      <c r="M81" s="221">
        <v>1</v>
      </c>
      <c r="N81" s="221">
        <v>1</v>
      </c>
      <c r="O81" s="221">
        <v>1</v>
      </c>
      <c r="P81" s="221">
        <v>1</v>
      </c>
      <c r="Q81" s="221">
        <v>1</v>
      </c>
      <c r="R81" s="221">
        <v>1</v>
      </c>
      <c r="S81" s="221">
        <v>1</v>
      </c>
      <c r="T81" s="221">
        <v>1</v>
      </c>
      <c r="U81" s="221">
        <v>1</v>
      </c>
    </row>
    <row r="82" spans="1:21" ht="15">
      <c r="A82" s="213"/>
      <c r="B82" s="252" t="s">
        <v>225</v>
      </c>
      <c r="C82" s="169" t="str">
        <f>"LCU per unit of "&amp;B82</f>
        <v>LCU per unit of USD</v>
      </c>
      <c r="D82" s="170"/>
      <c r="E82" s="251"/>
      <c r="F82" s="221"/>
      <c r="G82" s="242">
        <f t="shared" ref="G82:U82" si="21">G8</f>
        <v>196.48650000000001</v>
      </c>
      <c r="H82" s="242">
        <f t="shared" si="21"/>
        <v>253.18969999999999</v>
      </c>
      <c r="I82" s="242">
        <f t="shared" si="21"/>
        <v>305.78620000000001</v>
      </c>
      <c r="J82" s="242">
        <f t="shared" si="21"/>
        <v>306.5</v>
      </c>
      <c r="K82" s="242">
        <f t="shared" si="21"/>
        <v>326</v>
      </c>
      <c r="L82" s="242">
        <f t="shared" si="21"/>
        <v>379</v>
      </c>
      <c r="M82" s="242">
        <f t="shared" si="21"/>
        <v>379</v>
      </c>
      <c r="N82" s="242">
        <f t="shared" si="21"/>
        <v>379</v>
      </c>
      <c r="O82" s="242">
        <f t="shared" si="21"/>
        <v>379</v>
      </c>
      <c r="P82" s="242">
        <f t="shared" si="21"/>
        <v>379</v>
      </c>
      <c r="Q82" s="242">
        <f t="shared" si="21"/>
        <v>379</v>
      </c>
      <c r="R82" s="242">
        <f t="shared" si="21"/>
        <v>379</v>
      </c>
      <c r="S82" s="242">
        <f t="shared" si="21"/>
        <v>379</v>
      </c>
      <c r="T82" s="242">
        <f t="shared" si="21"/>
        <v>379</v>
      </c>
      <c r="U82" s="242">
        <f t="shared" si="21"/>
        <v>379</v>
      </c>
    </row>
    <row r="83" spans="1:21" ht="15">
      <c r="A83" s="213"/>
      <c r="B83" s="252" t="s">
        <v>224</v>
      </c>
      <c r="C83" s="169" t="str">
        <f>"LCU per unit of "&amp;B83</f>
        <v>LCU per unit of EUR</v>
      </c>
      <c r="D83" s="170"/>
      <c r="E83" s="251"/>
      <c r="F83" s="221"/>
      <c r="G83" s="257">
        <v>0</v>
      </c>
      <c r="H83" s="257">
        <v>0</v>
      </c>
      <c r="I83" s="257">
        <v>0</v>
      </c>
      <c r="J83" s="257">
        <v>0</v>
      </c>
      <c r="K83" s="257">
        <v>0</v>
      </c>
      <c r="L83" s="257">
        <v>0</v>
      </c>
      <c r="M83" s="257">
        <v>0</v>
      </c>
      <c r="N83" s="257">
        <v>0</v>
      </c>
      <c r="O83" s="257">
        <v>0</v>
      </c>
      <c r="P83" s="257">
        <v>0</v>
      </c>
      <c r="Q83" s="257">
        <v>0</v>
      </c>
      <c r="R83" s="257">
        <v>0</v>
      </c>
      <c r="S83" s="257">
        <v>0</v>
      </c>
      <c r="T83" s="257">
        <v>0</v>
      </c>
      <c r="U83" s="257">
        <v>0</v>
      </c>
    </row>
    <row r="84" spans="1:21" ht="15">
      <c r="A84" s="213"/>
      <c r="B84" s="252" t="s">
        <v>223</v>
      </c>
      <c r="C84" s="169" t="str">
        <f>"LCU per unit of "&amp;B84</f>
        <v>LCU per unit of GBP</v>
      </c>
      <c r="D84" s="169"/>
      <c r="E84" s="251"/>
      <c r="F84" s="221"/>
      <c r="G84" s="257">
        <v>0</v>
      </c>
      <c r="H84" s="257">
        <v>0</v>
      </c>
      <c r="I84" s="257">
        <v>0</v>
      </c>
      <c r="J84" s="257">
        <v>0</v>
      </c>
      <c r="K84" s="257">
        <v>0</v>
      </c>
      <c r="L84" s="257">
        <v>0</v>
      </c>
      <c r="M84" s="257">
        <v>0</v>
      </c>
      <c r="N84" s="257">
        <v>0</v>
      </c>
      <c r="O84" s="257">
        <v>0</v>
      </c>
      <c r="P84" s="257">
        <v>0</v>
      </c>
      <c r="Q84" s="257">
        <v>0</v>
      </c>
      <c r="R84" s="257">
        <v>0</v>
      </c>
      <c r="S84" s="257">
        <v>0</v>
      </c>
      <c r="T84" s="257">
        <v>0</v>
      </c>
      <c r="U84" s="257">
        <v>0</v>
      </c>
    </row>
    <row r="85" spans="1:21" ht="15">
      <c r="A85" s="213"/>
      <c r="B85" s="252" t="s">
        <v>222</v>
      </c>
      <c r="C85" s="169" t="str">
        <f>"LCU per unit of "&amp;B85</f>
        <v>LCU per unit of CHY</v>
      </c>
      <c r="D85" s="169"/>
      <c r="E85" s="251"/>
      <c r="F85" s="221"/>
      <c r="G85" s="257">
        <v>0</v>
      </c>
      <c r="H85" s="257">
        <v>0</v>
      </c>
      <c r="I85" s="257">
        <v>0</v>
      </c>
      <c r="J85" s="257">
        <v>0</v>
      </c>
      <c r="K85" s="257">
        <v>0</v>
      </c>
      <c r="L85" s="257">
        <v>0</v>
      </c>
      <c r="M85" s="257">
        <v>0</v>
      </c>
      <c r="N85" s="257">
        <v>0</v>
      </c>
      <c r="O85" s="257">
        <v>0</v>
      </c>
      <c r="P85" s="257">
        <v>0</v>
      </c>
      <c r="Q85" s="257">
        <v>0</v>
      </c>
      <c r="R85" s="257">
        <v>0</v>
      </c>
      <c r="S85" s="257">
        <v>0</v>
      </c>
      <c r="T85" s="257">
        <v>0</v>
      </c>
      <c r="U85" s="257">
        <v>0</v>
      </c>
    </row>
    <row r="86" spans="1:21" ht="15">
      <c r="A86" s="170"/>
      <c r="B86" s="168"/>
      <c r="C86" s="251"/>
      <c r="D86" s="251"/>
      <c r="E86" s="251"/>
      <c r="F86" s="221"/>
      <c r="G86" s="211"/>
      <c r="H86" s="211"/>
      <c r="I86" s="211"/>
      <c r="J86" s="211"/>
      <c r="K86" s="211"/>
      <c r="L86" s="211"/>
      <c r="M86" s="211"/>
      <c r="N86" s="211"/>
      <c r="O86" s="211"/>
      <c r="P86" s="211"/>
      <c r="Q86" s="211"/>
      <c r="R86" s="211"/>
      <c r="S86" s="211"/>
      <c r="T86" s="211"/>
      <c r="U86" s="211"/>
    </row>
    <row r="87" spans="1:21" ht="15">
      <c r="A87" s="170"/>
      <c r="B87" s="168"/>
      <c r="C87" s="251"/>
      <c r="D87" s="251"/>
      <c r="E87" s="251"/>
      <c r="F87" s="255"/>
      <c r="G87" s="210"/>
      <c r="H87" s="210"/>
      <c r="I87" s="210"/>
      <c r="J87" s="210"/>
      <c r="K87" s="211"/>
      <c r="L87" s="211"/>
      <c r="M87" s="211"/>
      <c r="N87" s="211"/>
      <c r="O87" s="211"/>
      <c r="P87" s="211"/>
      <c r="Q87" s="211"/>
      <c r="R87" s="211"/>
      <c r="S87" s="211"/>
      <c r="T87" s="211"/>
      <c r="U87" s="211"/>
    </row>
    <row r="88" spans="1:21" ht="15">
      <c r="A88" s="209"/>
      <c r="B88" s="209" t="s">
        <v>234</v>
      </c>
      <c r="C88" s="251"/>
      <c r="D88" s="251"/>
      <c r="E88" s="251"/>
      <c r="F88" s="255"/>
      <c r="G88" s="210"/>
      <c r="H88" s="210"/>
      <c r="I88" s="210"/>
      <c r="J88" s="210"/>
      <c r="K88" s="211"/>
      <c r="L88" s="211"/>
      <c r="M88" s="211"/>
      <c r="N88" s="211"/>
      <c r="O88" s="211"/>
      <c r="P88" s="211"/>
      <c r="Q88" s="211"/>
      <c r="R88" s="211"/>
      <c r="S88" s="211"/>
      <c r="T88" s="211"/>
      <c r="U88" s="211"/>
    </row>
    <row r="89" spans="1:21" ht="15">
      <c r="A89" s="209"/>
      <c r="B89" s="212" t="s">
        <v>231</v>
      </c>
      <c r="C89" s="35" t="str">
        <f>'Data Request'!$C$6</f>
        <v>Naira</v>
      </c>
      <c r="D89" s="35" t="str">
        <f>'Data Request'!$C$7</f>
        <v>Million</v>
      </c>
      <c r="E89" s="251"/>
      <c r="F89" s="255"/>
      <c r="G89" s="210"/>
      <c r="H89" s="210"/>
      <c r="I89" s="210"/>
      <c r="J89" s="210"/>
      <c r="K89" s="211"/>
      <c r="L89" s="262">
        <f>-L90+L91+L98</f>
        <v>-93.932030471240978</v>
      </c>
      <c r="M89" s="262">
        <f t="shared" ref="M89:U89" ca="1" si="22">-M90+M91+M98</f>
        <v>8895.5137401649172</v>
      </c>
      <c r="N89" s="262">
        <f t="shared" ca="1" si="22"/>
        <v>14052.540784876372</v>
      </c>
      <c r="O89" s="262">
        <f t="shared" ca="1" si="22"/>
        <v>14534.890218801727</v>
      </c>
      <c r="P89" s="262">
        <f t="shared" ca="1" si="22"/>
        <v>16938.069377839802</v>
      </c>
      <c r="Q89" s="262">
        <f t="shared" ca="1" si="22"/>
        <v>-9577.9924174602675</v>
      </c>
      <c r="R89" s="262">
        <f t="shared" ca="1" si="22"/>
        <v>-1219.5668875673318</v>
      </c>
      <c r="S89" s="262">
        <f t="shared" ca="1" si="22"/>
        <v>2235.7484083049803</v>
      </c>
      <c r="T89" s="262">
        <f t="shared" ca="1" si="22"/>
        <v>-1219.3358452924158</v>
      </c>
      <c r="U89" s="262">
        <f t="shared" ca="1" si="22"/>
        <v>-1602.5558282286474</v>
      </c>
    </row>
    <row r="90" spans="1:21" ht="15">
      <c r="A90" s="209"/>
      <c r="B90" s="225" t="s">
        <v>235</v>
      </c>
      <c r="C90" s="35" t="str">
        <f>'Data Request'!$C$6</f>
        <v>Naira</v>
      </c>
      <c r="D90" s="35" t="str">
        <f>'Data Request'!$C$7</f>
        <v>Million</v>
      </c>
      <c r="E90" s="264" t="s">
        <v>217</v>
      </c>
      <c r="F90" s="222"/>
      <c r="G90" s="222"/>
      <c r="H90" s="222"/>
      <c r="I90" s="222"/>
      <c r="J90" s="222"/>
      <c r="K90" s="228"/>
      <c r="L90" s="242">
        <f t="shared" ref="L90:U90" si="23">L50</f>
        <v>5702.8278304515115</v>
      </c>
      <c r="M90" s="242">
        <f t="shared" si="23"/>
        <v>-2797.215938325593</v>
      </c>
      <c r="N90" s="242">
        <f t="shared" si="23"/>
        <v>-2937.0767352418625</v>
      </c>
      <c r="O90" s="242">
        <f t="shared" si="23"/>
        <v>-3083.9305720039411</v>
      </c>
      <c r="P90" s="242">
        <f t="shared" si="23"/>
        <v>-3238.1271006041497</v>
      </c>
      <c r="Q90" s="242">
        <f t="shared" si="23"/>
        <v>-3400.0334556343441</v>
      </c>
      <c r="R90" s="242">
        <f t="shared" si="23"/>
        <v>-3570.0351284160715</v>
      </c>
      <c r="S90" s="242">
        <f t="shared" si="23"/>
        <v>-3748.5368848368671</v>
      </c>
      <c r="T90" s="242">
        <f t="shared" si="23"/>
        <v>-3935.9637290787214</v>
      </c>
      <c r="U90" s="242">
        <f t="shared" si="23"/>
        <v>-4132.7619155326538</v>
      </c>
    </row>
    <row r="91" spans="1:21" ht="15">
      <c r="A91" s="208"/>
      <c r="B91" s="225" t="s">
        <v>236</v>
      </c>
      <c r="C91" s="35" t="str">
        <f>'Data Request'!$C$6</f>
        <v>Naira</v>
      </c>
      <c r="D91" s="35" t="str">
        <f>'Data Request'!$C$7</f>
        <v>Million</v>
      </c>
      <c r="E91" s="279"/>
      <c r="F91" s="222"/>
      <c r="G91" s="222"/>
      <c r="H91" s="222"/>
      <c r="I91" s="222"/>
      <c r="J91" s="222"/>
      <c r="K91" s="228"/>
      <c r="L91" s="228">
        <f t="shared" ref="L91:U91" si="24">L92+L95</f>
        <v>5608.8978032402702</v>
      </c>
      <c r="M91" s="228">
        <f t="shared" ca="1" si="24"/>
        <v>6098.2998050993247</v>
      </c>
      <c r="N91" s="228">
        <f t="shared" ca="1" si="24"/>
        <v>11115.46605289451</v>
      </c>
      <c r="O91" s="228">
        <f t="shared" ca="1" si="24"/>
        <v>11450.959646797786</v>
      </c>
      <c r="P91" s="228">
        <f t="shared" ca="1" si="24"/>
        <v>13699.942277235652</v>
      </c>
      <c r="Q91" s="228">
        <f t="shared" ca="1" si="24"/>
        <v>-12978.025873094612</v>
      </c>
      <c r="R91" s="228">
        <f t="shared" ca="1" si="24"/>
        <v>-4789.6020159834034</v>
      </c>
      <c r="S91" s="228">
        <f t="shared" ca="1" si="24"/>
        <v>-1512.7884765318868</v>
      </c>
      <c r="T91" s="228">
        <f t="shared" ca="1" si="24"/>
        <v>-5155.2995743711372</v>
      </c>
      <c r="U91" s="228">
        <f t="shared" ca="1" si="24"/>
        <v>-5735.3177437613012</v>
      </c>
    </row>
    <row r="92" spans="1:21" ht="15">
      <c r="A92" s="208"/>
      <c r="B92" s="291" t="s">
        <v>246</v>
      </c>
      <c r="C92" s="35" t="str">
        <f>'Data Request'!$C$6</f>
        <v>Naira</v>
      </c>
      <c r="D92" s="35" t="str">
        <f>'Data Request'!$C$7</f>
        <v>Million</v>
      </c>
      <c r="E92" s="279"/>
      <c r="F92" s="255"/>
      <c r="G92" s="255"/>
      <c r="H92" s="255"/>
      <c r="I92" s="255"/>
      <c r="J92" s="255"/>
      <c r="K92" s="221"/>
      <c r="L92" s="231">
        <f t="shared" ref="L92:U92" si="25">L93+L94</f>
        <v>2858.9436678107704</v>
      </c>
      <c r="M92" s="231">
        <f t="shared" ca="1" si="25"/>
        <v>3983.2285685028091</v>
      </c>
      <c r="N92" s="231">
        <f t="shared" ca="1" si="25"/>
        <v>9048.037994421451</v>
      </c>
      <c r="O92" s="231">
        <f t="shared" ca="1" si="25"/>
        <v>9149.7338456840225</v>
      </c>
      <c r="P92" s="231">
        <f t="shared" ca="1" si="25"/>
        <v>11256.514489509724</v>
      </c>
      <c r="Q92" s="231">
        <f t="shared" ca="1" si="25"/>
        <v>-15626.903146929028</v>
      </c>
      <c r="R92" s="231">
        <f t="shared" ca="1" si="25"/>
        <v>-6214.8119805742681</v>
      </c>
      <c r="S92" s="231">
        <f t="shared" ca="1" si="25"/>
        <v>-1689.00727035827</v>
      </c>
      <c r="T92" s="231">
        <f t="shared" ca="1" si="25"/>
        <v>-3976.2658552631437</v>
      </c>
      <c r="U92" s="231">
        <f t="shared" ca="1" si="25"/>
        <v>-2921.8691880863153</v>
      </c>
    </row>
    <row r="93" spans="1:21" ht="15">
      <c r="A93" s="208"/>
      <c r="B93" s="292" t="s">
        <v>237</v>
      </c>
      <c r="C93" s="35" t="str">
        <f>'Data Request'!$C$6</f>
        <v>Naira</v>
      </c>
      <c r="D93" s="35" t="str">
        <f>'Data Request'!$C$7</f>
        <v>Million</v>
      </c>
      <c r="E93" s="264"/>
      <c r="F93" s="222"/>
      <c r="G93" s="222"/>
      <c r="H93" s="222"/>
      <c r="I93" s="222"/>
      <c r="J93" s="222"/>
      <c r="K93" s="228"/>
      <c r="L93" s="231">
        <f t="shared" ref="L93:U93" si="26">L139</f>
        <v>2858.9436678107704</v>
      </c>
      <c r="M93" s="231">
        <f t="shared" si="26"/>
        <v>3983.2285685028091</v>
      </c>
      <c r="N93" s="231">
        <f t="shared" si="26"/>
        <v>9048.037994421451</v>
      </c>
      <c r="O93" s="231">
        <f t="shared" si="26"/>
        <v>9149.7338456840225</v>
      </c>
      <c r="P93" s="231">
        <f t="shared" si="26"/>
        <v>11256.514489509724</v>
      </c>
      <c r="Q93" s="231">
        <f t="shared" si="26"/>
        <v>8368.6341655267097</v>
      </c>
      <c r="R93" s="231">
        <f t="shared" si="26"/>
        <v>9986.3598253445452</v>
      </c>
      <c r="S93" s="231">
        <f t="shared" si="26"/>
        <v>10609.971768153271</v>
      </c>
      <c r="T93" s="231">
        <f t="shared" si="26"/>
        <v>9157.9397404924348</v>
      </c>
      <c r="U93" s="231">
        <f t="shared" si="26"/>
        <v>9192.6120393590572</v>
      </c>
    </row>
    <row r="94" spans="1:21" ht="15">
      <c r="A94" s="208"/>
      <c r="B94" s="292" t="s">
        <v>238</v>
      </c>
      <c r="C94" s="35" t="str">
        <f>'Data Request'!$C$6</f>
        <v>Naira</v>
      </c>
      <c r="D94" s="35" t="str">
        <f>'Data Request'!$C$7</f>
        <v>Million</v>
      </c>
      <c r="E94" s="260"/>
      <c r="F94" s="222"/>
      <c r="G94" s="222"/>
      <c r="H94" s="222"/>
      <c r="I94" s="222"/>
      <c r="J94" s="222"/>
      <c r="K94" s="228"/>
      <c r="L94" s="231">
        <f t="shared" ref="L94:U94" si="27">L258</f>
        <v>0</v>
      </c>
      <c r="M94" s="231">
        <f t="shared" ca="1" si="27"/>
        <v>0</v>
      </c>
      <c r="N94" s="231">
        <f t="shared" ca="1" si="27"/>
        <v>0</v>
      </c>
      <c r="O94" s="231">
        <f t="shared" ca="1" si="27"/>
        <v>0</v>
      </c>
      <c r="P94" s="231">
        <f t="shared" ca="1" si="27"/>
        <v>0</v>
      </c>
      <c r="Q94" s="231">
        <f t="shared" ca="1" si="27"/>
        <v>-23995.537312455737</v>
      </c>
      <c r="R94" s="231">
        <f t="shared" ca="1" si="27"/>
        <v>-16201.171805918813</v>
      </c>
      <c r="S94" s="231">
        <f t="shared" ca="1" si="27"/>
        <v>-12298.979038511541</v>
      </c>
      <c r="T94" s="231">
        <f t="shared" ca="1" si="27"/>
        <v>-13134.205595755579</v>
      </c>
      <c r="U94" s="231">
        <f t="shared" ca="1" si="27"/>
        <v>-12114.481227445372</v>
      </c>
    </row>
    <row r="95" spans="1:21" ht="15">
      <c r="A95" s="208"/>
      <c r="B95" s="291" t="s">
        <v>182</v>
      </c>
      <c r="C95" s="35" t="str">
        <f>'Data Request'!$C$6</f>
        <v>Naira</v>
      </c>
      <c r="D95" s="35" t="str">
        <f>'Data Request'!$C$7</f>
        <v>Million</v>
      </c>
      <c r="E95" s="279"/>
      <c r="F95" s="265"/>
      <c r="G95" s="265"/>
      <c r="H95" s="265"/>
      <c r="I95" s="265"/>
      <c r="J95" s="265"/>
      <c r="K95" s="266"/>
      <c r="L95" s="231">
        <f t="shared" ref="L95:U95" si="28">L96+L97</f>
        <v>2749.9541354294997</v>
      </c>
      <c r="M95" s="231">
        <f t="shared" si="28"/>
        <v>2115.071236596516</v>
      </c>
      <c r="N95" s="231">
        <f t="shared" ca="1" si="28"/>
        <v>2067.4280584730586</v>
      </c>
      <c r="O95" s="231">
        <f t="shared" ca="1" si="28"/>
        <v>2301.2258011137646</v>
      </c>
      <c r="P95" s="231">
        <f t="shared" ca="1" si="28"/>
        <v>2443.4277877259274</v>
      </c>
      <c r="Q95" s="231">
        <f t="shared" ca="1" si="28"/>
        <v>2648.8772738344155</v>
      </c>
      <c r="R95" s="231">
        <f t="shared" ca="1" si="28"/>
        <v>1425.2099645908647</v>
      </c>
      <c r="S95" s="231">
        <f t="shared" ca="1" si="28"/>
        <v>176.21879382638326</v>
      </c>
      <c r="T95" s="231">
        <f t="shared" ca="1" si="28"/>
        <v>-1179.0337191079934</v>
      </c>
      <c r="U95" s="231">
        <f t="shared" ca="1" si="28"/>
        <v>-2813.448555674986</v>
      </c>
    </row>
    <row r="96" spans="1:21" ht="15">
      <c r="A96" s="208"/>
      <c r="B96" s="292" t="s">
        <v>239</v>
      </c>
      <c r="C96" s="35" t="str">
        <f>'Data Request'!$C$6</f>
        <v>Naira</v>
      </c>
      <c r="D96" s="35" t="str">
        <f>'Data Request'!$C$7</f>
        <v>Million</v>
      </c>
      <c r="E96" s="264"/>
      <c r="F96" s="223"/>
      <c r="G96" s="223"/>
      <c r="H96" s="223"/>
      <c r="I96" s="223"/>
      <c r="J96" s="223"/>
      <c r="K96" s="230"/>
      <c r="L96" s="231">
        <f t="shared" ref="L96:U96" si="29">L147</f>
        <v>2749.9541354294997</v>
      </c>
      <c r="M96" s="231">
        <f t="shared" si="29"/>
        <v>2934.7142215929748</v>
      </c>
      <c r="N96" s="231">
        <f t="shared" si="29"/>
        <v>3138.1647879430238</v>
      </c>
      <c r="O96" s="231">
        <f t="shared" si="29"/>
        <v>3363.1308536646548</v>
      </c>
      <c r="P96" s="231">
        <f t="shared" si="29"/>
        <v>3612.9567879372635</v>
      </c>
      <c r="Q96" s="231">
        <f t="shared" si="29"/>
        <v>3891.6078972413775</v>
      </c>
      <c r="R96" s="231">
        <f t="shared" si="29"/>
        <v>4203.7922159921482</v>
      </c>
      <c r="S96" s="231">
        <f t="shared" si="29"/>
        <v>4555.106535458197</v>
      </c>
      <c r="T96" s="231">
        <f t="shared" si="29"/>
        <v>4952.2115126308372</v>
      </c>
      <c r="U96" s="231">
        <f t="shared" si="29"/>
        <v>5403.0416687420548</v>
      </c>
    </row>
    <row r="97" spans="1:21" ht="15">
      <c r="A97" s="208"/>
      <c r="B97" s="292" t="s">
        <v>240</v>
      </c>
      <c r="C97" s="35" t="str">
        <f>'Data Request'!$C$6</f>
        <v>Naira</v>
      </c>
      <c r="D97" s="35" t="str">
        <f>'Data Request'!$C$7</f>
        <v>Million</v>
      </c>
      <c r="E97" s="264"/>
      <c r="F97" s="222"/>
      <c r="G97" s="222"/>
      <c r="H97" s="222"/>
      <c r="I97" s="222"/>
      <c r="J97" s="222"/>
      <c r="K97" s="228"/>
      <c r="L97" s="231">
        <f t="shared" ref="L97:U97" si="30">L266</f>
        <v>0</v>
      </c>
      <c r="M97" s="231">
        <f t="shared" si="30"/>
        <v>-819.64298499645884</v>
      </c>
      <c r="N97" s="231">
        <f t="shared" ca="1" si="30"/>
        <v>-1070.7367294699652</v>
      </c>
      <c r="O97" s="231">
        <f t="shared" ca="1" si="30"/>
        <v>-1061.9050525508901</v>
      </c>
      <c r="P97" s="231">
        <f t="shared" ca="1" si="30"/>
        <v>-1169.5290002113361</v>
      </c>
      <c r="Q97" s="231">
        <f t="shared" ca="1" si="30"/>
        <v>-1242.730623406962</v>
      </c>
      <c r="R97" s="231">
        <f t="shared" ca="1" si="30"/>
        <v>-2778.5822514012834</v>
      </c>
      <c r="S97" s="231">
        <f t="shared" ca="1" si="30"/>
        <v>-4378.8877416318137</v>
      </c>
      <c r="T97" s="231">
        <f t="shared" ca="1" si="30"/>
        <v>-6131.2452317388306</v>
      </c>
      <c r="U97" s="231">
        <f t="shared" ca="1" si="30"/>
        <v>-8216.4902244170407</v>
      </c>
    </row>
    <row r="98" spans="1:21" ht="15">
      <c r="A98" s="208"/>
      <c r="B98" s="225" t="s">
        <v>241</v>
      </c>
      <c r="C98" s="35" t="str">
        <f>'Data Request'!$C$6</f>
        <v>Naira</v>
      </c>
      <c r="D98" s="35" t="str">
        <f>'Data Request'!$C$7</f>
        <v>Million</v>
      </c>
      <c r="E98" s="279"/>
      <c r="F98" s="265"/>
      <c r="G98" s="265"/>
      <c r="H98" s="265"/>
      <c r="I98" s="265"/>
      <c r="J98" s="265"/>
      <c r="K98" s="266"/>
      <c r="L98" s="242">
        <f t="shared" ref="L98:U98" si="31">L54</f>
        <v>-2.0032599995829514E-3</v>
      </c>
      <c r="M98" s="242">
        <f t="shared" si="31"/>
        <v>-2.0032600004924461E-3</v>
      </c>
      <c r="N98" s="242">
        <f t="shared" si="31"/>
        <v>-2.0032599995829514E-3</v>
      </c>
      <c r="O98" s="242">
        <f t="shared" si="31"/>
        <v>0</v>
      </c>
      <c r="P98" s="242">
        <f t="shared" si="31"/>
        <v>0</v>
      </c>
      <c r="Q98" s="242">
        <f t="shared" si="31"/>
        <v>0</v>
      </c>
      <c r="R98" s="242">
        <f t="shared" si="31"/>
        <v>0</v>
      </c>
      <c r="S98" s="242">
        <f t="shared" si="31"/>
        <v>0</v>
      </c>
      <c r="T98" s="242">
        <f t="shared" si="31"/>
        <v>0</v>
      </c>
      <c r="U98" s="242">
        <f t="shared" si="31"/>
        <v>0</v>
      </c>
    </row>
    <row r="99" spans="1:21" ht="15">
      <c r="A99" s="209"/>
      <c r="B99" s="212" t="s">
        <v>242</v>
      </c>
      <c r="C99" s="35" t="str">
        <f>'Data Request'!$C$6</f>
        <v>Naira</v>
      </c>
      <c r="D99" s="35" t="str">
        <f>'Data Request'!$C$7</f>
        <v>Million</v>
      </c>
      <c r="E99" s="251"/>
      <c r="F99" s="255"/>
      <c r="G99" s="210"/>
      <c r="H99" s="210"/>
      <c r="I99" s="210"/>
      <c r="J99" s="210"/>
      <c r="K99" s="211"/>
      <c r="L99" s="262">
        <f>L100+L101</f>
        <v>-93.932030471241887</v>
      </c>
      <c r="M99" s="262">
        <f t="shared" ref="M99:U99" ca="1" si="32">M100+M101</f>
        <v>8895.5137401649172</v>
      </c>
      <c r="N99" s="262">
        <f t="shared" ca="1" si="32"/>
        <v>14052.540784876372</v>
      </c>
      <c r="O99" s="262">
        <f t="shared" ca="1" si="32"/>
        <v>14534.890218801727</v>
      </c>
      <c r="P99" s="262">
        <f t="shared" ca="1" si="32"/>
        <v>16938.069377839802</v>
      </c>
      <c r="Q99" s="262">
        <f t="shared" ca="1" si="32"/>
        <v>-9577.9924174602675</v>
      </c>
      <c r="R99" s="262">
        <f t="shared" ca="1" si="32"/>
        <v>-1219.5668875673291</v>
      </c>
      <c r="S99" s="262">
        <f t="shared" ca="1" si="32"/>
        <v>2235.7484083049785</v>
      </c>
      <c r="T99" s="262">
        <f t="shared" ca="1" si="32"/>
        <v>-1219.3358452924149</v>
      </c>
      <c r="U99" s="262">
        <f t="shared" ca="1" si="32"/>
        <v>-1602.5558282286438</v>
      </c>
    </row>
    <row r="100" spans="1:21" ht="15">
      <c r="A100" s="208"/>
      <c r="B100" s="225" t="s">
        <v>243</v>
      </c>
      <c r="C100" s="35" t="str">
        <f>'Data Request'!$C$6</f>
        <v>Naira</v>
      </c>
      <c r="D100" s="35" t="str">
        <f>'Data Request'!$C$7</f>
        <v>Million</v>
      </c>
      <c r="E100" s="279"/>
      <c r="F100" s="255"/>
      <c r="G100" s="255"/>
      <c r="H100" s="255"/>
      <c r="I100" s="255"/>
      <c r="J100" s="255"/>
      <c r="K100" s="221"/>
      <c r="L100" s="242">
        <f t="shared" ref="L100:U100" si="33">L56</f>
        <v>23901.605281984499</v>
      </c>
      <c r="M100" s="242">
        <f t="shared" si="33"/>
        <v>25096.685546083725</v>
      </c>
      <c r="N100" s="242">
        <f t="shared" si="33"/>
        <v>26351.519823387913</v>
      </c>
      <c r="O100" s="242">
        <f t="shared" si="33"/>
        <v>27669.095814557306</v>
      </c>
      <c r="P100" s="242">
        <f t="shared" si="33"/>
        <v>29052.550605285174</v>
      </c>
      <c r="Q100" s="242">
        <f t="shared" si="33"/>
        <v>30505.178135549428</v>
      </c>
      <c r="R100" s="242">
        <f t="shared" si="33"/>
        <v>32030.437042326907</v>
      </c>
      <c r="S100" s="242">
        <f t="shared" si="33"/>
        <v>33631.958894443247</v>
      </c>
      <c r="T100" s="242">
        <f t="shared" si="33"/>
        <v>35313.556839165409</v>
      </c>
      <c r="U100" s="242">
        <f t="shared" si="33"/>
        <v>37079.234681123686</v>
      </c>
    </row>
    <row r="101" spans="1:21" ht="15">
      <c r="A101" s="208"/>
      <c r="B101" s="225" t="s">
        <v>244</v>
      </c>
      <c r="C101" s="35" t="str">
        <f>'Data Request'!$C$6</f>
        <v>Naira</v>
      </c>
      <c r="D101" s="35" t="str">
        <f>'Data Request'!$C$7</f>
        <v>Million</v>
      </c>
      <c r="E101" s="264" t="s">
        <v>233</v>
      </c>
      <c r="F101" s="255"/>
      <c r="G101" s="255"/>
      <c r="H101" s="255"/>
      <c r="I101" s="255"/>
      <c r="J101" s="255"/>
      <c r="K101" s="221"/>
      <c r="L101" s="232">
        <f t="shared" ref="L101:U101" si="34">(-L90+L91+L98)-(L100)</f>
        <v>-23995.537312455741</v>
      </c>
      <c r="M101" s="232">
        <f t="shared" ca="1" si="34"/>
        <v>-16201.171805918808</v>
      </c>
      <c r="N101" s="232">
        <f t="shared" ca="1" si="34"/>
        <v>-12298.979038511541</v>
      </c>
      <c r="O101" s="232">
        <f t="shared" ca="1" si="34"/>
        <v>-13134.205595755579</v>
      </c>
      <c r="P101" s="232">
        <f t="shared" ca="1" si="34"/>
        <v>-12114.481227445372</v>
      </c>
      <c r="Q101" s="232">
        <f t="shared" ca="1" si="34"/>
        <v>-40083.170553009695</v>
      </c>
      <c r="R101" s="232">
        <f t="shared" ca="1" si="34"/>
        <v>-33250.003929894236</v>
      </c>
      <c r="S101" s="232">
        <f t="shared" ca="1" si="34"/>
        <v>-31396.210486138269</v>
      </c>
      <c r="T101" s="232">
        <f t="shared" ca="1" si="34"/>
        <v>-36532.892684457824</v>
      </c>
      <c r="U101" s="232">
        <f t="shared" ca="1" si="34"/>
        <v>-38681.79050935233</v>
      </c>
    </row>
    <row r="102" spans="1:21" ht="15">
      <c r="A102" s="208"/>
      <c r="B102" s="290"/>
      <c r="C102" s="251"/>
      <c r="D102" s="259"/>
      <c r="E102" s="263"/>
      <c r="F102" s="267"/>
      <c r="G102" s="267"/>
      <c r="H102" s="267"/>
      <c r="I102" s="267"/>
      <c r="J102" s="267"/>
      <c r="K102" s="268"/>
      <c r="L102" s="226"/>
      <c r="M102" s="226"/>
      <c r="N102" s="226"/>
      <c r="O102" s="226"/>
      <c r="P102" s="226"/>
      <c r="Q102" s="226"/>
      <c r="R102" s="226"/>
      <c r="S102" s="226"/>
      <c r="T102" s="226"/>
      <c r="U102" s="226"/>
    </row>
    <row r="103" spans="1:21" ht="15">
      <c r="A103" s="208"/>
      <c r="B103" s="269" t="s">
        <v>245</v>
      </c>
      <c r="C103" s="251"/>
      <c r="D103" s="259"/>
      <c r="E103" s="263"/>
      <c r="F103" s="267"/>
      <c r="G103" s="267"/>
      <c r="H103" s="267"/>
      <c r="I103" s="267"/>
      <c r="J103" s="267"/>
      <c r="K103" s="268"/>
      <c r="L103" s="270" t="str">
        <f>IF(L89=L99,"OK","Check")</f>
        <v>Check</v>
      </c>
      <c r="M103" s="270" t="str">
        <f t="shared" ref="M103:U103" ca="1" si="35">IF(M89=M99,"OK","Check")</f>
        <v>OK</v>
      </c>
      <c r="N103" s="270" t="str">
        <f t="shared" ca="1" si="35"/>
        <v>OK</v>
      </c>
      <c r="O103" s="270" t="str">
        <f t="shared" ca="1" si="35"/>
        <v>OK</v>
      </c>
      <c r="P103" s="270" t="str">
        <f t="shared" ca="1" si="35"/>
        <v>OK</v>
      </c>
      <c r="Q103" s="270" t="str">
        <f t="shared" ca="1" si="35"/>
        <v>OK</v>
      </c>
      <c r="R103" s="270" t="str">
        <f t="shared" ca="1" si="35"/>
        <v>OK</v>
      </c>
      <c r="S103" s="270" t="str">
        <f t="shared" ca="1" si="35"/>
        <v>OK</v>
      </c>
      <c r="T103" s="270" t="str">
        <f t="shared" ca="1" si="35"/>
        <v>Check</v>
      </c>
      <c r="U103" s="270" t="str">
        <f t="shared" ca="1" si="35"/>
        <v>Check</v>
      </c>
    </row>
    <row r="104" spans="1:21" ht="15">
      <c r="A104" s="208"/>
      <c r="B104" s="269" t="s">
        <v>247</v>
      </c>
      <c r="C104" s="251"/>
      <c r="D104" s="259"/>
      <c r="E104" s="263"/>
      <c r="F104" s="267"/>
      <c r="G104" s="267"/>
      <c r="H104" s="267"/>
      <c r="I104" s="267"/>
      <c r="J104" s="267"/>
      <c r="K104" s="268"/>
      <c r="L104" s="270" t="str">
        <f t="shared" ref="L104:U104" si="36">IF(L101=L249,"OK","Check")</f>
        <v>OK</v>
      </c>
      <c r="M104" s="270" t="str">
        <f t="shared" ca="1" si="36"/>
        <v>OK</v>
      </c>
      <c r="N104" s="270" t="str">
        <f t="shared" ca="1" si="36"/>
        <v>OK</v>
      </c>
      <c r="O104" s="270" t="str">
        <f t="shared" ca="1" si="36"/>
        <v>OK</v>
      </c>
      <c r="P104" s="270" t="str">
        <f t="shared" ca="1" si="36"/>
        <v>OK</v>
      </c>
      <c r="Q104" s="270" t="str">
        <f t="shared" ca="1" si="36"/>
        <v>OK</v>
      </c>
      <c r="R104" s="270" t="str">
        <f t="shared" ca="1" si="36"/>
        <v>OK</v>
      </c>
      <c r="S104" s="270" t="str">
        <f t="shared" ca="1" si="36"/>
        <v>OK</v>
      </c>
      <c r="T104" s="270" t="str">
        <f t="shared" ca="1" si="36"/>
        <v>OK</v>
      </c>
      <c r="U104" s="270" t="str">
        <f t="shared" ca="1" si="36"/>
        <v>OK</v>
      </c>
    </row>
    <row r="105" spans="1:21" ht="15">
      <c r="A105" s="185"/>
      <c r="B105" s="269"/>
      <c r="C105" s="271"/>
      <c r="D105" s="271"/>
      <c r="E105" s="271"/>
      <c r="F105" s="272"/>
      <c r="G105" s="272"/>
      <c r="H105" s="272"/>
      <c r="I105" s="272"/>
      <c r="J105" s="272"/>
      <c r="K105" s="270"/>
      <c r="L105" s="270"/>
      <c r="M105" s="270"/>
      <c r="N105" s="270"/>
      <c r="O105" s="270"/>
      <c r="P105" s="270"/>
      <c r="Q105" s="270"/>
      <c r="R105" s="270"/>
      <c r="S105" s="221"/>
      <c r="T105" s="221"/>
      <c r="U105" s="221"/>
    </row>
    <row r="106" spans="1:21" ht="15">
      <c r="A106" s="207"/>
      <c r="B106" s="207" t="s">
        <v>259</v>
      </c>
      <c r="C106" s="271"/>
      <c r="D106" s="271"/>
      <c r="E106" s="271"/>
      <c r="F106" s="272"/>
      <c r="G106" s="272"/>
      <c r="H106" s="272"/>
      <c r="I106" s="272"/>
      <c r="J106" s="272"/>
      <c r="K106" s="270"/>
      <c r="L106" s="270"/>
      <c r="M106" s="270"/>
      <c r="N106" s="270"/>
      <c r="O106" s="270"/>
      <c r="P106" s="270"/>
      <c r="Q106" s="270"/>
      <c r="R106" s="270"/>
      <c r="S106" s="221"/>
      <c r="T106" s="221"/>
      <c r="U106" s="221"/>
    </row>
    <row r="107" spans="1:21" ht="15">
      <c r="A107" s="207"/>
      <c r="B107" s="258" t="s">
        <v>216</v>
      </c>
      <c r="C107" s="35" t="str">
        <f>'Data Request'!$C$6</f>
        <v>Naira</v>
      </c>
      <c r="D107" s="35" t="str">
        <f>'Data Request'!$C$7</f>
        <v>Million</v>
      </c>
      <c r="E107" s="263"/>
      <c r="F107" s="261"/>
      <c r="G107" s="341">
        <f t="shared" ref="G107:J107" si="37">G108+G109</f>
        <v>141852.10725286513</v>
      </c>
      <c r="H107" s="341">
        <f t="shared" si="37"/>
        <v>157257.80407878614</v>
      </c>
      <c r="I107" s="341">
        <f t="shared" si="37"/>
        <v>164076.0813640175</v>
      </c>
      <c r="J107" s="341">
        <f t="shared" si="37"/>
        <v>225814.99905458503</v>
      </c>
      <c r="K107" s="341">
        <f>K108+K109</f>
        <v>235074.69480103999</v>
      </c>
      <c r="L107" s="262">
        <f t="shared" ref="L107:U107" si="38">L155+L274</f>
        <v>219295.11818805346</v>
      </c>
      <c r="M107" s="262">
        <f t="shared" ca="1" si="38"/>
        <v>199110.71781363184</v>
      </c>
      <c r="N107" s="262">
        <f t="shared" ca="1" si="38"/>
        <v>177763.70078069883</v>
      </c>
      <c r="O107" s="262">
        <f t="shared" ca="1" si="38"/>
        <v>155479.76133925922</v>
      </c>
      <c r="P107" s="262">
        <f t="shared" ca="1" si="38"/>
        <v>132108.76562230411</v>
      </c>
      <c r="Q107" s="262">
        <f t="shared" ca="1" si="38"/>
        <v>107652.49821622341</v>
      </c>
      <c r="R107" s="262">
        <f t="shared" ca="1" si="38"/>
        <v>80617.30626690347</v>
      </c>
      <c r="S107" s="262">
        <f t="shared" ca="1" si="38"/>
        <v>50910.103051123413</v>
      </c>
      <c r="T107" s="262">
        <f t="shared" ca="1" si="38"/>
        <v>18353.476221928751</v>
      </c>
      <c r="U107" s="262">
        <f t="shared" ca="1" si="38"/>
        <v>-17406.445099337288</v>
      </c>
    </row>
    <row r="108" spans="1:21" ht="15">
      <c r="A108" s="206"/>
      <c r="B108" s="224" t="s">
        <v>64</v>
      </c>
      <c r="C108" s="35" t="str">
        <f>'Data Request'!$C$6</f>
        <v>Naira</v>
      </c>
      <c r="D108" s="35" t="str">
        <f>'Data Request'!$C$7</f>
        <v>Million</v>
      </c>
      <c r="E108" s="263"/>
      <c r="F108" s="255"/>
      <c r="G108" s="228">
        <f t="shared" ref="G108:U109" si="39">SUMIFS(G$158:G$237,$D$158:$D$237,$B108,$B$158:$B$237,"Debt stock in LCU")+SUMIFS(G$277:G$531,$D$277:$D$531,$B108,$B$277:$B$531,"New debt stock in LCU")</f>
        <v>26329.855195105141</v>
      </c>
      <c r="H108" s="228">
        <f t="shared" si="39"/>
        <v>29115.710949806158</v>
      </c>
      <c r="I108" s="228">
        <f t="shared" si="39"/>
        <v>38427.375821517504</v>
      </c>
      <c r="J108" s="228">
        <f t="shared" si="39"/>
        <v>57859.15033226501</v>
      </c>
      <c r="K108" s="228">
        <f t="shared" si="39"/>
        <v>68121.10988176</v>
      </c>
      <c r="L108" s="228">
        <f t="shared" si="39"/>
        <v>77351.19155039922</v>
      </c>
      <c r="M108" s="228">
        <f t="shared" ca="1" si="39"/>
        <v>75414.127716826421</v>
      </c>
      <c r="N108" s="228">
        <f t="shared" ca="1" si="39"/>
        <v>73380.210691574961</v>
      </c>
      <c r="O108" s="228">
        <f t="shared" ca="1" si="39"/>
        <v>71244.59781506093</v>
      </c>
      <c r="P108" s="228">
        <f t="shared" ca="1" si="39"/>
        <v>69002.204294721203</v>
      </c>
      <c r="Q108" s="228">
        <f t="shared" ca="1" si="39"/>
        <v>66647.691098364492</v>
      </c>
      <c r="R108" s="228">
        <f t="shared" ca="1" si="39"/>
        <v>64175.452242189953</v>
      </c>
      <c r="S108" s="228">
        <f t="shared" ca="1" si="39"/>
        <v>61579.60144320668</v>
      </c>
      <c r="T108" s="228">
        <f t="shared" ca="1" si="39"/>
        <v>58853.958104274243</v>
      </c>
      <c r="U108" s="228">
        <f t="shared" ca="1" si="39"/>
        <v>55992.032598395192</v>
      </c>
    </row>
    <row r="109" spans="1:21" ht="15">
      <c r="A109" s="206"/>
      <c r="B109" s="224" t="s">
        <v>65</v>
      </c>
      <c r="C109" s="35" t="str">
        <f>'Data Request'!$C$6</f>
        <v>Naira</v>
      </c>
      <c r="D109" s="35" t="str">
        <f>'Data Request'!$C$7</f>
        <v>Million</v>
      </c>
      <c r="E109" s="263"/>
      <c r="F109" s="255"/>
      <c r="G109" s="228">
        <f t="shared" si="39"/>
        <v>115522.25205775999</v>
      </c>
      <c r="H109" s="228">
        <f t="shared" si="39"/>
        <v>128142.09312897999</v>
      </c>
      <c r="I109" s="228">
        <f t="shared" si="39"/>
        <v>125648.7055425</v>
      </c>
      <c r="J109" s="228">
        <f t="shared" si="39"/>
        <v>167955.84872232002</v>
      </c>
      <c r="K109" s="228">
        <f t="shared" si="39"/>
        <v>166953.58491927999</v>
      </c>
      <c r="L109" s="228">
        <f t="shared" si="39"/>
        <v>141943.92663765425</v>
      </c>
      <c r="M109" s="228">
        <f t="shared" ca="1" si="39"/>
        <v>123696.59009680542</v>
      </c>
      <c r="N109" s="228">
        <f t="shared" ca="1" si="39"/>
        <v>104383.49008912386</v>
      </c>
      <c r="O109" s="228">
        <f t="shared" ca="1" si="39"/>
        <v>84235.163524198288</v>
      </c>
      <c r="P109" s="228">
        <f t="shared" ca="1" si="39"/>
        <v>63106.561327582924</v>
      </c>
      <c r="Q109" s="228">
        <f t="shared" ca="1" si="39"/>
        <v>41004.807117858931</v>
      </c>
      <c r="R109" s="228">
        <f t="shared" ca="1" si="39"/>
        <v>16441.85402471351</v>
      </c>
      <c r="S109" s="228">
        <f t="shared" ca="1" si="39"/>
        <v>-10669.498392083275</v>
      </c>
      <c r="T109" s="228">
        <f t="shared" ca="1" si="39"/>
        <v>-40500.481882345499</v>
      </c>
      <c r="U109" s="228">
        <f t="shared" ca="1" si="39"/>
        <v>-73398.47769773248</v>
      </c>
    </row>
    <row r="110" spans="1:21" ht="15">
      <c r="A110" s="206"/>
      <c r="B110" s="258" t="s">
        <v>215</v>
      </c>
      <c r="C110" s="35" t="str">
        <f>'Data Request'!$C$6</f>
        <v>Naira</v>
      </c>
      <c r="D110" s="35" t="str">
        <f>'Data Request'!$C$7</f>
        <v>Million</v>
      </c>
      <c r="E110" s="263"/>
      <c r="F110" s="261"/>
      <c r="G110" s="261"/>
      <c r="H110" s="261"/>
      <c r="I110" s="261"/>
      <c r="J110" s="261"/>
      <c r="K110" s="262"/>
      <c r="L110" s="262">
        <f t="shared" ref="L110:U110" si="40">L101</f>
        <v>-23995.537312455741</v>
      </c>
      <c r="M110" s="262">
        <f t="shared" ca="1" si="40"/>
        <v>-16201.171805918808</v>
      </c>
      <c r="N110" s="262">
        <f t="shared" ca="1" si="40"/>
        <v>-12298.979038511541</v>
      </c>
      <c r="O110" s="262">
        <f t="shared" ca="1" si="40"/>
        <v>-13134.205595755579</v>
      </c>
      <c r="P110" s="262">
        <f t="shared" ca="1" si="40"/>
        <v>-12114.481227445372</v>
      </c>
      <c r="Q110" s="262">
        <f t="shared" ca="1" si="40"/>
        <v>-40083.170553009695</v>
      </c>
      <c r="R110" s="262">
        <f t="shared" ca="1" si="40"/>
        <v>-33250.003929894236</v>
      </c>
      <c r="S110" s="262">
        <f t="shared" ca="1" si="40"/>
        <v>-31396.210486138269</v>
      </c>
      <c r="T110" s="262">
        <f t="shared" ca="1" si="40"/>
        <v>-36532.892684457824</v>
      </c>
      <c r="U110" s="262">
        <f t="shared" ca="1" si="40"/>
        <v>-38681.79050935233</v>
      </c>
    </row>
    <row r="111" spans="1:21" ht="15">
      <c r="A111" s="206"/>
      <c r="B111" s="224" t="s">
        <v>64</v>
      </c>
      <c r="C111" s="35" t="str">
        <f>'Data Request'!$C$6</f>
        <v>Naira</v>
      </c>
      <c r="D111" s="35" t="str">
        <f>'Data Request'!$C$7</f>
        <v>Million</v>
      </c>
      <c r="E111" s="263"/>
      <c r="F111" s="255"/>
      <c r="G111" s="255"/>
      <c r="H111" s="255"/>
      <c r="I111" s="255"/>
      <c r="J111" s="255"/>
      <c r="K111" s="221"/>
      <c r="L111" s="228">
        <f t="shared" ref="L111:U112" si="41">SUMIFS(L$158:L$237,$D$158:$D$237,$B111,$B$158:$B$237,"Gross borrowing in LCU")+SUMIFS(L$277:L$531,$D$277:$D$531,$B111,$B$277:$B$531,"Gross borrowing in LCU")</f>
        <v>0</v>
      </c>
      <c r="M111" s="228">
        <f t="shared" si="41"/>
        <v>0</v>
      </c>
      <c r="N111" s="228">
        <f t="shared" si="41"/>
        <v>0</v>
      </c>
      <c r="O111" s="228">
        <f t="shared" si="41"/>
        <v>0</v>
      </c>
      <c r="P111" s="228">
        <f t="shared" si="41"/>
        <v>0</v>
      </c>
      <c r="Q111" s="228">
        <f t="shared" si="41"/>
        <v>0</v>
      </c>
      <c r="R111" s="228">
        <f t="shared" si="41"/>
        <v>0</v>
      </c>
      <c r="S111" s="228">
        <f t="shared" si="41"/>
        <v>0</v>
      </c>
      <c r="T111" s="228">
        <f t="shared" si="41"/>
        <v>0</v>
      </c>
      <c r="U111" s="228">
        <f t="shared" si="41"/>
        <v>0</v>
      </c>
    </row>
    <row r="112" spans="1:21" ht="15">
      <c r="A112" s="206"/>
      <c r="B112" s="224" t="s">
        <v>65</v>
      </c>
      <c r="C112" s="35" t="str">
        <f>'Data Request'!$C$6</f>
        <v>Naira</v>
      </c>
      <c r="D112" s="35" t="str">
        <f>'Data Request'!$C$7</f>
        <v>Million</v>
      </c>
      <c r="E112" s="263"/>
      <c r="F112" s="255"/>
      <c r="G112" s="255"/>
      <c r="H112" s="255"/>
      <c r="I112" s="255"/>
      <c r="J112" s="255"/>
      <c r="K112" s="221"/>
      <c r="L112" s="228">
        <f t="shared" si="41"/>
        <v>-23995.537312455737</v>
      </c>
      <c r="M112" s="228">
        <f t="shared" ca="1" si="41"/>
        <v>-16201.171805918813</v>
      </c>
      <c r="N112" s="228">
        <f t="shared" ca="1" si="41"/>
        <v>-12298.979038511541</v>
      </c>
      <c r="O112" s="228">
        <f t="shared" ca="1" si="41"/>
        <v>-13134.205595755579</v>
      </c>
      <c r="P112" s="228">
        <f t="shared" ca="1" si="41"/>
        <v>-12114.481227445372</v>
      </c>
      <c r="Q112" s="228">
        <f t="shared" ca="1" si="41"/>
        <v>-40083.170553009702</v>
      </c>
      <c r="R112" s="228">
        <f t="shared" ca="1" si="41"/>
        <v>-33250.003929894236</v>
      </c>
      <c r="S112" s="228">
        <f t="shared" ca="1" si="41"/>
        <v>-31396.210486138276</v>
      </c>
      <c r="T112" s="228">
        <f t="shared" ca="1" si="41"/>
        <v>-36532.892684457824</v>
      </c>
      <c r="U112" s="228">
        <f t="shared" ca="1" si="41"/>
        <v>-38681.79050935233</v>
      </c>
    </row>
    <row r="113" spans="1:21" ht="15">
      <c r="A113" s="206"/>
      <c r="B113" s="258" t="s">
        <v>214</v>
      </c>
      <c r="C113" s="35" t="str">
        <f>'Data Request'!$C$6</f>
        <v>Naira</v>
      </c>
      <c r="D113" s="35" t="str">
        <f>'Data Request'!$C$7</f>
        <v>Million</v>
      </c>
      <c r="E113" s="263"/>
      <c r="F113" s="261"/>
      <c r="G113" s="341">
        <f t="shared" ref="G113:J113" si="42">G114+G115</f>
        <v>1204.0948514742799</v>
      </c>
      <c r="H113" s="341">
        <f t="shared" si="42"/>
        <v>1486.0628325361731</v>
      </c>
      <c r="I113" s="341">
        <f t="shared" si="42"/>
        <v>1966.1344754043937</v>
      </c>
      <c r="J113" s="341">
        <f t="shared" si="42"/>
        <v>2048.435682635185</v>
      </c>
      <c r="K113" s="341">
        <f>K114+K115</f>
        <v>2525.3967569747269</v>
      </c>
      <c r="L113" s="262">
        <f t="shared" ref="L113:U113" si="43">L92</f>
        <v>2858.9436678107704</v>
      </c>
      <c r="M113" s="262">
        <f t="shared" ca="1" si="43"/>
        <v>3983.2285685028091</v>
      </c>
      <c r="N113" s="262">
        <f t="shared" ca="1" si="43"/>
        <v>9048.037994421451</v>
      </c>
      <c r="O113" s="262">
        <f t="shared" ca="1" si="43"/>
        <v>9149.7338456840225</v>
      </c>
      <c r="P113" s="262">
        <f t="shared" ca="1" si="43"/>
        <v>11256.514489509724</v>
      </c>
      <c r="Q113" s="262">
        <f t="shared" ca="1" si="43"/>
        <v>-15626.903146929028</v>
      </c>
      <c r="R113" s="262">
        <f t="shared" ca="1" si="43"/>
        <v>-6214.8119805742681</v>
      </c>
      <c r="S113" s="262">
        <f t="shared" ca="1" si="43"/>
        <v>-1689.00727035827</v>
      </c>
      <c r="T113" s="262">
        <f t="shared" ca="1" si="43"/>
        <v>-3976.2658552631437</v>
      </c>
      <c r="U113" s="262">
        <f t="shared" ca="1" si="43"/>
        <v>-2921.8691880863153</v>
      </c>
    </row>
    <row r="114" spans="1:21" ht="15">
      <c r="A114" s="206"/>
      <c r="B114" s="224" t="s">
        <v>64</v>
      </c>
      <c r="C114" s="35" t="str">
        <f>'Data Request'!$C$6</f>
        <v>Naira</v>
      </c>
      <c r="D114" s="35" t="str">
        <f>'Data Request'!$C$7</f>
        <v>Million</v>
      </c>
      <c r="E114" s="263"/>
      <c r="F114" s="265"/>
      <c r="G114" s="228">
        <f t="shared" ref="G114:U115" si="44">SUMIFS(G$158:G$237,$D$158:$D$237,$B114,$B$158:$B$237,"Amortization in LCU")+SUMIFS(G$277:G$531,$D$277:$D$531,$B114,$B$277:$B$531,"Amortization in LCU")</f>
        <v>749.37921787428002</v>
      </c>
      <c r="H114" s="228">
        <f t="shared" si="44"/>
        <v>1013.9213346861732</v>
      </c>
      <c r="I114" s="228">
        <f t="shared" si="44"/>
        <v>1285.7762761843937</v>
      </c>
      <c r="J114" s="228">
        <f t="shared" si="44"/>
        <v>1353.2165613851851</v>
      </c>
      <c r="K114" s="228">
        <f t="shared" si="44"/>
        <v>1511.2757878047269</v>
      </c>
      <c r="L114" s="228">
        <f t="shared" si="44"/>
        <v>1844.8226986407706</v>
      </c>
      <c r="M114" s="228">
        <f t="shared" ca="1" si="44"/>
        <v>1937.0638335728088</v>
      </c>
      <c r="N114" s="228">
        <f t="shared" ca="1" si="44"/>
        <v>2033.9170252514496</v>
      </c>
      <c r="O114" s="228">
        <f t="shared" ca="1" si="44"/>
        <v>2135.6128765140215</v>
      </c>
      <c r="P114" s="228">
        <f t="shared" ca="1" si="44"/>
        <v>2242.3935203397227</v>
      </c>
      <c r="Q114" s="228">
        <f t="shared" ca="1" si="44"/>
        <v>2354.5131963567092</v>
      </c>
      <c r="R114" s="228">
        <f t="shared" ca="1" si="44"/>
        <v>2472.2388561745447</v>
      </c>
      <c r="S114" s="228">
        <f t="shared" ca="1" si="44"/>
        <v>2595.8507989832715</v>
      </c>
      <c r="T114" s="228">
        <f t="shared" ca="1" si="44"/>
        <v>2725.6433389324357</v>
      </c>
      <c r="U114" s="228">
        <f t="shared" ca="1" si="44"/>
        <v>2861.9255058790563</v>
      </c>
    </row>
    <row r="115" spans="1:21" ht="15">
      <c r="A115" s="206"/>
      <c r="B115" s="224" t="s">
        <v>65</v>
      </c>
      <c r="C115" s="35" t="str">
        <f>'Data Request'!$C$6</f>
        <v>Naira</v>
      </c>
      <c r="D115" s="35" t="str">
        <f>'Data Request'!$C$7</f>
        <v>Million</v>
      </c>
      <c r="E115" s="263"/>
      <c r="F115" s="265"/>
      <c r="G115" s="228">
        <f t="shared" si="44"/>
        <v>454.71563360000005</v>
      </c>
      <c r="H115" s="228">
        <f t="shared" si="44"/>
        <v>472.14149785000001</v>
      </c>
      <c r="I115" s="228">
        <f t="shared" si="44"/>
        <v>680.35819921999996</v>
      </c>
      <c r="J115" s="228">
        <f t="shared" si="44"/>
        <v>695.21912125000006</v>
      </c>
      <c r="K115" s="228">
        <f t="shared" si="44"/>
        <v>1014.1209691700001</v>
      </c>
      <c r="L115" s="228">
        <f t="shared" si="44"/>
        <v>1014.1209691700001</v>
      </c>
      <c r="M115" s="228">
        <f t="shared" ca="1" si="44"/>
        <v>2046.1647349300001</v>
      </c>
      <c r="N115" s="228">
        <f t="shared" ca="1" si="44"/>
        <v>7014.1209691700005</v>
      </c>
      <c r="O115" s="228">
        <f t="shared" ca="1" si="44"/>
        <v>7014.1209691700005</v>
      </c>
      <c r="P115" s="228">
        <f t="shared" ca="1" si="44"/>
        <v>9014.1209691700005</v>
      </c>
      <c r="Q115" s="228">
        <f t="shared" ca="1" si="44"/>
        <v>-17981.416343285739</v>
      </c>
      <c r="R115" s="228">
        <f t="shared" ca="1" si="44"/>
        <v>-8687.0508367488128</v>
      </c>
      <c r="S115" s="228">
        <f t="shared" ca="1" si="44"/>
        <v>-4284.8580693415406</v>
      </c>
      <c r="T115" s="228">
        <f t="shared" ca="1" si="44"/>
        <v>-6701.9091941955785</v>
      </c>
      <c r="U115" s="228">
        <f t="shared" ca="1" si="44"/>
        <v>-5783.7946939653721</v>
      </c>
    </row>
    <row r="116" spans="1:21" ht="15">
      <c r="A116" s="206"/>
      <c r="B116" s="258" t="s">
        <v>264</v>
      </c>
      <c r="C116" s="35" t="str">
        <f>'Data Request'!$C$6</f>
        <v>Naira</v>
      </c>
      <c r="D116" s="35" t="str">
        <f>'Data Request'!$C$7</f>
        <v>Million</v>
      </c>
      <c r="E116" s="263"/>
      <c r="F116" s="261"/>
      <c r="G116" s="341">
        <f t="shared" ref="G116:J116" si="45">G117+G118</f>
        <v>1913.33380841647</v>
      </c>
      <c r="H116" s="341">
        <f t="shared" si="45"/>
        <v>2149.1946417313279</v>
      </c>
      <c r="I116" s="341">
        <f t="shared" si="45"/>
        <v>2318.2768191000159</v>
      </c>
      <c r="J116" s="341">
        <f t="shared" si="45"/>
        <v>2171.6287262400001</v>
      </c>
      <c r="K116" s="341">
        <f>K117+K118</f>
        <v>2544.7760527899995</v>
      </c>
      <c r="L116" s="262">
        <f>L95</f>
        <v>2749.9541354294997</v>
      </c>
      <c r="M116" s="262">
        <f t="shared" ref="M116:U116" si="46">M95</f>
        <v>2115.071236596516</v>
      </c>
      <c r="N116" s="262">
        <f t="shared" ca="1" si="46"/>
        <v>2067.4280584730586</v>
      </c>
      <c r="O116" s="262">
        <f t="shared" ca="1" si="46"/>
        <v>2301.2258011137646</v>
      </c>
      <c r="P116" s="262">
        <f t="shared" ca="1" si="46"/>
        <v>2443.4277877259274</v>
      </c>
      <c r="Q116" s="262">
        <f t="shared" ca="1" si="46"/>
        <v>2648.8772738344155</v>
      </c>
      <c r="R116" s="262">
        <f t="shared" ca="1" si="46"/>
        <v>1425.2099645908647</v>
      </c>
      <c r="S116" s="262">
        <f t="shared" ca="1" si="46"/>
        <v>176.21879382638326</v>
      </c>
      <c r="T116" s="262">
        <f t="shared" ca="1" si="46"/>
        <v>-1179.0337191079934</v>
      </c>
      <c r="U116" s="262">
        <f t="shared" ca="1" si="46"/>
        <v>-2813.448555674986</v>
      </c>
    </row>
    <row r="117" spans="1:21" ht="15">
      <c r="A117" s="206"/>
      <c r="B117" s="224" t="s">
        <v>64</v>
      </c>
      <c r="C117" s="35" t="str">
        <f>'Data Request'!$C$6</f>
        <v>Naira</v>
      </c>
      <c r="D117" s="35" t="str">
        <f>'Data Request'!$C$7</f>
        <v>Million</v>
      </c>
      <c r="E117" s="263"/>
      <c r="F117" s="265"/>
      <c r="G117" s="228">
        <f t="shared" ref="G117:U117" si="47">SUMIFS(G$158:G$237,$D$158:$D$237,$B117,$B$158:$B$237,"Interests in LCU")+SUMIFS(G$277:G$531,$D$277:$D$531,$B117,$B$277:$B$531,"Interests in LCU")</f>
        <v>315.32915494647006</v>
      </c>
      <c r="H117" s="228">
        <f t="shared" si="47"/>
        <v>297.55214086132793</v>
      </c>
      <c r="I117" s="228">
        <f t="shared" si="47"/>
        <v>332.76194914001599</v>
      </c>
      <c r="J117" s="228">
        <f t="shared" si="47"/>
        <v>289.35785958000002</v>
      </c>
      <c r="K117" s="228">
        <f t="shared" si="47"/>
        <v>225.85071360000003</v>
      </c>
      <c r="L117" s="228">
        <f t="shared" si="47"/>
        <v>315.08252928000007</v>
      </c>
      <c r="M117" s="228">
        <f t="shared" si="47"/>
        <v>378.099035136</v>
      </c>
      <c r="N117" s="228">
        <f t="shared" ca="1" si="47"/>
        <v>453.71884216320001</v>
      </c>
      <c r="O117" s="228">
        <f t="shared" ca="1" si="47"/>
        <v>544.46261059584003</v>
      </c>
      <c r="P117" s="228">
        <f t="shared" ca="1" si="47"/>
        <v>653.35513271500793</v>
      </c>
      <c r="Q117" s="228">
        <f t="shared" ca="1" si="47"/>
        <v>784.02615925800944</v>
      </c>
      <c r="R117" s="228">
        <f t="shared" ca="1" si="47"/>
        <v>940.83139110961145</v>
      </c>
      <c r="S117" s="228">
        <f t="shared" ca="1" si="47"/>
        <v>1128.9976693315336</v>
      </c>
      <c r="T117" s="228">
        <f t="shared" ca="1" si="47"/>
        <v>1354.7972031978404</v>
      </c>
      <c r="U117" s="228">
        <f t="shared" ca="1" si="47"/>
        <v>1625.7566438374083</v>
      </c>
    </row>
    <row r="118" spans="1:21" ht="15">
      <c r="A118" s="206"/>
      <c r="B118" s="224" t="s">
        <v>65</v>
      </c>
      <c r="C118" s="35" t="str">
        <f>'Data Request'!$C$6</f>
        <v>Naira</v>
      </c>
      <c r="D118" s="35" t="str">
        <f>'Data Request'!$C$7</f>
        <v>Million</v>
      </c>
      <c r="E118" s="263"/>
      <c r="F118" s="265"/>
      <c r="G118" s="228">
        <f t="shared" ref="G118" si="48">SUMIFS(G$158:G$237,$D$158:$D$237,$B118,$B$158:$B$237,"Interests in LCU")+SUMIFS(G$277:G$531,$D$277:$D$531,$B118,$B$277:$B$531,"Interests in LCU")</f>
        <v>1598.00465347</v>
      </c>
      <c r="H118" s="228">
        <f t="shared" ref="H118:U118" si="49">SUMIFS(H$158:H$237,$D$158:$D$237,$B118,$B$158:$B$237,"Interests in LCU")+SUMIFS(H$277:H$531,$D$277:$D$531,$B118,$B$277:$B$531,"Interests in LCU")</f>
        <v>1851.6425008699998</v>
      </c>
      <c r="I118" s="228">
        <f t="shared" si="49"/>
        <v>1985.5148699600002</v>
      </c>
      <c r="J118" s="228">
        <f t="shared" si="49"/>
        <v>1882.2708666600001</v>
      </c>
      <c r="K118" s="228">
        <f t="shared" si="49"/>
        <v>2318.9253391899997</v>
      </c>
      <c r="L118" s="228">
        <f t="shared" si="49"/>
        <v>2434.8716061494997</v>
      </c>
      <c r="M118" s="228">
        <f t="shared" si="49"/>
        <v>1736.9722014605159</v>
      </c>
      <c r="N118" s="228">
        <f t="shared" ca="1" si="49"/>
        <v>1613.7092163098587</v>
      </c>
      <c r="O118" s="228">
        <f t="shared" ca="1" si="49"/>
        <v>1756.7631905179246</v>
      </c>
      <c r="P118" s="228">
        <f t="shared" ca="1" si="49"/>
        <v>1790.0726550109193</v>
      </c>
      <c r="Q118" s="228">
        <f t="shared" ca="1" si="49"/>
        <v>1864.851114576406</v>
      </c>
      <c r="R118" s="228">
        <f t="shared" ca="1" si="49"/>
        <v>484.37857348125362</v>
      </c>
      <c r="S118" s="228">
        <f t="shared" ca="1" si="49"/>
        <v>-952.77887550515015</v>
      </c>
      <c r="T118" s="228">
        <f t="shared" ca="1" si="49"/>
        <v>-2533.8309223058336</v>
      </c>
      <c r="U118" s="228">
        <f t="shared" ca="1" si="49"/>
        <v>-4439.2051995123938</v>
      </c>
    </row>
    <row r="119" spans="1:21" ht="15">
      <c r="A119" s="206"/>
      <c r="B119" s="258" t="s">
        <v>213</v>
      </c>
      <c r="C119" s="35" t="str">
        <f>'Data Request'!$C$6</f>
        <v>Naira</v>
      </c>
      <c r="D119" s="35" t="str">
        <f>'Data Request'!$C$7</f>
        <v>Million</v>
      </c>
      <c r="E119" s="263"/>
      <c r="F119" s="261"/>
      <c r="G119" s="261"/>
      <c r="H119" s="261"/>
      <c r="I119" s="261"/>
      <c r="J119" s="261"/>
      <c r="K119" s="262"/>
      <c r="L119" s="262">
        <f t="shared" ref="L119:U121" si="50">L110-L113</f>
        <v>-26854.480980266511</v>
      </c>
      <c r="M119" s="262">
        <f t="shared" ca="1" si="50"/>
        <v>-20184.400374421617</v>
      </c>
      <c r="N119" s="262">
        <f t="shared" ca="1" si="50"/>
        <v>-21347.017032932992</v>
      </c>
      <c r="O119" s="262">
        <f t="shared" ca="1" si="50"/>
        <v>-22283.939441439601</v>
      </c>
      <c r="P119" s="262">
        <f t="shared" ca="1" si="50"/>
        <v>-23370.995716955098</v>
      </c>
      <c r="Q119" s="262">
        <f t="shared" ca="1" si="50"/>
        <v>-24456.267406080668</v>
      </c>
      <c r="R119" s="262">
        <f t="shared" ca="1" si="50"/>
        <v>-27035.191949319968</v>
      </c>
      <c r="S119" s="262">
        <f t="shared" ca="1" si="50"/>
        <v>-29707.203215779999</v>
      </c>
      <c r="T119" s="262">
        <f t="shared" ca="1" si="50"/>
        <v>-32556.62682919468</v>
      </c>
      <c r="U119" s="262">
        <f t="shared" ca="1" si="50"/>
        <v>-35759.921321266011</v>
      </c>
    </row>
    <row r="120" spans="1:21" ht="15">
      <c r="A120" s="206"/>
      <c r="B120" s="224" t="s">
        <v>64</v>
      </c>
      <c r="C120" s="35" t="str">
        <f>'Data Request'!$C$6</f>
        <v>Naira</v>
      </c>
      <c r="D120" s="35" t="str">
        <f>'Data Request'!$C$7</f>
        <v>Million</v>
      </c>
      <c r="E120" s="263"/>
      <c r="F120" s="222"/>
      <c r="G120" s="222"/>
      <c r="H120" s="222"/>
      <c r="I120" s="222"/>
      <c r="J120" s="222"/>
      <c r="K120" s="228"/>
      <c r="L120" s="228">
        <f t="shared" si="50"/>
        <v>-1844.8226986407706</v>
      </c>
      <c r="M120" s="228">
        <f t="shared" ca="1" si="50"/>
        <v>-1937.0638335728088</v>
      </c>
      <c r="N120" s="228">
        <f t="shared" ca="1" si="50"/>
        <v>-2033.9170252514496</v>
      </c>
      <c r="O120" s="228">
        <f t="shared" ca="1" si="50"/>
        <v>-2135.6128765140215</v>
      </c>
      <c r="P120" s="228">
        <f t="shared" ca="1" si="50"/>
        <v>-2242.3935203397227</v>
      </c>
      <c r="Q120" s="228">
        <f t="shared" ca="1" si="50"/>
        <v>-2354.5131963567092</v>
      </c>
      <c r="R120" s="228">
        <f t="shared" ca="1" si="50"/>
        <v>-2472.2388561745447</v>
      </c>
      <c r="S120" s="228">
        <f t="shared" ca="1" si="50"/>
        <v>-2595.8507989832715</v>
      </c>
      <c r="T120" s="228">
        <f t="shared" ca="1" si="50"/>
        <v>-2725.6433389324357</v>
      </c>
      <c r="U120" s="228">
        <f t="shared" ca="1" si="50"/>
        <v>-2861.9255058790563</v>
      </c>
    </row>
    <row r="121" spans="1:21" ht="15">
      <c r="A121" s="206"/>
      <c r="B121" s="224" t="s">
        <v>65</v>
      </c>
      <c r="C121" s="35" t="str">
        <f>'Data Request'!$C$6</f>
        <v>Naira</v>
      </c>
      <c r="D121" s="35" t="str">
        <f>'Data Request'!$C$7</f>
        <v>Million</v>
      </c>
      <c r="E121" s="263"/>
      <c r="F121" s="222"/>
      <c r="G121" s="222"/>
      <c r="H121" s="222"/>
      <c r="I121" s="222"/>
      <c r="J121" s="222"/>
      <c r="K121" s="228"/>
      <c r="L121" s="228">
        <f t="shared" si="50"/>
        <v>-25009.658281625736</v>
      </c>
      <c r="M121" s="228">
        <f t="shared" ca="1" si="50"/>
        <v>-18247.336540848813</v>
      </c>
      <c r="N121" s="228">
        <f t="shared" ca="1" si="50"/>
        <v>-19313.10000768154</v>
      </c>
      <c r="O121" s="228">
        <f t="shared" ca="1" si="50"/>
        <v>-20148.326564925577</v>
      </c>
      <c r="P121" s="228">
        <f t="shared" ca="1" si="50"/>
        <v>-21128.602196615371</v>
      </c>
      <c r="Q121" s="228">
        <f t="shared" ca="1" si="50"/>
        <v>-22101.754209723964</v>
      </c>
      <c r="R121" s="228">
        <f t="shared" ca="1" si="50"/>
        <v>-24562.953093145421</v>
      </c>
      <c r="S121" s="228">
        <f t="shared" ca="1" si="50"/>
        <v>-27111.352416796733</v>
      </c>
      <c r="T121" s="228">
        <f t="shared" ca="1" si="50"/>
        <v>-29830.983490262246</v>
      </c>
      <c r="U121" s="228">
        <f t="shared" ca="1" si="50"/>
        <v>-32897.995815386959</v>
      </c>
    </row>
    <row r="122" spans="1:21" ht="15">
      <c r="A122" s="206"/>
      <c r="B122" s="258" t="s">
        <v>212</v>
      </c>
      <c r="C122" s="35" t="str">
        <f>'Data Request'!$C$6</f>
        <v>Naira</v>
      </c>
      <c r="D122" s="35" t="str">
        <f>'Data Request'!$C$7</f>
        <v>Million</v>
      </c>
      <c r="E122" s="263"/>
      <c r="F122" s="261"/>
      <c r="G122" s="261"/>
      <c r="H122" s="261"/>
      <c r="I122" s="261"/>
      <c r="J122" s="261"/>
      <c r="K122" s="262"/>
      <c r="L122" s="262">
        <f t="shared" ref="L122:U122" si="51">L107-K107</f>
        <v>-15779.576612986537</v>
      </c>
      <c r="M122" s="262">
        <f t="shared" ca="1" si="51"/>
        <v>-20184.400374421617</v>
      </c>
      <c r="N122" s="262">
        <f t="shared" ca="1" si="51"/>
        <v>-21347.017032933014</v>
      </c>
      <c r="O122" s="262">
        <f t="shared" ca="1" si="51"/>
        <v>-22283.939441439608</v>
      </c>
      <c r="P122" s="262">
        <f t="shared" ca="1" si="51"/>
        <v>-23370.995716955105</v>
      </c>
      <c r="Q122" s="262">
        <f t="shared" ca="1" si="51"/>
        <v>-24456.267406080704</v>
      </c>
      <c r="R122" s="262">
        <f t="shared" ca="1" si="51"/>
        <v>-27035.191949319938</v>
      </c>
      <c r="S122" s="262">
        <f t="shared" ca="1" si="51"/>
        <v>-29707.203215780057</v>
      </c>
      <c r="T122" s="262">
        <f t="shared" ca="1" si="51"/>
        <v>-32556.626829194662</v>
      </c>
      <c r="U122" s="262">
        <f t="shared" ca="1" si="51"/>
        <v>-35759.92132126604</v>
      </c>
    </row>
    <row r="123" spans="1:21" ht="15">
      <c r="A123" s="206"/>
      <c r="B123" s="258" t="s">
        <v>211</v>
      </c>
      <c r="C123" s="35" t="str">
        <f>'Data Request'!$C$6</f>
        <v>Naira</v>
      </c>
      <c r="D123" s="35" t="str">
        <f>'Data Request'!$C$7</f>
        <v>Million</v>
      </c>
      <c r="E123" s="271"/>
      <c r="F123" s="261"/>
      <c r="G123" s="261"/>
      <c r="H123" s="261"/>
      <c r="I123" s="261"/>
      <c r="J123" s="261"/>
      <c r="K123" s="262"/>
      <c r="L123" s="262">
        <f t="shared" ref="L123:U123" si="52">L122-L119</f>
        <v>11074.904367279974</v>
      </c>
      <c r="M123" s="262">
        <f t="shared" ca="1" si="52"/>
        <v>0</v>
      </c>
      <c r="N123" s="262">
        <f t="shared" ca="1" si="52"/>
        <v>0</v>
      </c>
      <c r="O123" s="262">
        <f t="shared" ca="1" si="52"/>
        <v>0</v>
      </c>
      <c r="P123" s="262">
        <f t="shared" ca="1" si="52"/>
        <v>0</v>
      </c>
      <c r="Q123" s="262">
        <f t="shared" ca="1" si="52"/>
        <v>-3.637978807091713E-11</v>
      </c>
      <c r="R123" s="262">
        <f t="shared" ca="1" si="52"/>
        <v>2.9103830456733704E-11</v>
      </c>
      <c r="S123" s="262">
        <f t="shared" ca="1" si="52"/>
        <v>-5.8207660913467407E-11</v>
      </c>
      <c r="T123" s="262">
        <f t="shared" ca="1" si="52"/>
        <v>0</v>
      </c>
      <c r="U123" s="262">
        <f t="shared" ca="1" si="52"/>
        <v>0</v>
      </c>
    </row>
    <row r="124" spans="1:21" ht="15">
      <c r="A124" s="185"/>
      <c r="B124" s="269"/>
      <c r="C124" s="271"/>
      <c r="D124" s="271"/>
      <c r="E124" s="271"/>
      <c r="F124" s="272"/>
      <c r="G124" s="272"/>
      <c r="H124" s="272"/>
      <c r="I124" s="272"/>
      <c r="J124" s="272"/>
      <c r="K124" s="270"/>
      <c r="L124" s="270"/>
      <c r="M124" s="270"/>
      <c r="N124" s="270"/>
      <c r="O124" s="270"/>
      <c r="P124" s="270"/>
      <c r="Q124" s="270"/>
      <c r="R124" s="270"/>
      <c r="S124" s="221"/>
      <c r="T124" s="221"/>
      <c r="U124" s="221"/>
    </row>
    <row r="125" spans="1:21" ht="15">
      <c r="A125" s="207"/>
      <c r="B125" s="207" t="s">
        <v>306</v>
      </c>
      <c r="C125" s="271"/>
      <c r="D125" s="271"/>
      <c r="E125" s="271"/>
      <c r="F125" s="272"/>
      <c r="G125" s="272"/>
      <c r="H125" s="272"/>
      <c r="I125" s="272"/>
      <c r="J125" s="272"/>
      <c r="K125" s="270"/>
      <c r="L125" s="270"/>
      <c r="M125" s="270"/>
      <c r="N125" s="270"/>
      <c r="O125" s="270"/>
      <c r="P125" s="270"/>
      <c r="Q125" s="270"/>
      <c r="R125" s="270"/>
      <c r="S125" s="221"/>
      <c r="T125" s="221"/>
      <c r="U125" s="221"/>
    </row>
    <row r="126" spans="1:21" ht="15">
      <c r="A126" s="207"/>
      <c r="B126" s="258" t="s">
        <v>216</v>
      </c>
      <c r="C126" s="35" t="str">
        <f>'Data Request'!$C$6</f>
        <v>Naira</v>
      </c>
      <c r="D126" s="35" t="str">
        <f>'Data Request'!$C$7</f>
        <v>Million</v>
      </c>
      <c r="E126" s="263"/>
      <c r="F126" s="261"/>
      <c r="G126" s="341">
        <f t="shared" ref="G126:J126" si="53">G107</f>
        <v>141852.10725286513</v>
      </c>
      <c r="H126" s="341">
        <f t="shared" si="53"/>
        <v>157257.80407878614</v>
      </c>
      <c r="I126" s="341">
        <f t="shared" si="53"/>
        <v>164076.0813640175</v>
      </c>
      <c r="J126" s="341">
        <f t="shared" si="53"/>
        <v>225814.99905458503</v>
      </c>
      <c r="K126" s="341">
        <f>K107</f>
        <v>235074.69480103999</v>
      </c>
      <c r="L126" s="262">
        <f>K126+(-L50+L53)+L54-L56+K108/K8*(L8-K8)</f>
        <v>219295.11818805349</v>
      </c>
      <c r="M126" s="262">
        <f t="shared" ref="M126:U126" si="54">L126+(-M50+M53)+M54-M56+L108/L8*(M8-L8)</f>
        <v>199110.71781363187</v>
      </c>
      <c r="N126" s="262">
        <f t="shared" ca="1" si="54"/>
        <v>177763.70078069888</v>
      </c>
      <c r="O126" s="262">
        <f t="shared" ca="1" si="54"/>
        <v>155479.76133925928</v>
      </c>
      <c r="P126" s="262">
        <f t="shared" ca="1" si="54"/>
        <v>132108.76562230417</v>
      </c>
      <c r="Q126" s="262">
        <f t="shared" ca="1" si="54"/>
        <v>107652.49821622351</v>
      </c>
      <c r="R126" s="262">
        <f t="shared" ca="1" si="54"/>
        <v>80617.306266903528</v>
      </c>
      <c r="S126" s="262">
        <f t="shared" ca="1" si="54"/>
        <v>50910.103051123529</v>
      </c>
      <c r="T126" s="262">
        <f t="shared" ca="1" si="54"/>
        <v>18353.476221928846</v>
      </c>
      <c r="U126" s="262">
        <f t="shared" ca="1" si="54"/>
        <v>-17406.445099337172</v>
      </c>
    </row>
    <row r="127" spans="1:21" ht="15">
      <c r="A127" s="185"/>
      <c r="B127" s="269"/>
      <c r="C127" s="271"/>
      <c r="D127" s="271"/>
      <c r="E127" s="271"/>
      <c r="F127" s="272"/>
      <c r="G127" s="272"/>
      <c r="H127" s="272"/>
      <c r="I127" s="272"/>
      <c r="J127" s="272"/>
      <c r="K127" s="270"/>
      <c r="L127" s="270"/>
      <c r="M127" s="270"/>
      <c r="N127" s="270"/>
      <c r="O127" s="270"/>
      <c r="P127" s="270"/>
      <c r="Q127" s="270"/>
      <c r="R127" s="270"/>
      <c r="S127" s="221"/>
      <c r="T127" s="221"/>
      <c r="U127" s="221"/>
    </row>
    <row r="128" spans="1:21" ht="15">
      <c r="A128" s="185"/>
      <c r="B128" s="260"/>
      <c r="C128" s="260"/>
      <c r="D128" s="260"/>
      <c r="E128" s="260"/>
      <c r="F128" s="260"/>
      <c r="G128" s="260"/>
      <c r="H128" s="260"/>
      <c r="I128" s="260"/>
      <c r="J128" s="260"/>
      <c r="K128" s="260"/>
      <c r="L128" s="260"/>
      <c r="M128" s="260"/>
      <c r="N128" s="260"/>
      <c r="O128" s="260"/>
      <c r="P128" s="260"/>
      <c r="Q128" s="260"/>
      <c r="R128" s="260"/>
      <c r="S128" s="252"/>
      <c r="T128" s="252"/>
      <c r="U128" s="252"/>
    </row>
    <row r="129" spans="1:21" ht="15">
      <c r="A129" s="205"/>
      <c r="B129" s="205" t="s">
        <v>210</v>
      </c>
      <c r="C129" s="171"/>
      <c r="D129" s="171"/>
      <c r="E129" s="171"/>
      <c r="F129" s="173"/>
      <c r="G129" s="173"/>
      <c r="H129" s="173"/>
      <c r="I129" s="173"/>
      <c r="J129" s="173"/>
      <c r="K129" s="171"/>
      <c r="L129" s="171"/>
      <c r="M129" s="171"/>
      <c r="N129" s="171"/>
      <c r="O129" s="171"/>
      <c r="P129" s="171"/>
      <c r="Q129" s="171"/>
      <c r="R129" s="171"/>
      <c r="S129" s="168"/>
      <c r="T129" s="168"/>
      <c r="U129" s="168"/>
    </row>
    <row r="130" spans="1:21" ht="15">
      <c r="A130" s="198"/>
      <c r="B130" s="194" t="str">
        <f>"Existing debt at end-"&amp;K130</f>
        <v>Existing debt at end-2019</v>
      </c>
      <c r="C130" s="195"/>
      <c r="D130" s="195"/>
      <c r="E130" s="193"/>
      <c r="F130" s="195"/>
      <c r="G130" s="204">
        <f t="shared" ref="G130:U130" si="55">G78</f>
        <v>2015</v>
      </c>
      <c r="H130" s="204">
        <f t="shared" si="55"/>
        <v>2016</v>
      </c>
      <c r="I130" s="204">
        <f t="shared" si="55"/>
        <v>2017</v>
      </c>
      <c r="J130" s="204">
        <f t="shared" si="55"/>
        <v>2018</v>
      </c>
      <c r="K130" s="204">
        <f t="shared" si="55"/>
        <v>2019</v>
      </c>
      <c r="L130" s="204">
        <f t="shared" si="55"/>
        <v>2020</v>
      </c>
      <c r="M130" s="204">
        <f t="shared" si="55"/>
        <v>2021</v>
      </c>
      <c r="N130" s="204">
        <f t="shared" si="55"/>
        <v>2022</v>
      </c>
      <c r="O130" s="204">
        <f t="shared" si="55"/>
        <v>2023</v>
      </c>
      <c r="P130" s="204">
        <f t="shared" si="55"/>
        <v>2024</v>
      </c>
      <c r="Q130" s="204">
        <f t="shared" si="55"/>
        <v>2025</v>
      </c>
      <c r="R130" s="204">
        <f t="shared" si="55"/>
        <v>2026</v>
      </c>
      <c r="S130" s="204">
        <f t="shared" si="55"/>
        <v>2027</v>
      </c>
      <c r="T130" s="204">
        <f t="shared" si="55"/>
        <v>2028</v>
      </c>
      <c r="U130" s="204">
        <f t="shared" si="55"/>
        <v>2029</v>
      </c>
    </row>
    <row r="131" spans="1:21" ht="15">
      <c r="A131" s="198"/>
      <c r="B131" s="194"/>
      <c r="C131" s="195"/>
      <c r="D131" s="195"/>
      <c r="E131" s="193"/>
      <c r="F131" s="195"/>
      <c r="G131" s="195"/>
      <c r="H131" s="195"/>
      <c r="I131" s="195"/>
      <c r="J131" s="195"/>
      <c r="K131" s="203"/>
      <c r="L131" s="193"/>
      <c r="M131" s="193"/>
      <c r="N131" s="193"/>
      <c r="O131" s="193"/>
      <c r="P131" s="193"/>
      <c r="Q131" s="193"/>
      <c r="R131" s="193"/>
      <c r="S131" s="193"/>
      <c r="T131" s="193"/>
      <c r="U131" s="193"/>
    </row>
    <row r="132" spans="1:21" ht="15">
      <c r="A132" s="198"/>
      <c r="B132" s="172"/>
      <c r="C132" s="172"/>
      <c r="D132" s="172"/>
      <c r="E132" s="192"/>
      <c r="F132" s="172"/>
      <c r="G132" s="172"/>
      <c r="H132" s="172"/>
      <c r="I132" s="172"/>
      <c r="J132" s="172"/>
      <c r="K132" s="171"/>
      <c r="L132" s="192"/>
      <c r="M132" s="192"/>
      <c r="N132" s="192"/>
      <c r="O132" s="192"/>
      <c r="P132" s="192"/>
      <c r="Q132" s="192"/>
      <c r="R132" s="192"/>
      <c r="S132" s="192"/>
      <c r="T132" s="192"/>
      <c r="U132" s="192"/>
    </row>
    <row r="133" spans="1:21" ht="15">
      <c r="A133" s="198"/>
      <c r="B133" s="189" t="s">
        <v>202</v>
      </c>
      <c r="C133" s="188"/>
      <c r="D133" s="188"/>
      <c r="E133" s="188"/>
      <c r="F133" s="187"/>
      <c r="G133" s="187"/>
      <c r="H133" s="187"/>
      <c r="I133" s="187"/>
      <c r="J133" s="187"/>
      <c r="K133" s="186"/>
      <c r="L133" s="191"/>
      <c r="M133" s="191"/>
      <c r="N133" s="191"/>
      <c r="O133" s="191"/>
      <c r="P133" s="191"/>
      <c r="Q133" s="191"/>
      <c r="R133" s="191"/>
      <c r="S133" s="191"/>
      <c r="T133" s="191"/>
      <c r="U133" s="191"/>
    </row>
    <row r="134" spans="1:21" ht="15">
      <c r="A134" s="198"/>
      <c r="B134" s="185" t="str">
        <f>B$133&amp;" for debts denominated in "&amp;D134</f>
        <v>Principal amortization payments for debts denominated in LCU</v>
      </c>
      <c r="C134" s="169" t="str">
        <f>"million "&amp;D134</f>
        <v>million LCU</v>
      </c>
      <c r="D134" s="184" t="str">
        <f>$B$81</f>
        <v>LCU</v>
      </c>
      <c r="E134" s="174" t="s">
        <v>119</v>
      </c>
      <c r="F134" s="171"/>
      <c r="G134" s="177">
        <f t="shared" ref="G134:U138" si="56">SUMIFS(G$158:G$237,$B$158:$B$237,$E134,$D$158:$D$237,$D134)</f>
        <v>454.71563360000005</v>
      </c>
      <c r="H134" s="177">
        <f t="shared" si="56"/>
        <v>472.14149785000001</v>
      </c>
      <c r="I134" s="177">
        <f t="shared" si="56"/>
        <v>680.35819921999996</v>
      </c>
      <c r="J134" s="177">
        <f t="shared" si="56"/>
        <v>695.21912125000006</v>
      </c>
      <c r="K134" s="177">
        <f t="shared" si="56"/>
        <v>1014.1209691700001</v>
      </c>
      <c r="L134" s="177">
        <f t="shared" si="56"/>
        <v>1014.1209691700001</v>
      </c>
      <c r="M134" s="177">
        <f t="shared" si="56"/>
        <v>2046.1647349300001</v>
      </c>
      <c r="N134" s="177">
        <f t="shared" si="56"/>
        <v>7014.1209691700005</v>
      </c>
      <c r="O134" s="177">
        <f t="shared" si="56"/>
        <v>7014.1209691700005</v>
      </c>
      <c r="P134" s="177">
        <f t="shared" si="56"/>
        <v>9014.1209691700005</v>
      </c>
      <c r="Q134" s="177">
        <f t="shared" si="56"/>
        <v>6014.1209691700005</v>
      </c>
      <c r="R134" s="177">
        <f t="shared" si="56"/>
        <v>7514.1209691700005</v>
      </c>
      <c r="S134" s="177">
        <f t="shared" si="56"/>
        <v>8014.1209691700005</v>
      </c>
      <c r="T134" s="177">
        <f t="shared" si="56"/>
        <v>6432.29640156</v>
      </c>
      <c r="U134" s="177">
        <f t="shared" si="56"/>
        <v>6330.6865334800004</v>
      </c>
    </row>
    <row r="135" spans="1:21" ht="15">
      <c r="A135" s="198"/>
      <c r="B135" s="185" t="str">
        <f>B$133&amp;" for debts denominated in "&amp;D135</f>
        <v>Principal amortization payments for debts denominated in USD</v>
      </c>
      <c r="C135" s="169" t="str">
        <f>"million "&amp;D135</f>
        <v>million USD</v>
      </c>
      <c r="D135" s="184" t="str">
        <f>$B$82</f>
        <v>USD</v>
      </c>
      <c r="E135" s="174" t="s">
        <v>119</v>
      </c>
      <c r="F135" s="171"/>
      <c r="G135" s="177">
        <f t="shared" si="56"/>
        <v>3.8138967199999998</v>
      </c>
      <c r="H135" s="177">
        <f t="shared" si="56"/>
        <v>4.0045915560000003</v>
      </c>
      <c r="I135" s="177">
        <f t="shared" si="56"/>
        <v>4.2048211338000003</v>
      </c>
      <c r="J135" s="177">
        <f t="shared" si="56"/>
        <v>4.4150621904900005</v>
      </c>
      <c r="K135" s="177">
        <f t="shared" si="56"/>
        <v>4.6358153000144995</v>
      </c>
      <c r="L135" s="177">
        <f t="shared" si="56"/>
        <v>4.8676060650152255</v>
      </c>
      <c r="M135" s="177">
        <f t="shared" si="56"/>
        <v>5.1109863682659862</v>
      </c>
      <c r="N135" s="177">
        <f t="shared" si="56"/>
        <v>5.3665356866792866</v>
      </c>
      <c r="O135" s="177">
        <f t="shared" si="56"/>
        <v>5.6348624710132498</v>
      </c>
      <c r="P135" s="177">
        <f t="shared" si="56"/>
        <v>5.9166055945639124</v>
      </c>
      <c r="Q135" s="177">
        <f t="shared" si="56"/>
        <v>6.2124358742921082</v>
      </c>
      <c r="R135" s="177">
        <f t="shared" si="56"/>
        <v>6.5230576680067145</v>
      </c>
      <c r="S135" s="177">
        <f t="shared" si="56"/>
        <v>6.8492105514070492</v>
      </c>
      <c r="T135" s="177">
        <f t="shared" si="56"/>
        <v>7.1916710789774028</v>
      </c>
      <c r="U135" s="177">
        <f t="shared" si="56"/>
        <v>7.5512546329262706</v>
      </c>
    </row>
    <row r="136" spans="1:21" ht="15">
      <c r="A136" s="198"/>
      <c r="B136" s="185" t="str">
        <f>B$133&amp;" for debts denominated in "&amp;D136</f>
        <v>Principal amortization payments for debts denominated in EUR</v>
      </c>
      <c r="C136" s="169" t="str">
        <f>"million "&amp;D136</f>
        <v>million EUR</v>
      </c>
      <c r="D136" s="184" t="str">
        <f>$B$83</f>
        <v>EUR</v>
      </c>
      <c r="E136" s="174" t="s">
        <v>119</v>
      </c>
      <c r="F136" s="171"/>
      <c r="G136" s="177">
        <f t="shared" si="56"/>
        <v>0</v>
      </c>
      <c r="H136" s="177">
        <f t="shared" si="56"/>
        <v>0</v>
      </c>
      <c r="I136" s="177">
        <f t="shared" si="56"/>
        <v>0</v>
      </c>
      <c r="J136" s="177">
        <f t="shared" si="56"/>
        <v>0</v>
      </c>
      <c r="K136" s="177">
        <f t="shared" si="56"/>
        <v>0</v>
      </c>
      <c r="L136" s="177">
        <f t="shared" si="56"/>
        <v>0</v>
      </c>
      <c r="M136" s="177">
        <f t="shared" si="56"/>
        <v>0</v>
      </c>
      <c r="N136" s="177">
        <f t="shared" si="56"/>
        <v>0</v>
      </c>
      <c r="O136" s="177">
        <f t="shared" si="56"/>
        <v>0</v>
      </c>
      <c r="P136" s="177">
        <f t="shared" si="56"/>
        <v>0</v>
      </c>
      <c r="Q136" s="177">
        <f t="shared" si="56"/>
        <v>0</v>
      </c>
      <c r="R136" s="177">
        <f t="shared" si="56"/>
        <v>0</v>
      </c>
      <c r="S136" s="177">
        <f t="shared" si="56"/>
        <v>0</v>
      </c>
      <c r="T136" s="177">
        <f t="shared" si="56"/>
        <v>0</v>
      </c>
      <c r="U136" s="177">
        <f t="shared" si="56"/>
        <v>0</v>
      </c>
    </row>
    <row r="137" spans="1:21" ht="15">
      <c r="A137" s="198"/>
      <c r="B137" s="185" t="str">
        <f>B$133&amp;" for debts denominated in "&amp;D137</f>
        <v>Principal amortization payments for debts denominated in GBP</v>
      </c>
      <c r="C137" s="169" t="str">
        <f>"million "&amp;D137</f>
        <v>million GBP</v>
      </c>
      <c r="D137" s="184" t="str">
        <f>$B$84</f>
        <v>GBP</v>
      </c>
      <c r="E137" s="174" t="s">
        <v>119</v>
      </c>
      <c r="F137" s="171"/>
      <c r="G137" s="177">
        <f t="shared" si="56"/>
        <v>0</v>
      </c>
      <c r="H137" s="177">
        <f t="shared" si="56"/>
        <v>0</v>
      </c>
      <c r="I137" s="177">
        <f t="shared" si="56"/>
        <v>0</v>
      </c>
      <c r="J137" s="177">
        <f t="shared" si="56"/>
        <v>0</v>
      </c>
      <c r="K137" s="177">
        <f t="shared" si="56"/>
        <v>0</v>
      </c>
      <c r="L137" s="177">
        <f t="shared" si="56"/>
        <v>0</v>
      </c>
      <c r="M137" s="177">
        <f t="shared" si="56"/>
        <v>0</v>
      </c>
      <c r="N137" s="177">
        <f t="shared" si="56"/>
        <v>0</v>
      </c>
      <c r="O137" s="177">
        <f t="shared" si="56"/>
        <v>0</v>
      </c>
      <c r="P137" s="177">
        <f t="shared" si="56"/>
        <v>0</v>
      </c>
      <c r="Q137" s="177">
        <f t="shared" si="56"/>
        <v>0</v>
      </c>
      <c r="R137" s="177">
        <f t="shared" si="56"/>
        <v>0</v>
      </c>
      <c r="S137" s="177">
        <f t="shared" si="56"/>
        <v>0</v>
      </c>
      <c r="T137" s="177">
        <f t="shared" si="56"/>
        <v>0</v>
      </c>
      <c r="U137" s="177">
        <f t="shared" si="56"/>
        <v>0</v>
      </c>
    </row>
    <row r="138" spans="1:21" ht="15">
      <c r="A138" s="198"/>
      <c r="B138" s="185" t="str">
        <f>B$133&amp;" for debts denominated in "&amp;D138</f>
        <v>Principal amortization payments for debts denominated in CHY</v>
      </c>
      <c r="C138" s="169" t="str">
        <f>"million "&amp;D138</f>
        <v>million CHY</v>
      </c>
      <c r="D138" s="184" t="str">
        <f>$B$85</f>
        <v>CHY</v>
      </c>
      <c r="E138" s="174" t="s">
        <v>119</v>
      </c>
      <c r="F138" s="171"/>
      <c r="G138" s="273">
        <f t="shared" si="56"/>
        <v>0</v>
      </c>
      <c r="H138" s="273">
        <f t="shared" si="56"/>
        <v>0</v>
      </c>
      <c r="I138" s="273">
        <f t="shared" si="56"/>
        <v>0</v>
      </c>
      <c r="J138" s="273">
        <f t="shared" si="56"/>
        <v>0</v>
      </c>
      <c r="K138" s="273">
        <f t="shared" si="56"/>
        <v>0</v>
      </c>
      <c r="L138" s="273">
        <f t="shared" si="56"/>
        <v>0</v>
      </c>
      <c r="M138" s="273">
        <f t="shared" si="56"/>
        <v>0</v>
      </c>
      <c r="N138" s="273">
        <f t="shared" si="56"/>
        <v>0</v>
      </c>
      <c r="O138" s="273">
        <f t="shared" si="56"/>
        <v>0</v>
      </c>
      <c r="P138" s="273">
        <f t="shared" si="56"/>
        <v>0</v>
      </c>
      <c r="Q138" s="273">
        <f t="shared" si="56"/>
        <v>0</v>
      </c>
      <c r="R138" s="273">
        <f t="shared" si="56"/>
        <v>0</v>
      </c>
      <c r="S138" s="273">
        <f t="shared" si="56"/>
        <v>0</v>
      </c>
      <c r="T138" s="273">
        <f t="shared" si="56"/>
        <v>0</v>
      </c>
      <c r="U138" s="273">
        <f t="shared" si="56"/>
        <v>0</v>
      </c>
    </row>
    <row r="139" spans="1:21" ht="15">
      <c r="A139" s="198"/>
      <c r="B139" s="183" t="str">
        <f>B$133&amp;" TOTAL in LCU"</f>
        <v>Principal amortization payments TOTAL in LCU</v>
      </c>
      <c r="C139" s="169" t="s">
        <v>186</v>
      </c>
      <c r="D139" s="178"/>
      <c r="E139" s="171"/>
      <c r="F139" s="171"/>
      <c r="G139" s="262">
        <f t="shared" ref="G139:U139" si="57">SUMPRODUCT(G134:G138,G$81:G$85)</f>
        <v>1204.0948514742799</v>
      </c>
      <c r="H139" s="262">
        <f t="shared" si="57"/>
        <v>1486.0628325361731</v>
      </c>
      <c r="I139" s="262">
        <f t="shared" si="57"/>
        <v>1966.1344754043937</v>
      </c>
      <c r="J139" s="262">
        <f t="shared" si="57"/>
        <v>2048.435682635185</v>
      </c>
      <c r="K139" s="262">
        <f t="shared" si="57"/>
        <v>2525.3967569747269</v>
      </c>
      <c r="L139" s="262">
        <f t="shared" si="57"/>
        <v>2858.9436678107704</v>
      </c>
      <c r="M139" s="262">
        <f t="shared" si="57"/>
        <v>3983.2285685028091</v>
      </c>
      <c r="N139" s="262">
        <f t="shared" si="57"/>
        <v>9048.037994421451</v>
      </c>
      <c r="O139" s="262">
        <f t="shared" si="57"/>
        <v>9149.7338456840225</v>
      </c>
      <c r="P139" s="262">
        <f t="shared" si="57"/>
        <v>11256.514489509724</v>
      </c>
      <c r="Q139" s="262">
        <f t="shared" si="57"/>
        <v>8368.6341655267097</v>
      </c>
      <c r="R139" s="262">
        <f t="shared" si="57"/>
        <v>9986.3598253445452</v>
      </c>
      <c r="S139" s="262">
        <f t="shared" si="57"/>
        <v>10609.971768153271</v>
      </c>
      <c r="T139" s="262">
        <f t="shared" si="57"/>
        <v>9157.9397404924348</v>
      </c>
      <c r="U139" s="262">
        <f t="shared" si="57"/>
        <v>9192.6120393590572</v>
      </c>
    </row>
    <row r="140" spans="1:21" ht="15">
      <c r="A140" s="198"/>
      <c r="B140" s="174"/>
      <c r="C140" s="178"/>
      <c r="D140" s="178"/>
      <c r="E140" s="171"/>
      <c r="F140" s="171"/>
      <c r="G140" s="172"/>
      <c r="H140" s="172"/>
      <c r="I140" s="172"/>
      <c r="J140" s="172"/>
      <c r="K140" s="227"/>
      <c r="L140" s="274"/>
      <c r="M140" s="273"/>
      <c r="N140" s="273"/>
      <c r="O140" s="273"/>
      <c r="P140" s="273"/>
      <c r="Q140" s="273"/>
      <c r="R140" s="273"/>
      <c r="S140" s="273"/>
      <c r="T140" s="273"/>
      <c r="U140" s="273"/>
    </row>
    <row r="141" spans="1:21" ht="15">
      <c r="A141" s="198"/>
      <c r="B141" s="189" t="s">
        <v>201</v>
      </c>
      <c r="C141" s="188"/>
      <c r="D141" s="188"/>
      <c r="E141" s="188"/>
      <c r="F141" s="187"/>
      <c r="G141" s="187"/>
      <c r="H141" s="187"/>
      <c r="I141" s="187"/>
      <c r="J141" s="187"/>
      <c r="K141" s="235"/>
      <c r="L141" s="236"/>
      <c r="M141" s="236"/>
      <c r="N141" s="236"/>
      <c r="O141" s="236"/>
      <c r="P141" s="236"/>
      <c r="Q141" s="236"/>
      <c r="R141" s="236"/>
      <c r="S141" s="236"/>
      <c r="T141" s="236"/>
      <c r="U141" s="236"/>
    </row>
    <row r="142" spans="1:21" ht="15">
      <c r="A142" s="198"/>
      <c r="B142" s="185" t="str">
        <f>B$141&amp;" for debts denominated in "&amp;D142</f>
        <v>Interest payments for debts denominated in LCU</v>
      </c>
      <c r="C142" s="169" t="str">
        <f>"million "&amp;D142</f>
        <v>million LCU</v>
      </c>
      <c r="D142" s="184" t="str">
        <f>$B$81</f>
        <v>LCU</v>
      </c>
      <c r="E142" s="174" t="s">
        <v>182</v>
      </c>
      <c r="F142" s="171"/>
      <c r="G142" s="177">
        <f t="shared" ref="G142:U146" si="58">SUMIFS(G$158:G$237,$B$158:$B$237,$E142,$D$158:$D$237,$D142)</f>
        <v>1598.00465347</v>
      </c>
      <c r="H142" s="177">
        <f t="shared" si="58"/>
        <v>1851.6425008699998</v>
      </c>
      <c r="I142" s="177">
        <f t="shared" si="58"/>
        <v>1985.5148699600002</v>
      </c>
      <c r="J142" s="177">
        <f t="shared" si="58"/>
        <v>1882.2708666600001</v>
      </c>
      <c r="K142" s="177">
        <f t="shared" si="58"/>
        <v>2318.9253391899997</v>
      </c>
      <c r="L142" s="177">
        <f t="shared" si="58"/>
        <v>2434.8716061494997</v>
      </c>
      <c r="M142" s="177">
        <f t="shared" si="58"/>
        <v>2556.6151864569747</v>
      </c>
      <c r="N142" s="177">
        <f t="shared" si="58"/>
        <v>2684.4459457798239</v>
      </c>
      <c r="O142" s="177">
        <f t="shared" si="58"/>
        <v>2818.6682430688147</v>
      </c>
      <c r="P142" s="177">
        <f t="shared" si="58"/>
        <v>2959.6016552222554</v>
      </c>
      <c r="Q142" s="177">
        <f t="shared" si="58"/>
        <v>3107.5817379833679</v>
      </c>
      <c r="R142" s="177">
        <f t="shared" si="58"/>
        <v>3262.9608248825371</v>
      </c>
      <c r="S142" s="177">
        <f t="shared" si="58"/>
        <v>3426.1088661266635</v>
      </c>
      <c r="T142" s="177">
        <f t="shared" si="58"/>
        <v>3597.414309432997</v>
      </c>
      <c r="U142" s="177">
        <f t="shared" si="58"/>
        <v>3777.2850249046469</v>
      </c>
    </row>
    <row r="143" spans="1:21" ht="15">
      <c r="A143" s="198"/>
      <c r="B143" s="185" t="str">
        <f>B$141&amp;" for debts denominated in "&amp;D143</f>
        <v>Interest payments for debts denominated in USD</v>
      </c>
      <c r="C143" s="169" t="str">
        <f>"million "&amp;D143</f>
        <v>million USD</v>
      </c>
      <c r="D143" s="184" t="str">
        <f>$B$82</f>
        <v>USD</v>
      </c>
      <c r="E143" s="174" t="s">
        <v>182</v>
      </c>
      <c r="F143" s="171"/>
      <c r="G143" s="177">
        <f t="shared" si="58"/>
        <v>1.6048387800000004</v>
      </c>
      <c r="H143" s="177">
        <f t="shared" si="58"/>
        <v>1.1752142399999999</v>
      </c>
      <c r="I143" s="177">
        <f t="shared" si="58"/>
        <v>1.0882176799999999</v>
      </c>
      <c r="J143" s="177">
        <f t="shared" si="58"/>
        <v>0.94407132000000005</v>
      </c>
      <c r="K143" s="177">
        <f t="shared" si="58"/>
        <v>0.69279360000000012</v>
      </c>
      <c r="L143" s="177">
        <f t="shared" si="58"/>
        <v>0.83135232000000014</v>
      </c>
      <c r="M143" s="177">
        <f t="shared" si="58"/>
        <v>0.99762278400000004</v>
      </c>
      <c r="N143" s="177">
        <f t="shared" si="58"/>
        <v>1.1971473408</v>
      </c>
      <c r="O143" s="177">
        <f t="shared" si="58"/>
        <v>1.43657680896</v>
      </c>
      <c r="P143" s="177">
        <f t="shared" si="58"/>
        <v>1.7238921707519999</v>
      </c>
      <c r="Q143" s="177">
        <f t="shared" si="58"/>
        <v>2.0686706049023997</v>
      </c>
      <c r="R143" s="177">
        <f t="shared" si="58"/>
        <v>2.4824047258828799</v>
      </c>
      <c r="S143" s="177">
        <f t="shared" si="58"/>
        <v>2.9788856710594556</v>
      </c>
      <c r="T143" s="177">
        <f t="shared" si="58"/>
        <v>3.5746628052713465</v>
      </c>
      <c r="U143" s="177">
        <f t="shared" si="58"/>
        <v>4.2895953663256154</v>
      </c>
    </row>
    <row r="144" spans="1:21" ht="15">
      <c r="A144" s="198"/>
      <c r="B144" s="185" t="str">
        <f>B$141&amp;" for debts denominated in "&amp;D144</f>
        <v>Interest payments for debts denominated in EUR</v>
      </c>
      <c r="C144" s="169" t="str">
        <f>"million "&amp;D144</f>
        <v>million EUR</v>
      </c>
      <c r="D144" s="184" t="str">
        <f>$B$83</f>
        <v>EUR</v>
      </c>
      <c r="E144" s="174" t="s">
        <v>182</v>
      </c>
      <c r="F144" s="171"/>
      <c r="G144" s="177">
        <f t="shared" si="58"/>
        <v>0</v>
      </c>
      <c r="H144" s="177">
        <f t="shared" si="58"/>
        <v>0</v>
      </c>
      <c r="I144" s="177">
        <f t="shared" si="58"/>
        <v>0</v>
      </c>
      <c r="J144" s="177">
        <f t="shared" si="58"/>
        <v>0</v>
      </c>
      <c r="K144" s="177">
        <f t="shared" si="58"/>
        <v>0</v>
      </c>
      <c r="L144" s="177">
        <f t="shared" si="58"/>
        <v>0</v>
      </c>
      <c r="M144" s="177">
        <f t="shared" si="58"/>
        <v>0</v>
      </c>
      <c r="N144" s="177">
        <f t="shared" si="58"/>
        <v>0</v>
      </c>
      <c r="O144" s="177">
        <f t="shared" si="58"/>
        <v>0</v>
      </c>
      <c r="P144" s="177">
        <f t="shared" si="58"/>
        <v>0</v>
      </c>
      <c r="Q144" s="177">
        <f t="shared" si="58"/>
        <v>0</v>
      </c>
      <c r="R144" s="177">
        <f t="shared" si="58"/>
        <v>0</v>
      </c>
      <c r="S144" s="177">
        <f t="shared" si="58"/>
        <v>0</v>
      </c>
      <c r="T144" s="177">
        <f t="shared" si="58"/>
        <v>0</v>
      </c>
      <c r="U144" s="177">
        <f t="shared" si="58"/>
        <v>0</v>
      </c>
    </row>
    <row r="145" spans="1:21" ht="15">
      <c r="A145" s="198"/>
      <c r="B145" s="185" t="str">
        <f>B$141&amp;" for debts denominated in "&amp;D145</f>
        <v>Interest payments for debts denominated in GBP</v>
      </c>
      <c r="C145" s="169" t="str">
        <f>"million "&amp;D145</f>
        <v>million GBP</v>
      </c>
      <c r="D145" s="184" t="str">
        <f>$B$84</f>
        <v>GBP</v>
      </c>
      <c r="E145" s="174" t="s">
        <v>182</v>
      </c>
      <c r="F145" s="171"/>
      <c r="G145" s="177">
        <f t="shared" si="58"/>
        <v>0</v>
      </c>
      <c r="H145" s="177">
        <f t="shared" si="58"/>
        <v>0</v>
      </c>
      <c r="I145" s="177">
        <f t="shared" si="58"/>
        <v>0</v>
      </c>
      <c r="J145" s="177">
        <f t="shared" si="58"/>
        <v>0</v>
      </c>
      <c r="K145" s="177">
        <f t="shared" si="58"/>
        <v>0</v>
      </c>
      <c r="L145" s="177">
        <f t="shared" si="58"/>
        <v>0</v>
      </c>
      <c r="M145" s="177">
        <f t="shared" si="58"/>
        <v>0</v>
      </c>
      <c r="N145" s="177">
        <f t="shared" si="58"/>
        <v>0</v>
      </c>
      <c r="O145" s="177">
        <f t="shared" si="58"/>
        <v>0</v>
      </c>
      <c r="P145" s="177">
        <f t="shared" si="58"/>
        <v>0</v>
      </c>
      <c r="Q145" s="177">
        <f t="shared" si="58"/>
        <v>0</v>
      </c>
      <c r="R145" s="177">
        <f t="shared" si="58"/>
        <v>0</v>
      </c>
      <c r="S145" s="177">
        <f t="shared" si="58"/>
        <v>0</v>
      </c>
      <c r="T145" s="177">
        <f t="shared" si="58"/>
        <v>0</v>
      </c>
      <c r="U145" s="177">
        <f t="shared" si="58"/>
        <v>0</v>
      </c>
    </row>
    <row r="146" spans="1:21" ht="15">
      <c r="A146" s="198"/>
      <c r="B146" s="185" t="str">
        <f>B$141&amp;" for debts denominated in "&amp;D146</f>
        <v>Interest payments for debts denominated in CHY</v>
      </c>
      <c r="C146" s="169" t="str">
        <f>"million "&amp;D146</f>
        <v>million CHY</v>
      </c>
      <c r="D146" s="184" t="str">
        <f>$B$85</f>
        <v>CHY</v>
      </c>
      <c r="E146" s="174" t="s">
        <v>182</v>
      </c>
      <c r="F146" s="171"/>
      <c r="G146" s="273">
        <f t="shared" si="58"/>
        <v>0</v>
      </c>
      <c r="H146" s="273">
        <f t="shared" si="58"/>
        <v>0</v>
      </c>
      <c r="I146" s="273">
        <f t="shared" si="58"/>
        <v>0</v>
      </c>
      <c r="J146" s="273">
        <f t="shared" si="58"/>
        <v>0</v>
      </c>
      <c r="K146" s="273">
        <f t="shared" si="58"/>
        <v>0</v>
      </c>
      <c r="L146" s="273">
        <f t="shared" si="58"/>
        <v>0</v>
      </c>
      <c r="M146" s="273">
        <f t="shared" si="58"/>
        <v>0</v>
      </c>
      <c r="N146" s="273">
        <f t="shared" si="58"/>
        <v>0</v>
      </c>
      <c r="O146" s="273">
        <f t="shared" si="58"/>
        <v>0</v>
      </c>
      <c r="P146" s="273">
        <f t="shared" si="58"/>
        <v>0</v>
      </c>
      <c r="Q146" s="273">
        <f t="shared" si="58"/>
        <v>0</v>
      </c>
      <c r="R146" s="273">
        <f t="shared" si="58"/>
        <v>0</v>
      </c>
      <c r="S146" s="273">
        <f t="shared" si="58"/>
        <v>0</v>
      </c>
      <c r="T146" s="273">
        <f t="shared" si="58"/>
        <v>0</v>
      </c>
      <c r="U146" s="273">
        <f t="shared" si="58"/>
        <v>0</v>
      </c>
    </row>
    <row r="147" spans="1:21" ht="15">
      <c r="A147" s="198"/>
      <c r="B147" s="183" t="str">
        <f>B$141&amp;" TOTAL in LCU"</f>
        <v>Interest payments TOTAL in LCU</v>
      </c>
      <c r="C147" s="169" t="s">
        <v>186</v>
      </c>
      <c r="D147" s="178"/>
      <c r="E147" s="171"/>
      <c r="F147" s="171"/>
      <c r="G147" s="262">
        <f t="shared" ref="G147:U147" si="59">SUMPRODUCT(G142:G146,G$81:G$85)</f>
        <v>1913.33380841647</v>
      </c>
      <c r="H147" s="262">
        <f t="shared" si="59"/>
        <v>2149.1946417313279</v>
      </c>
      <c r="I147" s="262">
        <f t="shared" si="59"/>
        <v>2318.2768191000159</v>
      </c>
      <c r="J147" s="262">
        <f t="shared" si="59"/>
        <v>2171.6287262400001</v>
      </c>
      <c r="K147" s="262">
        <f t="shared" si="59"/>
        <v>2544.7760527899995</v>
      </c>
      <c r="L147" s="262">
        <f t="shared" si="59"/>
        <v>2749.9541354294997</v>
      </c>
      <c r="M147" s="262">
        <f t="shared" si="59"/>
        <v>2934.7142215929748</v>
      </c>
      <c r="N147" s="262">
        <f t="shared" si="59"/>
        <v>3138.1647879430238</v>
      </c>
      <c r="O147" s="262">
        <f t="shared" si="59"/>
        <v>3363.1308536646548</v>
      </c>
      <c r="P147" s="262">
        <f t="shared" si="59"/>
        <v>3612.9567879372635</v>
      </c>
      <c r="Q147" s="262">
        <f t="shared" si="59"/>
        <v>3891.6078972413775</v>
      </c>
      <c r="R147" s="262">
        <f t="shared" si="59"/>
        <v>4203.7922159921482</v>
      </c>
      <c r="S147" s="262">
        <f t="shared" si="59"/>
        <v>4555.106535458197</v>
      </c>
      <c r="T147" s="262">
        <f t="shared" si="59"/>
        <v>4952.2115126308372</v>
      </c>
      <c r="U147" s="262">
        <f t="shared" si="59"/>
        <v>5403.0416687420548</v>
      </c>
    </row>
    <row r="148" spans="1:21" ht="15">
      <c r="A148" s="198"/>
      <c r="B148" s="174"/>
      <c r="C148" s="172"/>
      <c r="D148" s="178"/>
      <c r="E148" s="171"/>
      <c r="F148" s="171"/>
      <c r="G148" s="172"/>
      <c r="H148" s="172"/>
      <c r="I148" s="172"/>
      <c r="J148" s="172"/>
      <c r="K148" s="227"/>
      <c r="L148" s="274"/>
      <c r="M148" s="273"/>
      <c r="N148" s="273"/>
      <c r="O148" s="273"/>
      <c r="P148" s="273"/>
      <c r="Q148" s="273"/>
      <c r="R148" s="273"/>
      <c r="S148" s="273"/>
      <c r="T148" s="273"/>
      <c r="U148" s="273"/>
    </row>
    <row r="149" spans="1:21" ht="15">
      <c r="A149" s="198"/>
      <c r="B149" s="189" t="s">
        <v>208</v>
      </c>
      <c r="C149" s="188"/>
      <c r="D149" s="188"/>
      <c r="E149" s="188"/>
      <c r="F149" s="187"/>
      <c r="G149" s="187"/>
      <c r="H149" s="187"/>
      <c r="I149" s="187"/>
      <c r="J149" s="187"/>
      <c r="K149" s="235"/>
      <c r="L149" s="236"/>
      <c r="M149" s="236"/>
      <c r="N149" s="236"/>
      <c r="O149" s="236"/>
      <c r="P149" s="236"/>
      <c r="Q149" s="236"/>
      <c r="R149" s="236"/>
      <c r="S149" s="236"/>
      <c r="T149" s="236"/>
      <c r="U149" s="236"/>
    </row>
    <row r="150" spans="1:21" ht="15">
      <c r="A150" s="198"/>
      <c r="B150" s="185" t="str">
        <f>B$149&amp;" for debts denominated in "&amp;D150</f>
        <v>Debt stock for debts denominated in LCU</v>
      </c>
      <c r="C150" s="169" t="str">
        <f>"million "&amp;D150</f>
        <v>million LCU</v>
      </c>
      <c r="D150" s="184" t="str">
        <f>$B$81</f>
        <v>LCU</v>
      </c>
      <c r="E150" s="174" t="s">
        <v>208</v>
      </c>
      <c r="F150" s="171"/>
      <c r="G150" s="177">
        <f t="shared" ref="G150:U154" si="60">SUMIFS(G$158:G$237,$B$158:$B$237,$E150,$D$158:$D$237,$D150)</f>
        <v>115522.25205775999</v>
      </c>
      <c r="H150" s="177">
        <f t="shared" si="60"/>
        <v>128142.09312897999</v>
      </c>
      <c r="I150" s="177">
        <f t="shared" si="60"/>
        <v>125648.7055425</v>
      </c>
      <c r="J150" s="177">
        <f t="shared" si="60"/>
        <v>167955.84872232002</v>
      </c>
      <c r="K150" s="177">
        <f t="shared" si="60"/>
        <v>166953.58491927999</v>
      </c>
      <c r="L150" s="177">
        <f t="shared" si="60"/>
        <v>165939.46395010999</v>
      </c>
      <c r="M150" s="177">
        <f t="shared" si="60"/>
        <v>163893.29921517998</v>
      </c>
      <c r="N150" s="177">
        <f t="shared" si="60"/>
        <v>156879.17824600998</v>
      </c>
      <c r="O150" s="177">
        <f t="shared" si="60"/>
        <v>149865.05727683997</v>
      </c>
      <c r="P150" s="177">
        <f t="shared" si="60"/>
        <v>140850.93630766997</v>
      </c>
      <c r="Q150" s="177">
        <f t="shared" si="60"/>
        <v>134836.81533849996</v>
      </c>
      <c r="R150" s="177">
        <f t="shared" si="60"/>
        <v>127322.69436932995</v>
      </c>
      <c r="S150" s="177">
        <f t="shared" si="60"/>
        <v>119308.57340015995</v>
      </c>
      <c r="T150" s="177">
        <f t="shared" si="60"/>
        <v>112876.27699859995</v>
      </c>
      <c r="U150" s="177">
        <f t="shared" si="60"/>
        <v>106545.59046511995</v>
      </c>
    </row>
    <row r="151" spans="1:21" ht="15">
      <c r="A151" s="198"/>
      <c r="B151" s="185" t="str">
        <f>B$149&amp;" for debts denominated in "&amp;D151</f>
        <v>Debt stock for debts denominated in USD</v>
      </c>
      <c r="C151" s="169" t="str">
        <f>"million "&amp;D151</f>
        <v>million USD</v>
      </c>
      <c r="D151" s="184" t="str">
        <f>$B$82</f>
        <v>USD</v>
      </c>
      <c r="E151" s="174" t="s">
        <v>208</v>
      </c>
      <c r="F151" s="171"/>
      <c r="G151" s="177">
        <f t="shared" si="60"/>
        <v>134.00338035999999</v>
      </c>
      <c r="H151" s="177">
        <f t="shared" si="60"/>
        <v>114.99563746</v>
      </c>
      <c r="I151" s="177">
        <f t="shared" si="60"/>
        <v>125.66746250000001</v>
      </c>
      <c r="J151" s="177">
        <f t="shared" si="60"/>
        <v>188.77373681000003</v>
      </c>
      <c r="K151" s="177">
        <f t="shared" si="60"/>
        <v>208.96045975999999</v>
      </c>
      <c r="L151" s="177">
        <f t="shared" si="60"/>
        <v>204.09285369498477</v>
      </c>
      <c r="M151" s="177">
        <f t="shared" si="60"/>
        <v>198.98186732671877</v>
      </c>
      <c r="N151" s="177">
        <f t="shared" si="60"/>
        <v>193.61533164003947</v>
      </c>
      <c r="O151" s="177">
        <f t="shared" si="60"/>
        <v>187.98046916902621</v>
      </c>
      <c r="P151" s="177">
        <f t="shared" si="60"/>
        <v>182.06386357446229</v>
      </c>
      <c r="Q151" s="177">
        <f t="shared" si="60"/>
        <v>175.85142770017018</v>
      </c>
      <c r="R151" s="177">
        <f t="shared" si="60"/>
        <v>169.32837003216346</v>
      </c>
      <c r="S151" s="177">
        <f t="shared" si="60"/>
        <v>162.47915948075641</v>
      </c>
      <c r="T151" s="177">
        <f t="shared" si="60"/>
        <v>155.287488401779</v>
      </c>
      <c r="U151" s="177">
        <f t="shared" si="60"/>
        <v>147.73623376885274</v>
      </c>
    </row>
    <row r="152" spans="1:21" ht="15">
      <c r="A152" s="198"/>
      <c r="B152" s="185" t="str">
        <f>B$149&amp;" for debts denominated in "&amp;D152</f>
        <v>Debt stock for debts denominated in EUR</v>
      </c>
      <c r="C152" s="169" t="str">
        <f>"million "&amp;D152</f>
        <v>million EUR</v>
      </c>
      <c r="D152" s="184" t="str">
        <f>$B$83</f>
        <v>EUR</v>
      </c>
      <c r="E152" s="174" t="s">
        <v>208</v>
      </c>
      <c r="F152" s="171"/>
      <c r="G152" s="177">
        <f t="shared" si="60"/>
        <v>0</v>
      </c>
      <c r="H152" s="177">
        <f t="shared" si="60"/>
        <v>0</v>
      </c>
      <c r="I152" s="177">
        <f t="shared" si="60"/>
        <v>0</v>
      </c>
      <c r="J152" s="177">
        <f t="shared" si="60"/>
        <v>0</v>
      </c>
      <c r="K152" s="177">
        <f t="shared" si="60"/>
        <v>0</v>
      </c>
      <c r="L152" s="177">
        <f t="shared" si="60"/>
        <v>0</v>
      </c>
      <c r="M152" s="177">
        <f t="shared" si="60"/>
        <v>0</v>
      </c>
      <c r="N152" s="177">
        <f t="shared" si="60"/>
        <v>0</v>
      </c>
      <c r="O152" s="177">
        <f t="shared" si="60"/>
        <v>0</v>
      </c>
      <c r="P152" s="177">
        <f t="shared" si="60"/>
        <v>0</v>
      </c>
      <c r="Q152" s="177">
        <f t="shared" si="60"/>
        <v>0</v>
      </c>
      <c r="R152" s="177">
        <f t="shared" si="60"/>
        <v>0</v>
      </c>
      <c r="S152" s="177">
        <f t="shared" si="60"/>
        <v>0</v>
      </c>
      <c r="T152" s="177">
        <f t="shared" si="60"/>
        <v>0</v>
      </c>
      <c r="U152" s="177">
        <f t="shared" si="60"/>
        <v>0</v>
      </c>
    </row>
    <row r="153" spans="1:21" ht="15">
      <c r="A153" s="198"/>
      <c r="B153" s="185" t="str">
        <f>B$149&amp;" for debts denominated in "&amp;D153</f>
        <v>Debt stock for debts denominated in GBP</v>
      </c>
      <c r="C153" s="169" t="str">
        <f>"million "&amp;D153</f>
        <v>million GBP</v>
      </c>
      <c r="D153" s="184" t="str">
        <f>$B$84</f>
        <v>GBP</v>
      </c>
      <c r="E153" s="174" t="s">
        <v>208</v>
      </c>
      <c r="F153" s="171"/>
      <c r="G153" s="177">
        <f t="shared" si="60"/>
        <v>0</v>
      </c>
      <c r="H153" s="177">
        <f t="shared" si="60"/>
        <v>0</v>
      </c>
      <c r="I153" s="177">
        <f t="shared" si="60"/>
        <v>0</v>
      </c>
      <c r="J153" s="177">
        <f t="shared" si="60"/>
        <v>0</v>
      </c>
      <c r="K153" s="177">
        <f t="shared" si="60"/>
        <v>0</v>
      </c>
      <c r="L153" s="177">
        <f t="shared" si="60"/>
        <v>0</v>
      </c>
      <c r="M153" s="177">
        <f t="shared" si="60"/>
        <v>0</v>
      </c>
      <c r="N153" s="177">
        <f t="shared" si="60"/>
        <v>0</v>
      </c>
      <c r="O153" s="177">
        <f t="shared" si="60"/>
        <v>0</v>
      </c>
      <c r="P153" s="177">
        <f t="shared" si="60"/>
        <v>0</v>
      </c>
      <c r="Q153" s="177">
        <f t="shared" si="60"/>
        <v>0</v>
      </c>
      <c r="R153" s="177">
        <f t="shared" si="60"/>
        <v>0</v>
      </c>
      <c r="S153" s="177">
        <f t="shared" si="60"/>
        <v>0</v>
      </c>
      <c r="T153" s="177">
        <f t="shared" si="60"/>
        <v>0</v>
      </c>
      <c r="U153" s="177">
        <f t="shared" si="60"/>
        <v>0</v>
      </c>
    </row>
    <row r="154" spans="1:21" ht="15">
      <c r="A154" s="198"/>
      <c r="B154" s="185" t="str">
        <f>B$149&amp;" for debts denominated in "&amp;D154</f>
        <v>Debt stock for debts denominated in CHY</v>
      </c>
      <c r="C154" s="169" t="str">
        <f>"million "&amp;D154</f>
        <v>million CHY</v>
      </c>
      <c r="D154" s="184" t="str">
        <f>$B$85</f>
        <v>CHY</v>
      </c>
      <c r="E154" s="174" t="s">
        <v>208</v>
      </c>
      <c r="F154" s="171"/>
      <c r="G154" s="273">
        <f t="shared" si="60"/>
        <v>0</v>
      </c>
      <c r="H154" s="273">
        <f t="shared" si="60"/>
        <v>0</v>
      </c>
      <c r="I154" s="273">
        <f t="shared" si="60"/>
        <v>0</v>
      </c>
      <c r="J154" s="273">
        <f t="shared" si="60"/>
        <v>0</v>
      </c>
      <c r="K154" s="273">
        <f t="shared" si="60"/>
        <v>0</v>
      </c>
      <c r="L154" s="273">
        <f t="shared" si="60"/>
        <v>0</v>
      </c>
      <c r="M154" s="273">
        <f t="shared" si="60"/>
        <v>0</v>
      </c>
      <c r="N154" s="273">
        <f t="shared" si="60"/>
        <v>0</v>
      </c>
      <c r="O154" s="273">
        <f t="shared" si="60"/>
        <v>0</v>
      </c>
      <c r="P154" s="273">
        <f t="shared" si="60"/>
        <v>0</v>
      </c>
      <c r="Q154" s="273">
        <f t="shared" si="60"/>
        <v>0</v>
      </c>
      <c r="R154" s="273">
        <f t="shared" si="60"/>
        <v>0</v>
      </c>
      <c r="S154" s="273">
        <f t="shared" si="60"/>
        <v>0</v>
      </c>
      <c r="T154" s="273">
        <f t="shared" si="60"/>
        <v>0</v>
      </c>
      <c r="U154" s="273">
        <f t="shared" si="60"/>
        <v>0</v>
      </c>
    </row>
    <row r="155" spans="1:21" ht="15">
      <c r="A155" s="198"/>
      <c r="B155" s="183" t="str">
        <f>B$149&amp;" TOTAL in LCU"</f>
        <v>Debt stock TOTAL in LCU</v>
      </c>
      <c r="C155" s="169" t="s">
        <v>186</v>
      </c>
      <c r="D155" s="178"/>
      <c r="E155" s="171"/>
      <c r="F155" s="171"/>
      <c r="G155" s="262">
        <f t="shared" ref="G155:U155" si="61">SUMPRODUCT(G150:G154,G$81:G$85)</f>
        <v>141852.10725286513</v>
      </c>
      <c r="H155" s="262">
        <f t="shared" si="61"/>
        <v>157257.80407878614</v>
      </c>
      <c r="I155" s="262">
        <f t="shared" si="61"/>
        <v>164076.0813640175</v>
      </c>
      <c r="J155" s="262">
        <f t="shared" si="61"/>
        <v>225814.99905458503</v>
      </c>
      <c r="K155" s="262">
        <f t="shared" si="61"/>
        <v>235074.69480103999</v>
      </c>
      <c r="L155" s="262">
        <f t="shared" si="61"/>
        <v>243290.65550050919</v>
      </c>
      <c r="M155" s="262">
        <f t="shared" si="61"/>
        <v>239307.4269320064</v>
      </c>
      <c r="N155" s="262">
        <f t="shared" si="61"/>
        <v>230259.38893758494</v>
      </c>
      <c r="O155" s="262">
        <f t="shared" si="61"/>
        <v>221109.6550919009</v>
      </c>
      <c r="P155" s="262">
        <f t="shared" si="61"/>
        <v>209853.14060239115</v>
      </c>
      <c r="Q155" s="262">
        <f t="shared" si="61"/>
        <v>201484.50643686444</v>
      </c>
      <c r="R155" s="262">
        <f t="shared" si="61"/>
        <v>191498.14661151991</v>
      </c>
      <c r="S155" s="262">
        <f t="shared" si="61"/>
        <v>180888.17484336664</v>
      </c>
      <c r="T155" s="262">
        <f t="shared" si="61"/>
        <v>171730.2351028742</v>
      </c>
      <c r="U155" s="262">
        <f t="shared" si="61"/>
        <v>162537.62306351514</v>
      </c>
    </row>
    <row r="156" spans="1:21" ht="15">
      <c r="A156" s="198"/>
      <c r="B156" s="172"/>
      <c r="C156" s="172"/>
      <c r="D156" s="178"/>
      <c r="E156" s="171"/>
      <c r="F156" s="171"/>
      <c r="G156" s="172"/>
      <c r="H156" s="172"/>
      <c r="I156" s="172"/>
      <c r="J156" s="275"/>
      <c r="K156" s="231"/>
      <c r="L156" s="274"/>
      <c r="M156" s="273"/>
      <c r="N156" s="273"/>
      <c r="O156" s="273"/>
      <c r="P156" s="273"/>
      <c r="Q156" s="273"/>
      <c r="R156" s="273"/>
      <c r="S156" s="273"/>
      <c r="T156" s="273"/>
      <c r="U156" s="273"/>
    </row>
    <row r="157" spans="1:21" ht="15">
      <c r="A157" s="198"/>
      <c r="B157" s="182" t="s">
        <v>209</v>
      </c>
      <c r="C157" s="202"/>
      <c r="D157" s="181"/>
      <c r="E157" s="181"/>
      <c r="F157" s="180"/>
      <c r="G157" s="180"/>
      <c r="H157" s="180"/>
      <c r="I157" s="180"/>
      <c r="J157" s="180"/>
      <c r="K157" s="237"/>
      <c r="L157" s="238"/>
      <c r="M157" s="238"/>
      <c r="N157" s="238"/>
      <c r="O157" s="238"/>
      <c r="P157" s="238"/>
      <c r="Q157" s="238"/>
      <c r="R157" s="238"/>
      <c r="S157" s="238"/>
      <c r="T157" s="238"/>
      <c r="U157" s="238"/>
    </row>
    <row r="158" spans="1:21" ht="15">
      <c r="A158" s="198"/>
      <c r="B158" s="179" t="s">
        <v>199</v>
      </c>
      <c r="C158" s="168"/>
      <c r="D158" s="201"/>
      <c r="E158" s="199"/>
      <c r="F158" s="172"/>
      <c r="G158" s="172"/>
      <c r="H158" s="172"/>
      <c r="I158" s="172"/>
      <c r="J158" s="172"/>
      <c r="K158" s="229"/>
      <c r="L158" s="239"/>
      <c r="M158" s="239"/>
      <c r="N158" s="239"/>
      <c r="O158" s="239"/>
      <c r="P158" s="239"/>
      <c r="Q158" s="239"/>
      <c r="R158" s="239"/>
      <c r="S158" s="239"/>
      <c r="T158" s="239"/>
      <c r="U158" s="239"/>
    </row>
    <row r="159" spans="1:21" ht="15">
      <c r="A159" s="198"/>
      <c r="B159" s="175" t="s">
        <v>208</v>
      </c>
      <c r="C159" s="168" t="str">
        <f>"million "&amp;D159</f>
        <v>million LCU</v>
      </c>
      <c r="D159" s="243" t="s">
        <v>226</v>
      </c>
      <c r="E159" s="171"/>
      <c r="F159" s="173"/>
      <c r="G159" s="242">
        <f>DataInput!G36</f>
        <v>115522.25205775999</v>
      </c>
      <c r="H159" s="242">
        <f>DataInput!H36</f>
        <v>128142.09312897999</v>
      </c>
      <c r="I159" s="242">
        <f>DataInput!I36</f>
        <v>125648.7055425</v>
      </c>
      <c r="J159" s="242">
        <f>DataInput!J36</f>
        <v>167955.84872232002</v>
      </c>
      <c r="K159" s="242">
        <f>DataInput!K36</f>
        <v>166953.58491927999</v>
      </c>
      <c r="L159" s="231">
        <f t="shared" ref="L159:U159" si="62">K159-L160</f>
        <v>165939.46395010999</v>
      </c>
      <c r="M159" s="231">
        <f t="shared" si="62"/>
        <v>163893.29921517998</v>
      </c>
      <c r="N159" s="231">
        <f t="shared" si="62"/>
        <v>156879.17824600998</v>
      </c>
      <c r="O159" s="231">
        <f t="shared" si="62"/>
        <v>149865.05727683997</v>
      </c>
      <c r="P159" s="231">
        <f t="shared" si="62"/>
        <v>140850.93630766997</v>
      </c>
      <c r="Q159" s="231">
        <f t="shared" si="62"/>
        <v>134836.81533849996</v>
      </c>
      <c r="R159" s="231">
        <f t="shared" si="62"/>
        <v>127322.69436932995</v>
      </c>
      <c r="S159" s="231">
        <f t="shared" si="62"/>
        <v>119308.57340015995</v>
      </c>
      <c r="T159" s="231">
        <f t="shared" si="62"/>
        <v>112876.27699859995</v>
      </c>
      <c r="U159" s="231">
        <f t="shared" si="62"/>
        <v>106545.59046511995</v>
      </c>
    </row>
    <row r="160" spans="1:21" ht="15">
      <c r="A160" s="198"/>
      <c r="B160" s="175" t="s">
        <v>119</v>
      </c>
      <c r="C160" s="168" t="str">
        <f>"million "&amp;D160</f>
        <v>million LCU</v>
      </c>
      <c r="D160" s="174" t="str">
        <f>D159</f>
        <v>LCU</v>
      </c>
      <c r="E160" s="171"/>
      <c r="F160" s="173"/>
      <c r="G160" s="245">
        <f>DataInput!G68</f>
        <v>454.71563360000005</v>
      </c>
      <c r="H160" s="245">
        <f>DataInput!H68</f>
        <v>472.14149785000001</v>
      </c>
      <c r="I160" s="245">
        <f>DataInput!I68</f>
        <v>680.35819921999996</v>
      </c>
      <c r="J160" s="245">
        <f>DataInput!J68</f>
        <v>695.21912125000006</v>
      </c>
      <c r="K160" s="245">
        <f>DataInput!K68</f>
        <v>1014.1209691700001</v>
      </c>
      <c r="L160" s="245">
        <f>DataInput!L68</f>
        <v>1014.1209691700001</v>
      </c>
      <c r="M160" s="245">
        <f>DataInput!M68</f>
        <v>2046.1647349300001</v>
      </c>
      <c r="N160" s="245">
        <f>DataInput!N68</f>
        <v>7014.1209691700005</v>
      </c>
      <c r="O160" s="245">
        <f>DataInput!O68</f>
        <v>7014.1209691700005</v>
      </c>
      <c r="P160" s="245">
        <f>DataInput!P68</f>
        <v>9014.1209691700005</v>
      </c>
      <c r="Q160" s="245">
        <f>DataInput!Q68</f>
        <v>6014.1209691700005</v>
      </c>
      <c r="R160" s="245">
        <f>DataInput!R68</f>
        <v>7514.1209691700005</v>
      </c>
      <c r="S160" s="245">
        <f>DataInput!S68</f>
        <v>8014.1209691700005</v>
      </c>
      <c r="T160" s="245">
        <f>DataInput!T68</f>
        <v>6432.29640156</v>
      </c>
      <c r="U160" s="245">
        <f>DataInput!U68</f>
        <v>6330.6865334800004</v>
      </c>
    </row>
    <row r="161" spans="1:21" ht="15">
      <c r="A161" s="198"/>
      <c r="B161" s="175" t="s">
        <v>182</v>
      </c>
      <c r="C161" s="168" t="str">
        <f>"million "&amp;D161</f>
        <v>million LCU</v>
      </c>
      <c r="D161" s="174" t="str">
        <f>D160</f>
        <v>LCU</v>
      </c>
      <c r="E161" s="171"/>
      <c r="F161" s="173"/>
      <c r="G161" s="245">
        <f>DataInput!G100</f>
        <v>1598.00465347</v>
      </c>
      <c r="H161" s="245">
        <f>DataInput!H100</f>
        <v>1851.6425008699998</v>
      </c>
      <c r="I161" s="245">
        <f>DataInput!I100</f>
        <v>1985.5148699600002</v>
      </c>
      <c r="J161" s="245">
        <f>DataInput!J100</f>
        <v>1882.2708666600001</v>
      </c>
      <c r="K161" s="245">
        <f>DataInput!K100</f>
        <v>2318.9253391899997</v>
      </c>
      <c r="L161" s="245">
        <f>DataInput!L100</f>
        <v>2434.8716061494997</v>
      </c>
      <c r="M161" s="245">
        <f>DataInput!M100</f>
        <v>2556.6151864569747</v>
      </c>
      <c r="N161" s="245">
        <f>DataInput!N100</f>
        <v>2684.4459457798239</v>
      </c>
      <c r="O161" s="245">
        <f>DataInput!O100</f>
        <v>2818.6682430688147</v>
      </c>
      <c r="P161" s="245">
        <f>DataInput!P100</f>
        <v>2959.6016552222554</v>
      </c>
      <c r="Q161" s="245">
        <f>DataInput!Q100</f>
        <v>3107.5817379833679</v>
      </c>
      <c r="R161" s="245">
        <f>DataInput!R100</f>
        <v>3262.9608248825371</v>
      </c>
      <c r="S161" s="245">
        <f>DataInput!S100</f>
        <v>3426.1088661266635</v>
      </c>
      <c r="T161" s="245">
        <f>DataInput!T100</f>
        <v>3597.414309432997</v>
      </c>
      <c r="U161" s="245">
        <f>DataInput!U100</f>
        <v>3777.2850249046469</v>
      </c>
    </row>
    <row r="162" spans="1:21" ht="15">
      <c r="A162" s="198"/>
      <c r="B162" s="175" t="s">
        <v>185</v>
      </c>
      <c r="C162" s="168" t="str">
        <f>"LCU per unit of "&amp;D162</f>
        <v>LCU per unit of LCU</v>
      </c>
      <c r="D162" s="174" t="str">
        <f>D161</f>
        <v>LCU</v>
      </c>
      <c r="E162" s="171"/>
      <c r="F162" s="178"/>
      <c r="G162" s="273">
        <f>INDEX($G$81:$U$85,MATCH($D162,$B$81:$B$85,0),MATCH(G$78,$G$78:$U$78,0))</f>
        <v>1</v>
      </c>
      <c r="H162" s="273">
        <f t="shared" ref="H162:U162" si="63">INDEX($G$81:$U$85,MATCH($D162,$B$81:$B$85,0),MATCH(H$78,$G$78:$U$78,0))</f>
        <v>1</v>
      </c>
      <c r="I162" s="273">
        <f t="shared" si="63"/>
        <v>1</v>
      </c>
      <c r="J162" s="273">
        <f t="shared" si="63"/>
        <v>1</v>
      </c>
      <c r="K162" s="273">
        <f t="shared" si="63"/>
        <v>1</v>
      </c>
      <c r="L162" s="273">
        <f t="shared" si="63"/>
        <v>1</v>
      </c>
      <c r="M162" s="273">
        <f t="shared" si="63"/>
        <v>1</v>
      </c>
      <c r="N162" s="273">
        <f t="shared" si="63"/>
        <v>1</v>
      </c>
      <c r="O162" s="273">
        <f t="shared" si="63"/>
        <v>1</v>
      </c>
      <c r="P162" s="273">
        <f t="shared" si="63"/>
        <v>1</v>
      </c>
      <c r="Q162" s="273">
        <f t="shared" si="63"/>
        <v>1</v>
      </c>
      <c r="R162" s="273">
        <f t="shared" si="63"/>
        <v>1</v>
      </c>
      <c r="S162" s="273">
        <f t="shared" si="63"/>
        <v>1</v>
      </c>
      <c r="T162" s="273">
        <f t="shared" si="63"/>
        <v>1</v>
      </c>
      <c r="U162" s="273">
        <f t="shared" si="63"/>
        <v>1</v>
      </c>
    </row>
    <row r="163" spans="1:21" ht="15">
      <c r="A163" s="198"/>
      <c r="B163" s="175" t="s">
        <v>207</v>
      </c>
      <c r="C163" s="168" t="s">
        <v>186</v>
      </c>
      <c r="D163" s="244" t="s">
        <v>65</v>
      </c>
      <c r="E163" s="171"/>
      <c r="F163" s="173"/>
      <c r="G163" s="231">
        <f t="shared" ref="G163:U163" si="64">G159*G162</f>
        <v>115522.25205775999</v>
      </c>
      <c r="H163" s="231">
        <f t="shared" si="64"/>
        <v>128142.09312897999</v>
      </c>
      <c r="I163" s="231">
        <f t="shared" si="64"/>
        <v>125648.7055425</v>
      </c>
      <c r="J163" s="231">
        <f t="shared" si="64"/>
        <v>167955.84872232002</v>
      </c>
      <c r="K163" s="231">
        <f t="shared" si="64"/>
        <v>166953.58491927999</v>
      </c>
      <c r="L163" s="231">
        <f t="shared" si="64"/>
        <v>165939.46395010999</v>
      </c>
      <c r="M163" s="231">
        <f t="shared" si="64"/>
        <v>163893.29921517998</v>
      </c>
      <c r="N163" s="231">
        <f t="shared" si="64"/>
        <v>156879.17824600998</v>
      </c>
      <c r="O163" s="231">
        <f t="shared" si="64"/>
        <v>149865.05727683997</v>
      </c>
      <c r="P163" s="231">
        <f t="shared" si="64"/>
        <v>140850.93630766997</v>
      </c>
      <c r="Q163" s="231">
        <f t="shared" si="64"/>
        <v>134836.81533849996</v>
      </c>
      <c r="R163" s="231">
        <f t="shared" si="64"/>
        <v>127322.69436932995</v>
      </c>
      <c r="S163" s="231">
        <f t="shared" si="64"/>
        <v>119308.57340015995</v>
      </c>
      <c r="T163" s="231">
        <f t="shared" si="64"/>
        <v>112876.27699859995</v>
      </c>
      <c r="U163" s="231">
        <f t="shared" si="64"/>
        <v>106545.59046511995</v>
      </c>
    </row>
    <row r="164" spans="1:21" ht="15">
      <c r="A164" s="198"/>
      <c r="B164" s="175" t="s">
        <v>188</v>
      </c>
      <c r="C164" s="168" t="s">
        <v>186</v>
      </c>
      <c r="D164" s="174" t="str">
        <f>D163</f>
        <v>Domestic</v>
      </c>
      <c r="E164" s="171"/>
      <c r="F164" s="173"/>
      <c r="G164" s="231">
        <f t="shared" ref="G164:U164" si="65">G160*G162</f>
        <v>454.71563360000005</v>
      </c>
      <c r="H164" s="231">
        <f t="shared" si="65"/>
        <v>472.14149785000001</v>
      </c>
      <c r="I164" s="231">
        <f t="shared" si="65"/>
        <v>680.35819921999996</v>
      </c>
      <c r="J164" s="231">
        <f t="shared" si="65"/>
        <v>695.21912125000006</v>
      </c>
      <c r="K164" s="231">
        <f t="shared" si="65"/>
        <v>1014.1209691700001</v>
      </c>
      <c r="L164" s="231">
        <f t="shared" si="65"/>
        <v>1014.1209691700001</v>
      </c>
      <c r="M164" s="231">
        <f t="shared" si="65"/>
        <v>2046.1647349300001</v>
      </c>
      <c r="N164" s="231">
        <f t="shared" si="65"/>
        <v>7014.1209691700005</v>
      </c>
      <c r="O164" s="231">
        <f t="shared" si="65"/>
        <v>7014.1209691700005</v>
      </c>
      <c r="P164" s="231">
        <f t="shared" si="65"/>
        <v>9014.1209691700005</v>
      </c>
      <c r="Q164" s="231">
        <f t="shared" si="65"/>
        <v>6014.1209691700005</v>
      </c>
      <c r="R164" s="231">
        <f t="shared" si="65"/>
        <v>7514.1209691700005</v>
      </c>
      <c r="S164" s="231">
        <f t="shared" si="65"/>
        <v>8014.1209691700005</v>
      </c>
      <c r="T164" s="231">
        <f t="shared" si="65"/>
        <v>6432.29640156</v>
      </c>
      <c r="U164" s="231">
        <f t="shared" si="65"/>
        <v>6330.6865334800004</v>
      </c>
    </row>
    <row r="165" spans="1:21" ht="15">
      <c r="A165" s="198"/>
      <c r="B165" s="175" t="s">
        <v>206</v>
      </c>
      <c r="C165" s="168" t="s">
        <v>186</v>
      </c>
      <c r="D165" s="174" t="str">
        <f>D164</f>
        <v>Domestic</v>
      </c>
      <c r="E165" s="171"/>
      <c r="F165" s="173"/>
      <c r="G165" s="231">
        <f t="shared" ref="G165:U165" si="66">G161*G162</f>
        <v>1598.00465347</v>
      </c>
      <c r="H165" s="231">
        <f t="shared" si="66"/>
        <v>1851.6425008699998</v>
      </c>
      <c r="I165" s="231">
        <f t="shared" si="66"/>
        <v>1985.5148699600002</v>
      </c>
      <c r="J165" s="231">
        <f t="shared" si="66"/>
        <v>1882.2708666600001</v>
      </c>
      <c r="K165" s="231">
        <f t="shared" si="66"/>
        <v>2318.9253391899997</v>
      </c>
      <c r="L165" s="231">
        <f t="shared" si="66"/>
        <v>2434.8716061494997</v>
      </c>
      <c r="M165" s="231">
        <f t="shared" si="66"/>
        <v>2556.6151864569747</v>
      </c>
      <c r="N165" s="231">
        <f t="shared" si="66"/>
        <v>2684.4459457798239</v>
      </c>
      <c r="O165" s="231">
        <f t="shared" si="66"/>
        <v>2818.6682430688147</v>
      </c>
      <c r="P165" s="231">
        <f t="shared" si="66"/>
        <v>2959.6016552222554</v>
      </c>
      <c r="Q165" s="231">
        <f t="shared" si="66"/>
        <v>3107.5817379833679</v>
      </c>
      <c r="R165" s="231">
        <f t="shared" si="66"/>
        <v>3262.9608248825371</v>
      </c>
      <c r="S165" s="231">
        <f t="shared" si="66"/>
        <v>3426.1088661266635</v>
      </c>
      <c r="T165" s="231">
        <f t="shared" si="66"/>
        <v>3597.414309432997</v>
      </c>
      <c r="U165" s="231">
        <f t="shared" si="66"/>
        <v>3777.2850249046469</v>
      </c>
    </row>
    <row r="166" spans="1:21" ht="15">
      <c r="A166" s="198"/>
      <c r="B166" s="179" t="s">
        <v>198</v>
      </c>
      <c r="C166" s="168"/>
      <c r="D166" s="200"/>
      <c r="E166" s="199"/>
      <c r="F166" s="172"/>
      <c r="G166" s="172"/>
      <c r="H166" s="172"/>
      <c r="I166" s="172"/>
      <c r="J166" s="172"/>
      <c r="K166" s="231"/>
      <c r="L166" s="274"/>
      <c r="M166" s="274"/>
      <c r="N166" s="274"/>
      <c r="O166" s="274"/>
      <c r="P166" s="274"/>
      <c r="Q166" s="274"/>
      <c r="R166" s="274"/>
      <c r="S166" s="274"/>
      <c r="T166" s="274"/>
      <c r="U166" s="274"/>
    </row>
    <row r="167" spans="1:21" ht="15">
      <c r="A167" s="198"/>
      <c r="B167" s="175" t="s">
        <v>208</v>
      </c>
      <c r="C167" s="168" t="str">
        <f>"million "&amp;D167</f>
        <v>million USD</v>
      </c>
      <c r="D167" s="244" t="s">
        <v>225</v>
      </c>
      <c r="E167" s="171"/>
      <c r="F167" s="173"/>
      <c r="G167" s="242">
        <f>DataInput!G23</f>
        <v>134.00338035999999</v>
      </c>
      <c r="H167" s="242">
        <f>DataInput!H23</f>
        <v>114.99563746</v>
      </c>
      <c r="I167" s="242">
        <f>DataInput!I23</f>
        <v>125.66746250000001</v>
      </c>
      <c r="J167" s="242">
        <f>DataInput!J23</f>
        <v>188.77373681000003</v>
      </c>
      <c r="K167" s="242">
        <f>DataInput!K23</f>
        <v>208.96045975999999</v>
      </c>
      <c r="L167" s="231">
        <f t="shared" ref="L167:U167" si="67">K167-L168</f>
        <v>204.09285369498477</v>
      </c>
      <c r="M167" s="231">
        <f t="shared" si="67"/>
        <v>198.98186732671877</v>
      </c>
      <c r="N167" s="231">
        <f t="shared" si="67"/>
        <v>193.61533164003947</v>
      </c>
      <c r="O167" s="231">
        <f t="shared" si="67"/>
        <v>187.98046916902621</v>
      </c>
      <c r="P167" s="231">
        <f t="shared" si="67"/>
        <v>182.06386357446229</v>
      </c>
      <c r="Q167" s="231">
        <f t="shared" si="67"/>
        <v>175.85142770017018</v>
      </c>
      <c r="R167" s="231">
        <f t="shared" si="67"/>
        <v>169.32837003216346</v>
      </c>
      <c r="S167" s="231">
        <f t="shared" si="67"/>
        <v>162.47915948075641</v>
      </c>
      <c r="T167" s="231">
        <f t="shared" si="67"/>
        <v>155.287488401779</v>
      </c>
      <c r="U167" s="231">
        <f t="shared" si="67"/>
        <v>147.73623376885274</v>
      </c>
    </row>
    <row r="168" spans="1:21" ht="15">
      <c r="A168" s="198"/>
      <c r="B168" s="175" t="s">
        <v>119</v>
      </c>
      <c r="C168" s="168" t="str">
        <f>"million "&amp;D168</f>
        <v>million USD</v>
      </c>
      <c r="D168" s="174" t="str">
        <f>D167</f>
        <v>USD</v>
      </c>
      <c r="E168" s="171"/>
      <c r="F168" s="173"/>
      <c r="G168" s="245">
        <f>DataInput!G55</f>
        <v>3.8138967199999998</v>
      </c>
      <c r="H168" s="245">
        <f>DataInput!H55</f>
        <v>4.0045915560000003</v>
      </c>
      <c r="I168" s="245">
        <f>DataInput!I55</f>
        <v>4.2048211338000003</v>
      </c>
      <c r="J168" s="245">
        <f>DataInput!J55</f>
        <v>4.4150621904900005</v>
      </c>
      <c r="K168" s="245">
        <f>DataInput!K55</f>
        <v>4.6358153000144995</v>
      </c>
      <c r="L168" s="245">
        <f>DataInput!L55</f>
        <v>4.8676060650152255</v>
      </c>
      <c r="M168" s="245">
        <f>DataInput!M55</f>
        <v>5.1109863682659862</v>
      </c>
      <c r="N168" s="245">
        <f>DataInput!N55</f>
        <v>5.3665356866792866</v>
      </c>
      <c r="O168" s="245">
        <f>DataInput!O55</f>
        <v>5.6348624710132498</v>
      </c>
      <c r="P168" s="245">
        <f>DataInput!P55</f>
        <v>5.9166055945639124</v>
      </c>
      <c r="Q168" s="245">
        <f>DataInput!Q55</f>
        <v>6.2124358742921082</v>
      </c>
      <c r="R168" s="245">
        <f>DataInput!R55</f>
        <v>6.5230576680067145</v>
      </c>
      <c r="S168" s="245">
        <f>DataInput!S55</f>
        <v>6.8492105514070492</v>
      </c>
      <c r="T168" s="245">
        <f>DataInput!T55</f>
        <v>7.1916710789774028</v>
      </c>
      <c r="U168" s="245">
        <f>DataInput!U55</f>
        <v>7.5512546329262706</v>
      </c>
    </row>
    <row r="169" spans="1:21" ht="15">
      <c r="A169" s="198"/>
      <c r="B169" s="175" t="s">
        <v>182</v>
      </c>
      <c r="C169" s="168" t="str">
        <f>"million "&amp;D169</f>
        <v>million USD</v>
      </c>
      <c r="D169" s="174" t="str">
        <f>D168</f>
        <v>USD</v>
      </c>
      <c r="E169" s="171"/>
      <c r="F169" s="173"/>
      <c r="G169" s="245">
        <f>DataInput!G87</f>
        <v>1.6048387800000004</v>
      </c>
      <c r="H169" s="245">
        <f>DataInput!H87</f>
        <v>1.1752142399999999</v>
      </c>
      <c r="I169" s="245">
        <f>DataInput!I87</f>
        <v>1.0882176799999999</v>
      </c>
      <c r="J169" s="245">
        <f>DataInput!J87</f>
        <v>0.94407132000000005</v>
      </c>
      <c r="K169" s="245">
        <f>DataInput!K87</f>
        <v>0.69279360000000012</v>
      </c>
      <c r="L169" s="245">
        <f>DataInput!L87</f>
        <v>0.83135232000000014</v>
      </c>
      <c r="M169" s="245">
        <f>DataInput!M87</f>
        <v>0.99762278400000004</v>
      </c>
      <c r="N169" s="245">
        <f>DataInput!N87</f>
        <v>1.1971473408</v>
      </c>
      <c r="O169" s="245">
        <f>DataInput!O87</f>
        <v>1.43657680896</v>
      </c>
      <c r="P169" s="245">
        <f>DataInput!P87</f>
        <v>1.7238921707519999</v>
      </c>
      <c r="Q169" s="245">
        <f>DataInput!Q87</f>
        <v>2.0686706049023997</v>
      </c>
      <c r="R169" s="245">
        <f>DataInput!R87</f>
        <v>2.4824047258828799</v>
      </c>
      <c r="S169" s="245">
        <f>DataInput!S87</f>
        <v>2.9788856710594556</v>
      </c>
      <c r="T169" s="245">
        <f>DataInput!T87</f>
        <v>3.5746628052713465</v>
      </c>
      <c r="U169" s="245">
        <f>DataInput!U87</f>
        <v>4.2895953663256154</v>
      </c>
    </row>
    <row r="170" spans="1:21" ht="15">
      <c r="A170" s="198"/>
      <c r="B170" s="175" t="s">
        <v>185</v>
      </c>
      <c r="C170" s="168" t="str">
        <f>"LCU per unit of "&amp;D170</f>
        <v>LCU per unit of USD</v>
      </c>
      <c r="D170" s="174" t="str">
        <f>D169</f>
        <v>USD</v>
      </c>
      <c r="E170" s="171"/>
      <c r="F170" s="178"/>
      <c r="G170" s="273">
        <f>INDEX($G$81:$U$85,MATCH($D170,$B$81:$B$85,0),MATCH(G$78,$G$78:$U$78,0))</f>
        <v>196.48650000000001</v>
      </c>
      <c r="H170" s="273">
        <f t="shared" ref="H170:U170" si="68">INDEX($G$81:$U$85,MATCH($D170,$B$81:$B$85,0),MATCH(H$78,$G$78:$U$78,0))</f>
        <v>253.18969999999999</v>
      </c>
      <c r="I170" s="273">
        <f t="shared" si="68"/>
        <v>305.78620000000001</v>
      </c>
      <c r="J170" s="273">
        <f t="shared" si="68"/>
        <v>306.5</v>
      </c>
      <c r="K170" s="273">
        <f t="shared" si="68"/>
        <v>326</v>
      </c>
      <c r="L170" s="273">
        <f t="shared" si="68"/>
        <v>379</v>
      </c>
      <c r="M170" s="273">
        <f t="shared" si="68"/>
        <v>379</v>
      </c>
      <c r="N170" s="273">
        <f t="shared" si="68"/>
        <v>379</v>
      </c>
      <c r="O170" s="273">
        <f t="shared" si="68"/>
        <v>379</v>
      </c>
      <c r="P170" s="273">
        <f t="shared" si="68"/>
        <v>379</v>
      </c>
      <c r="Q170" s="273">
        <f t="shared" si="68"/>
        <v>379</v>
      </c>
      <c r="R170" s="273">
        <f t="shared" si="68"/>
        <v>379</v>
      </c>
      <c r="S170" s="273">
        <f t="shared" si="68"/>
        <v>379</v>
      </c>
      <c r="T170" s="273">
        <f t="shared" si="68"/>
        <v>379</v>
      </c>
      <c r="U170" s="273">
        <f t="shared" si="68"/>
        <v>379</v>
      </c>
    </row>
    <row r="171" spans="1:21" ht="15">
      <c r="A171" s="198"/>
      <c r="B171" s="175" t="s">
        <v>207</v>
      </c>
      <c r="C171" s="168" t="s">
        <v>186</v>
      </c>
      <c r="D171" s="244" t="s">
        <v>64</v>
      </c>
      <c r="E171" s="171"/>
      <c r="F171" s="173"/>
      <c r="G171" s="231">
        <f t="shared" ref="G171:U171" si="69">G167*G170</f>
        <v>26329.855195105141</v>
      </c>
      <c r="H171" s="231">
        <f t="shared" si="69"/>
        <v>29115.710949806158</v>
      </c>
      <c r="I171" s="231">
        <f t="shared" si="69"/>
        <v>38427.375821517504</v>
      </c>
      <c r="J171" s="231">
        <f t="shared" si="69"/>
        <v>57859.15033226501</v>
      </c>
      <c r="K171" s="231">
        <f t="shared" si="69"/>
        <v>68121.10988176</v>
      </c>
      <c r="L171" s="231">
        <f t="shared" si="69"/>
        <v>77351.19155039922</v>
      </c>
      <c r="M171" s="231">
        <f t="shared" si="69"/>
        <v>75414.127716826421</v>
      </c>
      <c r="N171" s="231">
        <f t="shared" si="69"/>
        <v>73380.210691574961</v>
      </c>
      <c r="O171" s="231">
        <f t="shared" si="69"/>
        <v>71244.59781506093</v>
      </c>
      <c r="P171" s="231">
        <f t="shared" si="69"/>
        <v>69002.204294721203</v>
      </c>
      <c r="Q171" s="231">
        <f t="shared" si="69"/>
        <v>66647.691098364492</v>
      </c>
      <c r="R171" s="231">
        <f t="shared" si="69"/>
        <v>64175.452242189953</v>
      </c>
      <c r="S171" s="231">
        <f t="shared" si="69"/>
        <v>61579.60144320668</v>
      </c>
      <c r="T171" s="231">
        <f t="shared" si="69"/>
        <v>58853.958104274243</v>
      </c>
      <c r="U171" s="231">
        <f t="shared" si="69"/>
        <v>55992.032598395192</v>
      </c>
    </row>
    <row r="172" spans="1:21" ht="15">
      <c r="A172" s="198"/>
      <c r="B172" s="175" t="s">
        <v>188</v>
      </c>
      <c r="C172" s="168" t="s">
        <v>186</v>
      </c>
      <c r="D172" s="174" t="str">
        <f>D171</f>
        <v>External</v>
      </c>
      <c r="E172" s="171"/>
      <c r="F172" s="173"/>
      <c r="G172" s="231">
        <f t="shared" ref="G172:U172" si="70">G168*G170</f>
        <v>749.37921787428002</v>
      </c>
      <c r="H172" s="231">
        <f t="shared" si="70"/>
        <v>1013.9213346861732</v>
      </c>
      <c r="I172" s="231">
        <f t="shared" si="70"/>
        <v>1285.7762761843937</v>
      </c>
      <c r="J172" s="231">
        <f t="shared" si="70"/>
        <v>1353.2165613851851</v>
      </c>
      <c r="K172" s="231">
        <f t="shared" si="70"/>
        <v>1511.2757878047269</v>
      </c>
      <c r="L172" s="231">
        <f t="shared" si="70"/>
        <v>1844.8226986407706</v>
      </c>
      <c r="M172" s="231">
        <f t="shared" si="70"/>
        <v>1937.0638335728088</v>
      </c>
      <c r="N172" s="231">
        <f t="shared" si="70"/>
        <v>2033.9170252514496</v>
      </c>
      <c r="O172" s="231">
        <f t="shared" si="70"/>
        <v>2135.6128765140215</v>
      </c>
      <c r="P172" s="231">
        <f t="shared" si="70"/>
        <v>2242.3935203397227</v>
      </c>
      <c r="Q172" s="231">
        <f t="shared" si="70"/>
        <v>2354.5131963567092</v>
      </c>
      <c r="R172" s="231">
        <f t="shared" si="70"/>
        <v>2472.2388561745447</v>
      </c>
      <c r="S172" s="231">
        <f t="shared" si="70"/>
        <v>2595.8507989832715</v>
      </c>
      <c r="T172" s="231">
        <f t="shared" si="70"/>
        <v>2725.6433389324357</v>
      </c>
      <c r="U172" s="231">
        <f t="shared" si="70"/>
        <v>2861.9255058790563</v>
      </c>
    </row>
    <row r="173" spans="1:21" ht="15">
      <c r="A173" s="198"/>
      <c r="B173" s="175" t="s">
        <v>206</v>
      </c>
      <c r="C173" s="168" t="s">
        <v>186</v>
      </c>
      <c r="D173" s="174" t="str">
        <f>D172</f>
        <v>External</v>
      </c>
      <c r="E173" s="171"/>
      <c r="F173" s="173"/>
      <c r="G173" s="231">
        <f t="shared" ref="G173:U173" si="71">G169*G170</f>
        <v>315.32915494647006</v>
      </c>
      <c r="H173" s="231">
        <f t="shared" si="71"/>
        <v>297.55214086132793</v>
      </c>
      <c r="I173" s="231">
        <f t="shared" si="71"/>
        <v>332.76194914001599</v>
      </c>
      <c r="J173" s="231">
        <f t="shared" si="71"/>
        <v>289.35785958000002</v>
      </c>
      <c r="K173" s="231">
        <f t="shared" si="71"/>
        <v>225.85071360000003</v>
      </c>
      <c r="L173" s="231">
        <f t="shared" si="71"/>
        <v>315.08252928000007</v>
      </c>
      <c r="M173" s="231">
        <f t="shared" si="71"/>
        <v>378.099035136</v>
      </c>
      <c r="N173" s="231">
        <f t="shared" si="71"/>
        <v>453.71884216320001</v>
      </c>
      <c r="O173" s="231">
        <f t="shared" si="71"/>
        <v>544.46261059584003</v>
      </c>
      <c r="P173" s="231">
        <f t="shared" si="71"/>
        <v>653.35513271500793</v>
      </c>
      <c r="Q173" s="231">
        <f t="shared" si="71"/>
        <v>784.02615925800944</v>
      </c>
      <c r="R173" s="231">
        <f t="shared" si="71"/>
        <v>940.83139110961145</v>
      </c>
      <c r="S173" s="231">
        <f t="shared" si="71"/>
        <v>1128.9976693315336</v>
      </c>
      <c r="T173" s="231">
        <f t="shared" si="71"/>
        <v>1354.7972031978404</v>
      </c>
      <c r="U173" s="231">
        <f t="shared" si="71"/>
        <v>1625.7566438374083</v>
      </c>
    </row>
    <row r="174" spans="1:21" ht="15">
      <c r="A174" s="198"/>
      <c r="B174" s="179" t="s">
        <v>197</v>
      </c>
      <c r="C174" s="168"/>
      <c r="D174" s="200"/>
      <c r="E174" s="199"/>
      <c r="F174" s="172"/>
      <c r="G174" s="172"/>
      <c r="H174" s="172"/>
      <c r="I174" s="172"/>
      <c r="J174" s="172"/>
      <c r="K174" s="231"/>
      <c r="L174" s="274"/>
      <c r="M174" s="274"/>
      <c r="N174" s="274"/>
      <c r="O174" s="274"/>
      <c r="P174" s="274"/>
      <c r="Q174" s="274"/>
      <c r="R174" s="274"/>
      <c r="S174" s="274"/>
      <c r="T174" s="274"/>
      <c r="U174" s="274"/>
    </row>
    <row r="175" spans="1:21" ht="15">
      <c r="A175" s="198"/>
      <c r="B175" s="175" t="s">
        <v>208</v>
      </c>
      <c r="C175" s="168" t="str">
        <f>"million "&amp;D175</f>
        <v>million LCU</v>
      </c>
      <c r="D175" s="233" t="s">
        <v>226</v>
      </c>
      <c r="E175" s="171"/>
      <c r="F175" s="173"/>
      <c r="G175" s="172"/>
      <c r="H175" s="172"/>
      <c r="I175" s="172"/>
      <c r="J175" s="172"/>
      <c r="K175" s="276">
        <v>0</v>
      </c>
      <c r="L175" s="231">
        <f t="shared" ref="L175:U175" si="72">K175-L176</f>
        <v>0</v>
      </c>
      <c r="M175" s="231">
        <f t="shared" si="72"/>
        <v>0</v>
      </c>
      <c r="N175" s="231">
        <f t="shared" si="72"/>
        <v>0</v>
      </c>
      <c r="O175" s="231">
        <f t="shared" si="72"/>
        <v>0</v>
      </c>
      <c r="P175" s="231">
        <f t="shared" si="72"/>
        <v>0</v>
      </c>
      <c r="Q175" s="231">
        <f t="shared" si="72"/>
        <v>0</v>
      </c>
      <c r="R175" s="231">
        <f t="shared" si="72"/>
        <v>0</v>
      </c>
      <c r="S175" s="231">
        <f t="shared" si="72"/>
        <v>0</v>
      </c>
      <c r="T175" s="231">
        <f t="shared" si="72"/>
        <v>0</v>
      </c>
      <c r="U175" s="231">
        <f t="shared" si="72"/>
        <v>0</v>
      </c>
    </row>
    <row r="176" spans="1:21" ht="15">
      <c r="A176" s="198"/>
      <c r="B176" s="175" t="s">
        <v>119</v>
      </c>
      <c r="C176" s="168" t="str">
        <f>"million "&amp;D176</f>
        <v>million LCU</v>
      </c>
      <c r="D176" s="174" t="str">
        <f>D175</f>
        <v>LCU</v>
      </c>
      <c r="E176" s="171"/>
      <c r="F176" s="173"/>
      <c r="G176" s="172"/>
      <c r="H176" s="172"/>
      <c r="I176" s="172"/>
      <c r="J176" s="172"/>
      <c r="K176" s="231"/>
      <c r="L176" s="277">
        <v>0</v>
      </c>
      <c r="M176" s="277">
        <v>0</v>
      </c>
      <c r="N176" s="277">
        <v>0</v>
      </c>
      <c r="O176" s="277">
        <v>0</v>
      </c>
      <c r="P176" s="277">
        <v>0</v>
      </c>
      <c r="Q176" s="277">
        <v>0</v>
      </c>
      <c r="R176" s="277">
        <v>0</v>
      </c>
      <c r="S176" s="277">
        <v>0</v>
      </c>
      <c r="T176" s="277">
        <v>0</v>
      </c>
      <c r="U176" s="277">
        <v>0</v>
      </c>
    </row>
    <row r="177" spans="1:21" ht="15">
      <c r="A177" s="198"/>
      <c r="B177" s="175" t="s">
        <v>182</v>
      </c>
      <c r="C177" s="168" t="str">
        <f>"million "&amp;D177</f>
        <v>million LCU</v>
      </c>
      <c r="D177" s="174" t="str">
        <f>D176</f>
        <v>LCU</v>
      </c>
      <c r="E177" s="171"/>
      <c r="F177" s="173"/>
      <c r="G177" s="172"/>
      <c r="H177" s="172"/>
      <c r="I177" s="172"/>
      <c r="J177" s="172"/>
      <c r="K177" s="231"/>
      <c r="L177" s="277">
        <v>0</v>
      </c>
      <c r="M177" s="277">
        <v>0</v>
      </c>
      <c r="N177" s="277">
        <v>0</v>
      </c>
      <c r="O177" s="277">
        <v>0</v>
      </c>
      <c r="P177" s="277">
        <v>0</v>
      </c>
      <c r="Q177" s="277">
        <v>0</v>
      </c>
      <c r="R177" s="277">
        <v>0</v>
      </c>
      <c r="S177" s="277">
        <v>0</v>
      </c>
      <c r="T177" s="277">
        <v>0</v>
      </c>
      <c r="U177" s="277">
        <v>0</v>
      </c>
    </row>
    <row r="178" spans="1:21" ht="15">
      <c r="A178" s="198"/>
      <c r="B178" s="175" t="s">
        <v>185</v>
      </c>
      <c r="C178" s="168" t="str">
        <f>"LCU per unit of "&amp;D178</f>
        <v>LCU per unit of LCU</v>
      </c>
      <c r="D178" s="174" t="str">
        <f>D177</f>
        <v>LCU</v>
      </c>
      <c r="E178" s="171"/>
      <c r="F178" s="178"/>
      <c r="G178" s="172"/>
      <c r="H178" s="172"/>
      <c r="I178" s="172"/>
      <c r="J178" s="172"/>
      <c r="K178" s="273">
        <f t="shared" ref="K178:U178" si="73">INDEX($K$81:$U$85,MATCH($D178,$B$81:$B$85,0),MATCH(K$78,$K$78:$U$78,0))</f>
        <v>1</v>
      </c>
      <c r="L178" s="273">
        <f t="shared" si="73"/>
        <v>1</v>
      </c>
      <c r="M178" s="273">
        <f t="shared" si="73"/>
        <v>1</v>
      </c>
      <c r="N178" s="273">
        <f t="shared" si="73"/>
        <v>1</v>
      </c>
      <c r="O178" s="273">
        <f t="shared" si="73"/>
        <v>1</v>
      </c>
      <c r="P178" s="273">
        <f t="shared" si="73"/>
        <v>1</v>
      </c>
      <c r="Q178" s="273">
        <f t="shared" si="73"/>
        <v>1</v>
      </c>
      <c r="R178" s="273">
        <f t="shared" si="73"/>
        <v>1</v>
      </c>
      <c r="S178" s="273">
        <f t="shared" si="73"/>
        <v>1</v>
      </c>
      <c r="T178" s="273">
        <f t="shared" si="73"/>
        <v>1</v>
      </c>
      <c r="U178" s="273">
        <f t="shared" si="73"/>
        <v>1</v>
      </c>
    </row>
    <row r="179" spans="1:21" ht="15">
      <c r="A179" s="198"/>
      <c r="B179" s="175" t="s">
        <v>207</v>
      </c>
      <c r="C179" s="168" t="s">
        <v>186</v>
      </c>
      <c r="D179" s="234" t="s">
        <v>65</v>
      </c>
      <c r="E179" s="171"/>
      <c r="F179" s="173"/>
      <c r="G179" s="172"/>
      <c r="H179" s="172"/>
      <c r="I179" s="172"/>
      <c r="J179" s="172"/>
      <c r="K179" s="231">
        <f t="shared" ref="K179:U179" si="74">K175*K178</f>
        <v>0</v>
      </c>
      <c r="L179" s="231">
        <f t="shared" si="74"/>
        <v>0</v>
      </c>
      <c r="M179" s="231">
        <f t="shared" si="74"/>
        <v>0</v>
      </c>
      <c r="N179" s="231">
        <f t="shared" si="74"/>
        <v>0</v>
      </c>
      <c r="O179" s="231">
        <f t="shared" si="74"/>
        <v>0</v>
      </c>
      <c r="P179" s="231">
        <f t="shared" si="74"/>
        <v>0</v>
      </c>
      <c r="Q179" s="231">
        <f t="shared" si="74"/>
        <v>0</v>
      </c>
      <c r="R179" s="231">
        <f t="shared" si="74"/>
        <v>0</v>
      </c>
      <c r="S179" s="231">
        <f t="shared" si="74"/>
        <v>0</v>
      </c>
      <c r="T179" s="231">
        <f t="shared" si="74"/>
        <v>0</v>
      </c>
      <c r="U179" s="231">
        <f t="shared" si="74"/>
        <v>0</v>
      </c>
    </row>
    <row r="180" spans="1:21" ht="15">
      <c r="A180" s="198"/>
      <c r="B180" s="175" t="s">
        <v>188</v>
      </c>
      <c r="C180" s="168" t="s">
        <v>186</v>
      </c>
      <c r="D180" s="174" t="str">
        <f>D179</f>
        <v>Domestic</v>
      </c>
      <c r="E180" s="171"/>
      <c r="F180" s="173"/>
      <c r="G180" s="172"/>
      <c r="H180" s="172"/>
      <c r="I180" s="172"/>
      <c r="J180" s="172"/>
      <c r="K180" s="231"/>
      <c r="L180" s="231">
        <f t="shared" ref="L180:U180" si="75">L176*L178</f>
        <v>0</v>
      </c>
      <c r="M180" s="231">
        <f t="shared" si="75"/>
        <v>0</v>
      </c>
      <c r="N180" s="231">
        <f t="shared" si="75"/>
        <v>0</v>
      </c>
      <c r="O180" s="231">
        <f t="shared" si="75"/>
        <v>0</v>
      </c>
      <c r="P180" s="231">
        <f t="shared" si="75"/>
        <v>0</v>
      </c>
      <c r="Q180" s="231">
        <f t="shared" si="75"/>
        <v>0</v>
      </c>
      <c r="R180" s="231">
        <f t="shared" si="75"/>
        <v>0</v>
      </c>
      <c r="S180" s="231">
        <f t="shared" si="75"/>
        <v>0</v>
      </c>
      <c r="T180" s="231">
        <f t="shared" si="75"/>
        <v>0</v>
      </c>
      <c r="U180" s="231">
        <f t="shared" si="75"/>
        <v>0</v>
      </c>
    </row>
    <row r="181" spans="1:21" ht="15">
      <c r="A181" s="198"/>
      <c r="B181" s="175" t="s">
        <v>206</v>
      </c>
      <c r="C181" s="168" t="s">
        <v>186</v>
      </c>
      <c r="D181" s="174" t="str">
        <f>D180</f>
        <v>Domestic</v>
      </c>
      <c r="E181" s="171"/>
      <c r="F181" s="173"/>
      <c r="G181" s="172"/>
      <c r="H181" s="172"/>
      <c r="I181" s="172"/>
      <c r="J181" s="172"/>
      <c r="K181" s="231"/>
      <c r="L181" s="231">
        <f t="shared" ref="L181:U181" si="76">L177*L178</f>
        <v>0</v>
      </c>
      <c r="M181" s="231">
        <f t="shared" si="76"/>
        <v>0</v>
      </c>
      <c r="N181" s="231">
        <f t="shared" si="76"/>
        <v>0</v>
      </c>
      <c r="O181" s="231">
        <f t="shared" si="76"/>
        <v>0</v>
      </c>
      <c r="P181" s="231">
        <f t="shared" si="76"/>
        <v>0</v>
      </c>
      <c r="Q181" s="231">
        <f t="shared" si="76"/>
        <v>0</v>
      </c>
      <c r="R181" s="231">
        <f t="shared" si="76"/>
        <v>0</v>
      </c>
      <c r="S181" s="231">
        <f t="shared" si="76"/>
        <v>0</v>
      </c>
      <c r="T181" s="231">
        <f t="shared" si="76"/>
        <v>0</v>
      </c>
      <c r="U181" s="231">
        <f t="shared" si="76"/>
        <v>0</v>
      </c>
    </row>
    <row r="182" spans="1:21" ht="15">
      <c r="A182" s="198"/>
      <c r="B182" s="179" t="s">
        <v>196</v>
      </c>
      <c r="C182" s="168"/>
      <c r="D182" s="200"/>
      <c r="E182" s="199"/>
      <c r="F182" s="172"/>
      <c r="G182" s="172"/>
      <c r="H182" s="172"/>
      <c r="I182" s="172"/>
      <c r="J182" s="172"/>
      <c r="K182" s="231"/>
      <c r="L182" s="274"/>
      <c r="M182" s="274"/>
      <c r="N182" s="274"/>
      <c r="O182" s="274"/>
      <c r="P182" s="274"/>
      <c r="Q182" s="274"/>
      <c r="R182" s="274"/>
      <c r="S182" s="274"/>
      <c r="T182" s="274"/>
      <c r="U182" s="274"/>
    </row>
    <row r="183" spans="1:21" ht="15">
      <c r="A183" s="198"/>
      <c r="B183" s="175" t="s">
        <v>208</v>
      </c>
      <c r="C183" s="168" t="str">
        <f>"million "&amp;D183</f>
        <v>million LCU</v>
      </c>
      <c r="D183" s="233" t="s">
        <v>226</v>
      </c>
      <c r="E183" s="171"/>
      <c r="F183" s="173"/>
      <c r="G183" s="172"/>
      <c r="H183" s="172"/>
      <c r="I183" s="172"/>
      <c r="J183" s="172"/>
      <c r="K183" s="276">
        <v>0</v>
      </c>
      <c r="L183" s="231">
        <f t="shared" ref="L183:U183" si="77">K183-L184</f>
        <v>0</v>
      </c>
      <c r="M183" s="231">
        <f t="shared" si="77"/>
        <v>0</v>
      </c>
      <c r="N183" s="231">
        <f t="shared" si="77"/>
        <v>0</v>
      </c>
      <c r="O183" s="231">
        <f t="shared" si="77"/>
        <v>0</v>
      </c>
      <c r="P183" s="231">
        <f t="shared" si="77"/>
        <v>0</v>
      </c>
      <c r="Q183" s="231">
        <f t="shared" si="77"/>
        <v>0</v>
      </c>
      <c r="R183" s="231">
        <f t="shared" si="77"/>
        <v>0</v>
      </c>
      <c r="S183" s="231">
        <f t="shared" si="77"/>
        <v>0</v>
      </c>
      <c r="T183" s="231">
        <f t="shared" si="77"/>
        <v>0</v>
      </c>
      <c r="U183" s="231">
        <f t="shared" si="77"/>
        <v>0</v>
      </c>
    </row>
    <row r="184" spans="1:21" ht="15">
      <c r="A184" s="198"/>
      <c r="B184" s="175" t="s">
        <v>119</v>
      </c>
      <c r="C184" s="168" t="str">
        <f>"million "&amp;D184</f>
        <v>million LCU</v>
      </c>
      <c r="D184" s="174" t="str">
        <f>D183</f>
        <v>LCU</v>
      </c>
      <c r="E184" s="171"/>
      <c r="F184" s="173"/>
      <c r="G184" s="172"/>
      <c r="H184" s="172"/>
      <c r="I184" s="172"/>
      <c r="J184" s="172"/>
      <c r="K184" s="231"/>
      <c r="L184" s="277">
        <v>0</v>
      </c>
      <c r="M184" s="277">
        <v>0</v>
      </c>
      <c r="N184" s="277">
        <v>0</v>
      </c>
      <c r="O184" s="277">
        <v>0</v>
      </c>
      <c r="P184" s="277">
        <v>0</v>
      </c>
      <c r="Q184" s="277">
        <v>0</v>
      </c>
      <c r="R184" s="277">
        <v>0</v>
      </c>
      <c r="S184" s="277">
        <v>0</v>
      </c>
      <c r="T184" s="277">
        <v>0</v>
      </c>
      <c r="U184" s="277">
        <v>0</v>
      </c>
    </row>
    <row r="185" spans="1:21" ht="15">
      <c r="A185" s="198"/>
      <c r="B185" s="175" t="s">
        <v>182</v>
      </c>
      <c r="C185" s="168" t="str">
        <f>"million "&amp;D185</f>
        <v>million LCU</v>
      </c>
      <c r="D185" s="174" t="str">
        <f>D184</f>
        <v>LCU</v>
      </c>
      <c r="E185" s="171"/>
      <c r="F185" s="173"/>
      <c r="G185" s="172"/>
      <c r="H185" s="172"/>
      <c r="I185" s="172"/>
      <c r="J185" s="172"/>
      <c r="K185" s="231"/>
      <c r="L185" s="277">
        <v>0</v>
      </c>
      <c r="M185" s="277">
        <v>0</v>
      </c>
      <c r="N185" s="277">
        <v>0</v>
      </c>
      <c r="O185" s="277">
        <v>0</v>
      </c>
      <c r="P185" s="277">
        <v>0</v>
      </c>
      <c r="Q185" s="277">
        <v>0</v>
      </c>
      <c r="R185" s="277">
        <v>0</v>
      </c>
      <c r="S185" s="277">
        <v>0</v>
      </c>
      <c r="T185" s="277">
        <v>0</v>
      </c>
      <c r="U185" s="277">
        <v>0</v>
      </c>
    </row>
    <row r="186" spans="1:21" ht="15">
      <c r="A186" s="198"/>
      <c r="B186" s="175" t="s">
        <v>185</v>
      </c>
      <c r="C186" s="168" t="str">
        <f>"LCU per unit of "&amp;D186</f>
        <v>LCU per unit of LCU</v>
      </c>
      <c r="D186" s="174" t="str">
        <f>D185</f>
        <v>LCU</v>
      </c>
      <c r="E186" s="171"/>
      <c r="F186" s="178"/>
      <c r="G186" s="172"/>
      <c r="H186" s="172"/>
      <c r="I186" s="172"/>
      <c r="J186" s="172"/>
      <c r="K186" s="273">
        <f t="shared" ref="K186:U186" si="78">INDEX($K$81:$U$85,MATCH($D186,$B$81:$B$85,0),MATCH(K$78,$K$78:$U$78,0))</f>
        <v>1</v>
      </c>
      <c r="L186" s="273">
        <f t="shared" si="78"/>
        <v>1</v>
      </c>
      <c r="M186" s="273">
        <f t="shared" si="78"/>
        <v>1</v>
      </c>
      <c r="N186" s="273">
        <f t="shared" si="78"/>
        <v>1</v>
      </c>
      <c r="O186" s="273">
        <f t="shared" si="78"/>
        <v>1</v>
      </c>
      <c r="P186" s="273">
        <f t="shared" si="78"/>
        <v>1</v>
      </c>
      <c r="Q186" s="273">
        <f t="shared" si="78"/>
        <v>1</v>
      </c>
      <c r="R186" s="273">
        <f t="shared" si="78"/>
        <v>1</v>
      </c>
      <c r="S186" s="273">
        <f t="shared" si="78"/>
        <v>1</v>
      </c>
      <c r="T186" s="273">
        <f t="shared" si="78"/>
        <v>1</v>
      </c>
      <c r="U186" s="273">
        <f t="shared" si="78"/>
        <v>1</v>
      </c>
    </row>
    <row r="187" spans="1:21" ht="15">
      <c r="A187" s="198"/>
      <c r="B187" s="175" t="s">
        <v>207</v>
      </c>
      <c r="C187" s="168" t="s">
        <v>186</v>
      </c>
      <c r="D187" s="234" t="s">
        <v>65</v>
      </c>
      <c r="E187" s="171"/>
      <c r="F187" s="173"/>
      <c r="G187" s="172"/>
      <c r="H187" s="172"/>
      <c r="I187" s="172"/>
      <c r="J187" s="172"/>
      <c r="K187" s="231">
        <f t="shared" ref="K187:U187" si="79">K183*K186</f>
        <v>0</v>
      </c>
      <c r="L187" s="231">
        <f t="shared" si="79"/>
        <v>0</v>
      </c>
      <c r="M187" s="231">
        <f t="shared" si="79"/>
        <v>0</v>
      </c>
      <c r="N187" s="231">
        <f t="shared" si="79"/>
        <v>0</v>
      </c>
      <c r="O187" s="231">
        <f t="shared" si="79"/>
        <v>0</v>
      </c>
      <c r="P187" s="231">
        <f t="shared" si="79"/>
        <v>0</v>
      </c>
      <c r="Q187" s="231">
        <f t="shared" si="79"/>
        <v>0</v>
      </c>
      <c r="R187" s="231">
        <f t="shared" si="79"/>
        <v>0</v>
      </c>
      <c r="S187" s="231">
        <f t="shared" si="79"/>
        <v>0</v>
      </c>
      <c r="T187" s="231">
        <f t="shared" si="79"/>
        <v>0</v>
      </c>
      <c r="U187" s="231">
        <f t="shared" si="79"/>
        <v>0</v>
      </c>
    </row>
    <row r="188" spans="1:21" ht="15">
      <c r="A188" s="198"/>
      <c r="B188" s="175" t="s">
        <v>188</v>
      </c>
      <c r="C188" s="168" t="s">
        <v>186</v>
      </c>
      <c r="D188" s="174" t="str">
        <f>D187</f>
        <v>Domestic</v>
      </c>
      <c r="E188" s="171"/>
      <c r="F188" s="173"/>
      <c r="G188" s="172"/>
      <c r="H188" s="172"/>
      <c r="I188" s="172"/>
      <c r="J188" s="172"/>
      <c r="K188" s="231"/>
      <c r="L188" s="231">
        <f t="shared" ref="L188:U188" si="80">L184*L186</f>
        <v>0</v>
      </c>
      <c r="M188" s="231">
        <f t="shared" si="80"/>
        <v>0</v>
      </c>
      <c r="N188" s="231">
        <f t="shared" si="80"/>
        <v>0</v>
      </c>
      <c r="O188" s="231">
        <f t="shared" si="80"/>
        <v>0</v>
      </c>
      <c r="P188" s="231">
        <f t="shared" si="80"/>
        <v>0</v>
      </c>
      <c r="Q188" s="231">
        <f t="shared" si="80"/>
        <v>0</v>
      </c>
      <c r="R188" s="231">
        <f t="shared" si="80"/>
        <v>0</v>
      </c>
      <c r="S188" s="231">
        <f t="shared" si="80"/>
        <v>0</v>
      </c>
      <c r="T188" s="231">
        <f t="shared" si="80"/>
        <v>0</v>
      </c>
      <c r="U188" s="231">
        <f t="shared" si="80"/>
        <v>0</v>
      </c>
    </row>
    <row r="189" spans="1:21" ht="15">
      <c r="A189" s="198"/>
      <c r="B189" s="175" t="s">
        <v>206</v>
      </c>
      <c r="C189" s="168" t="s">
        <v>186</v>
      </c>
      <c r="D189" s="174" t="str">
        <f>D188</f>
        <v>Domestic</v>
      </c>
      <c r="E189" s="171"/>
      <c r="F189" s="173"/>
      <c r="G189" s="172"/>
      <c r="H189" s="172"/>
      <c r="I189" s="172"/>
      <c r="J189" s="172"/>
      <c r="K189" s="231"/>
      <c r="L189" s="231">
        <f t="shared" ref="L189:U189" si="81">L185*L186</f>
        <v>0</v>
      </c>
      <c r="M189" s="231">
        <f t="shared" si="81"/>
        <v>0</v>
      </c>
      <c r="N189" s="231">
        <f t="shared" si="81"/>
        <v>0</v>
      </c>
      <c r="O189" s="231">
        <f t="shared" si="81"/>
        <v>0</v>
      </c>
      <c r="P189" s="231">
        <f t="shared" si="81"/>
        <v>0</v>
      </c>
      <c r="Q189" s="231">
        <f t="shared" si="81"/>
        <v>0</v>
      </c>
      <c r="R189" s="231">
        <f t="shared" si="81"/>
        <v>0</v>
      </c>
      <c r="S189" s="231">
        <f t="shared" si="81"/>
        <v>0</v>
      </c>
      <c r="T189" s="231">
        <f t="shared" si="81"/>
        <v>0</v>
      </c>
      <c r="U189" s="231">
        <f t="shared" si="81"/>
        <v>0</v>
      </c>
    </row>
    <row r="190" spans="1:21" ht="15">
      <c r="A190" s="198"/>
      <c r="B190" s="179" t="s">
        <v>195</v>
      </c>
      <c r="C190" s="168"/>
      <c r="D190" s="200"/>
      <c r="E190" s="199"/>
      <c r="F190" s="172"/>
      <c r="G190" s="172"/>
      <c r="H190" s="172"/>
      <c r="I190" s="172"/>
      <c r="J190" s="172"/>
      <c r="K190" s="231"/>
      <c r="L190" s="274"/>
      <c r="M190" s="274"/>
      <c r="N190" s="274"/>
      <c r="O190" s="274"/>
      <c r="P190" s="274"/>
      <c r="Q190" s="274"/>
      <c r="R190" s="274"/>
      <c r="S190" s="274"/>
      <c r="T190" s="274"/>
      <c r="U190" s="274"/>
    </row>
    <row r="191" spans="1:21" ht="15">
      <c r="A191" s="198"/>
      <c r="B191" s="175" t="s">
        <v>208</v>
      </c>
      <c r="C191" s="168" t="str">
        <f>"million "&amp;D191</f>
        <v>million LCU</v>
      </c>
      <c r="D191" s="233" t="s">
        <v>226</v>
      </c>
      <c r="E191" s="171"/>
      <c r="F191" s="173"/>
      <c r="G191" s="172"/>
      <c r="H191" s="172"/>
      <c r="I191" s="172"/>
      <c r="J191" s="172"/>
      <c r="K191" s="276">
        <v>0</v>
      </c>
      <c r="L191" s="231">
        <f t="shared" ref="L191:U191" si="82">K191-L192</f>
        <v>0</v>
      </c>
      <c r="M191" s="231">
        <f t="shared" si="82"/>
        <v>0</v>
      </c>
      <c r="N191" s="231">
        <f t="shared" si="82"/>
        <v>0</v>
      </c>
      <c r="O191" s="231">
        <f t="shared" si="82"/>
        <v>0</v>
      </c>
      <c r="P191" s="231">
        <f t="shared" si="82"/>
        <v>0</v>
      </c>
      <c r="Q191" s="231">
        <f t="shared" si="82"/>
        <v>0</v>
      </c>
      <c r="R191" s="231">
        <f t="shared" si="82"/>
        <v>0</v>
      </c>
      <c r="S191" s="231">
        <f t="shared" si="82"/>
        <v>0</v>
      </c>
      <c r="T191" s="231">
        <f t="shared" si="82"/>
        <v>0</v>
      </c>
      <c r="U191" s="231">
        <f t="shared" si="82"/>
        <v>0</v>
      </c>
    </row>
    <row r="192" spans="1:21" ht="15">
      <c r="A192" s="198"/>
      <c r="B192" s="175" t="s">
        <v>119</v>
      </c>
      <c r="C192" s="168" t="str">
        <f>"million "&amp;D192</f>
        <v>million LCU</v>
      </c>
      <c r="D192" s="174" t="str">
        <f>D191</f>
        <v>LCU</v>
      </c>
      <c r="E192" s="171"/>
      <c r="F192" s="173"/>
      <c r="G192" s="172"/>
      <c r="H192" s="172"/>
      <c r="I192" s="172"/>
      <c r="J192" s="172"/>
      <c r="K192" s="231"/>
      <c r="L192" s="277">
        <v>0</v>
      </c>
      <c r="M192" s="277">
        <v>0</v>
      </c>
      <c r="N192" s="277">
        <v>0</v>
      </c>
      <c r="O192" s="277">
        <v>0</v>
      </c>
      <c r="P192" s="277">
        <v>0</v>
      </c>
      <c r="Q192" s="277">
        <v>0</v>
      </c>
      <c r="R192" s="277">
        <v>0</v>
      </c>
      <c r="S192" s="277">
        <v>0</v>
      </c>
      <c r="T192" s="277">
        <v>0</v>
      </c>
      <c r="U192" s="277">
        <v>0</v>
      </c>
    </row>
    <row r="193" spans="1:21" ht="15">
      <c r="A193" s="198"/>
      <c r="B193" s="175" t="s">
        <v>182</v>
      </c>
      <c r="C193" s="168" t="str">
        <f>"million "&amp;D193</f>
        <v>million LCU</v>
      </c>
      <c r="D193" s="174" t="str">
        <f>D192</f>
        <v>LCU</v>
      </c>
      <c r="E193" s="171"/>
      <c r="F193" s="173"/>
      <c r="G193" s="172"/>
      <c r="H193" s="172"/>
      <c r="I193" s="172"/>
      <c r="J193" s="172"/>
      <c r="K193" s="231"/>
      <c r="L193" s="277">
        <v>0</v>
      </c>
      <c r="M193" s="277">
        <v>0</v>
      </c>
      <c r="N193" s="277">
        <v>0</v>
      </c>
      <c r="O193" s="277">
        <v>0</v>
      </c>
      <c r="P193" s="277">
        <v>0</v>
      </c>
      <c r="Q193" s="277">
        <v>0</v>
      </c>
      <c r="R193" s="277">
        <v>0</v>
      </c>
      <c r="S193" s="277">
        <v>0</v>
      </c>
      <c r="T193" s="277">
        <v>0</v>
      </c>
      <c r="U193" s="277">
        <v>0</v>
      </c>
    </row>
    <row r="194" spans="1:21" ht="15">
      <c r="A194" s="198"/>
      <c r="B194" s="175" t="s">
        <v>185</v>
      </c>
      <c r="C194" s="168" t="str">
        <f>"LCU per unit of "&amp;D194</f>
        <v>LCU per unit of LCU</v>
      </c>
      <c r="D194" s="174" t="str">
        <f>D193</f>
        <v>LCU</v>
      </c>
      <c r="E194" s="171"/>
      <c r="F194" s="178"/>
      <c r="G194" s="172"/>
      <c r="H194" s="172"/>
      <c r="I194" s="172"/>
      <c r="J194" s="172"/>
      <c r="K194" s="273">
        <f t="shared" ref="K194:U194" si="83">INDEX($K$81:$U$85,MATCH($D194,$B$81:$B$85,0),MATCH(K$78,$K$78:$U$78,0))</f>
        <v>1</v>
      </c>
      <c r="L194" s="273">
        <f t="shared" si="83"/>
        <v>1</v>
      </c>
      <c r="M194" s="273">
        <f t="shared" si="83"/>
        <v>1</v>
      </c>
      <c r="N194" s="273">
        <f t="shared" si="83"/>
        <v>1</v>
      </c>
      <c r="O194" s="273">
        <f t="shared" si="83"/>
        <v>1</v>
      </c>
      <c r="P194" s="273">
        <f t="shared" si="83"/>
        <v>1</v>
      </c>
      <c r="Q194" s="273">
        <f t="shared" si="83"/>
        <v>1</v>
      </c>
      <c r="R194" s="273">
        <f t="shared" si="83"/>
        <v>1</v>
      </c>
      <c r="S194" s="273">
        <f t="shared" si="83"/>
        <v>1</v>
      </c>
      <c r="T194" s="273">
        <f t="shared" si="83"/>
        <v>1</v>
      </c>
      <c r="U194" s="273">
        <f t="shared" si="83"/>
        <v>1</v>
      </c>
    </row>
    <row r="195" spans="1:21" ht="15">
      <c r="A195" s="198"/>
      <c r="B195" s="175" t="s">
        <v>207</v>
      </c>
      <c r="C195" s="168" t="s">
        <v>186</v>
      </c>
      <c r="D195" s="234" t="s">
        <v>65</v>
      </c>
      <c r="E195" s="171"/>
      <c r="F195" s="173"/>
      <c r="G195" s="172"/>
      <c r="H195" s="172"/>
      <c r="I195" s="172"/>
      <c r="J195" s="172"/>
      <c r="K195" s="231">
        <f t="shared" ref="K195:U195" si="84">K191*K194</f>
        <v>0</v>
      </c>
      <c r="L195" s="231">
        <f t="shared" si="84"/>
        <v>0</v>
      </c>
      <c r="M195" s="231">
        <f t="shared" si="84"/>
        <v>0</v>
      </c>
      <c r="N195" s="231">
        <f t="shared" si="84"/>
        <v>0</v>
      </c>
      <c r="O195" s="231">
        <f t="shared" si="84"/>
        <v>0</v>
      </c>
      <c r="P195" s="231">
        <f t="shared" si="84"/>
        <v>0</v>
      </c>
      <c r="Q195" s="231">
        <f t="shared" si="84"/>
        <v>0</v>
      </c>
      <c r="R195" s="231">
        <f t="shared" si="84"/>
        <v>0</v>
      </c>
      <c r="S195" s="231">
        <f t="shared" si="84"/>
        <v>0</v>
      </c>
      <c r="T195" s="231">
        <f t="shared" si="84"/>
        <v>0</v>
      </c>
      <c r="U195" s="231">
        <f t="shared" si="84"/>
        <v>0</v>
      </c>
    </row>
    <row r="196" spans="1:21" ht="15">
      <c r="A196" s="198"/>
      <c r="B196" s="175" t="s">
        <v>188</v>
      </c>
      <c r="C196" s="168" t="s">
        <v>186</v>
      </c>
      <c r="D196" s="174" t="str">
        <f>D195</f>
        <v>Domestic</v>
      </c>
      <c r="E196" s="171"/>
      <c r="F196" s="173"/>
      <c r="G196" s="172"/>
      <c r="H196" s="172"/>
      <c r="I196" s="172"/>
      <c r="J196" s="172"/>
      <c r="K196" s="231"/>
      <c r="L196" s="231">
        <f t="shared" ref="L196:U196" si="85">L192*L194</f>
        <v>0</v>
      </c>
      <c r="M196" s="231">
        <f t="shared" si="85"/>
        <v>0</v>
      </c>
      <c r="N196" s="231">
        <f t="shared" si="85"/>
        <v>0</v>
      </c>
      <c r="O196" s="231">
        <f t="shared" si="85"/>
        <v>0</v>
      </c>
      <c r="P196" s="231">
        <f t="shared" si="85"/>
        <v>0</v>
      </c>
      <c r="Q196" s="231">
        <f t="shared" si="85"/>
        <v>0</v>
      </c>
      <c r="R196" s="231">
        <f t="shared" si="85"/>
        <v>0</v>
      </c>
      <c r="S196" s="231">
        <f t="shared" si="85"/>
        <v>0</v>
      </c>
      <c r="T196" s="231">
        <f t="shared" si="85"/>
        <v>0</v>
      </c>
      <c r="U196" s="231">
        <f t="shared" si="85"/>
        <v>0</v>
      </c>
    </row>
    <row r="197" spans="1:21" ht="15">
      <c r="A197" s="198"/>
      <c r="B197" s="175" t="s">
        <v>206</v>
      </c>
      <c r="C197" s="168" t="s">
        <v>186</v>
      </c>
      <c r="D197" s="174" t="str">
        <f>D196</f>
        <v>Domestic</v>
      </c>
      <c r="E197" s="171"/>
      <c r="F197" s="173"/>
      <c r="G197" s="172"/>
      <c r="H197" s="172"/>
      <c r="I197" s="172"/>
      <c r="J197" s="172"/>
      <c r="K197" s="231"/>
      <c r="L197" s="231">
        <f t="shared" ref="L197:U197" si="86">L193*L194</f>
        <v>0</v>
      </c>
      <c r="M197" s="231">
        <f t="shared" si="86"/>
        <v>0</v>
      </c>
      <c r="N197" s="231">
        <f t="shared" si="86"/>
        <v>0</v>
      </c>
      <c r="O197" s="231">
        <f t="shared" si="86"/>
        <v>0</v>
      </c>
      <c r="P197" s="231">
        <f t="shared" si="86"/>
        <v>0</v>
      </c>
      <c r="Q197" s="231">
        <f t="shared" si="86"/>
        <v>0</v>
      </c>
      <c r="R197" s="231">
        <f t="shared" si="86"/>
        <v>0</v>
      </c>
      <c r="S197" s="231">
        <f t="shared" si="86"/>
        <v>0</v>
      </c>
      <c r="T197" s="231">
        <f t="shared" si="86"/>
        <v>0</v>
      </c>
      <c r="U197" s="231">
        <f t="shared" si="86"/>
        <v>0</v>
      </c>
    </row>
    <row r="198" spans="1:21" ht="15">
      <c r="A198" s="198"/>
      <c r="B198" s="179" t="s">
        <v>194</v>
      </c>
      <c r="C198" s="168"/>
      <c r="D198" s="200"/>
      <c r="E198" s="199"/>
      <c r="F198" s="172"/>
      <c r="G198" s="172"/>
      <c r="H198" s="172"/>
      <c r="I198" s="172"/>
      <c r="J198" s="172"/>
      <c r="K198" s="231"/>
      <c r="L198" s="274"/>
      <c r="M198" s="274"/>
      <c r="N198" s="274"/>
      <c r="O198" s="274"/>
      <c r="P198" s="274"/>
      <c r="Q198" s="274"/>
      <c r="R198" s="274"/>
      <c r="S198" s="274"/>
      <c r="T198" s="274"/>
      <c r="U198" s="274"/>
    </row>
    <row r="199" spans="1:21" ht="15">
      <c r="A199" s="198"/>
      <c r="B199" s="175" t="s">
        <v>208</v>
      </c>
      <c r="C199" s="168" t="str">
        <f>"million "&amp;D199</f>
        <v>million LCU</v>
      </c>
      <c r="D199" s="233" t="s">
        <v>226</v>
      </c>
      <c r="E199" s="171"/>
      <c r="F199" s="173"/>
      <c r="G199" s="172"/>
      <c r="H199" s="172"/>
      <c r="I199" s="172"/>
      <c r="J199" s="172"/>
      <c r="K199" s="276">
        <v>0</v>
      </c>
      <c r="L199" s="231">
        <f t="shared" ref="L199:U199" si="87">K199-L200</f>
        <v>0</v>
      </c>
      <c r="M199" s="231">
        <f t="shared" si="87"/>
        <v>0</v>
      </c>
      <c r="N199" s="231">
        <f t="shared" si="87"/>
        <v>0</v>
      </c>
      <c r="O199" s="231">
        <f t="shared" si="87"/>
        <v>0</v>
      </c>
      <c r="P199" s="231">
        <f t="shared" si="87"/>
        <v>0</v>
      </c>
      <c r="Q199" s="231">
        <f t="shared" si="87"/>
        <v>0</v>
      </c>
      <c r="R199" s="231">
        <f t="shared" si="87"/>
        <v>0</v>
      </c>
      <c r="S199" s="231">
        <f t="shared" si="87"/>
        <v>0</v>
      </c>
      <c r="T199" s="231">
        <f t="shared" si="87"/>
        <v>0</v>
      </c>
      <c r="U199" s="231">
        <f t="shared" si="87"/>
        <v>0</v>
      </c>
    </row>
    <row r="200" spans="1:21" ht="15">
      <c r="A200" s="198"/>
      <c r="B200" s="175" t="s">
        <v>119</v>
      </c>
      <c r="C200" s="168" t="str">
        <f>"million "&amp;D200</f>
        <v>million LCU</v>
      </c>
      <c r="D200" s="174" t="str">
        <f>D199</f>
        <v>LCU</v>
      </c>
      <c r="E200" s="171"/>
      <c r="F200" s="173"/>
      <c r="G200" s="172"/>
      <c r="H200" s="172"/>
      <c r="I200" s="172"/>
      <c r="J200" s="172"/>
      <c r="K200" s="231"/>
      <c r="L200" s="277">
        <v>0</v>
      </c>
      <c r="M200" s="277">
        <v>0</v>
      </c>
      <c r="N200" s="277">
        <v>0</v>
      </c>
      <c r="O200" s="277">
        <v>0</v>
      </c>
      <c r="P200" s="277">
        <v>0</v>
      </c>
      <c r="Q200" s="277">
        <v>0</v>
      </c>
      <c r="R200" s="277">
        <v>0</v>
      </c>
      <c r="S200" s="277">
        <v>0</v>
      </c>
      <c r="T200" s="277">
        <v>0</v>
      </c>
      <c r="U200" s="277">
        <v>0</v>
      </c>
    </row>
    <row r="201" spans="1:21" ht="15">
      <c r="A201" s="198"/>
      <c r="B201" s="175" t="s">
        <v>182</v>
      </c>
      <c r="C201" s="168" t="str">
        <f>"million "&amp;D201</f>
        <v>million LCU</v>
      </c>
      <c r="D201" s="174" t="str">
        <f>D200</f>
        <v>LCU</v>
      </c>
      <c r="E201" s="171"/>
      <c r="F201" s="173"/>
      <c r="G201" s="172"/>
      <c r="H201" s="172"/>
      <c r="I201" s="172"/>
      <c r="J201" s="172"/>
      <c r="K201" s="231"/>
      <c r="L201" s="277">
        <v>0</v>
      </c>
      <c r="M201" s="277">
        <v>0</v>
      </c>
      <c r="N201" s="277">
        <v>0</v>
      </c>
      <c r="O201" s="277">
        <v>0</v>
      </c>
      <c r="P201" s="277">
        <v>0</v>
      </c>
      <c r="Q201" s="277">
        <v>0</v>
      </c>
      <c r="R201" s="277">
        <v>0</v>
      </c>
      <c r="S201" s="277">
        <v>0</v>
      </c>
      <c r="T201" s="277">
        <v>0</v>
      </c>
      <c r="U201" s="277">
        <v>0</v>
      </c>
    </row>
    <row r="202" spans="1:21" ht="15">
      <c r="A202" s="198"/>
      <c r="B202" s="175" t="s">
        <v>185</v>
      </c>
      <c r="C202" s="168" t="str">
        <f>"LCU per unit of "&amp;D202</f>
        <v>LCU per unit of LCU</v>
      </c>
      <c r="D202" s="174" t="str">
        <f>D201</f>
        <v>LCU</v>
      </c>
      <c r="E202" s="171"/>
      <c r="F202" s="178"/>
      <c r="G202" s="172"/>
      <c r="H202" s="172"/>
      <c r="I202" s="172"/>
      <c r="J202" s="172"/>
      <c r="K202" s="273">
        <f t="shared" ref="K202:U202" si="88">INDEX($K$81:$U$85,MATCH($D202,$B$81:$B$85,0),MATCH(K$78,$K$78:$U$78,0))</f>
        <v>1</v>
      </c>
      <c r="L202" s="273">
        <f t="shared" si="88"/>
        <v>1</v>
      </c>
      <c r="M202" s="273">
        <f t="shared" si="88"/>
        <v>1</v>
      </c>
      <c r="N202" s="273">
        <f t="shared" si="88"/>
        <v>1</v>
      </c>
      <c r="O202" s="273">
        <f t="shared" si="88"/>
        <v>1</v>
      </c>
      <c r="P202" s="273">
        <f t="shared" si="88"/>
        <v>1</v>
      </c>
      <c r="Q202" s="273">
        <f t="shared" si="88"/>
        <v>1</v>
      </c>
      <c r="R202" s="273">
        <f t="shared" si="88"/>
        <v>1</v>
      </c>
      <c r="S202" s="273">
        <f t="shared" si="88"/>
        <v>1</v>
      </c>
      <c r="T202" s="273">
        <f t="shared" si="88"/>
        <v>1</v>
      </c>
      <c r="U202" s="273">
        <f t="shared" si="88"/>
        <v>1</v>
      </c>
    </row>
    <row r="203" spans="1:21" ht="15">
      <c r="A203" s="198"/>
      <c r="B203" s="175" t="s">
        <v>207</v>
      </c>
      <c r="C203" s="168" t="s">
        <v>186</v>
      </c>
      <c r="D203" s="234" t="s">
        <v>65</v>
      </c>
      <c r="E203" s="171"/>
      <c r="F203" s="173"/>
      <c r="G203" s="172"/>
      <c r="H203" s="172"/>
      <c r="I203" s="172"/>
      <c r="J203" s="172"/>
      <c r="K203" s="231">
        <f t="shared" ref="K203:U203" si="89">K199*K202</f>
        <v>0</v>
      </c>
      <c r="L203" s="231">
        <f t="shared" si="89"/>
        <v>0</v>
      </c>
      <c r="M203" s="231">
        <f t="shared" si="89"/>
        <v>0</v>
      </c>
      <c r="N203" s="231">
        <f t="shared" si="89"/>
        <v>0</v>
      </c>
      <c r="O203" s="231">
        <f t="shared" si="89"/>
        <v>0</v>
      </c>
      <c r="P203" s="231">
        <f t="shared" si="89"/>
        <v>0</v>
      </c>
      <c r="Q203" s="231">
        <f t="shared" si="89"/>
        <v>0</v>
      </c>
      <c r="R203" s="231">
        <f t="shared" si="89"/>
        <v>0</v>
      </c>
      <c r="S203" s="231">
        <f t="shared" si="89"/>
        <v>0</v>
      </c>
      <c r="T203" s="231">
        <f t="shared" si="89"/>
        <v>0</v>
      </c>
      <c r="U203" s="231">
        <f t="shared" si="89"/>
        <v>0</v>
      </c>
    </row>
    <row r="204" spans="1:21" ht="15">
      <c r="A204" s="198"/>
      <c r="B204" s="175" t="s">
        <v>188</v>
      </c>
      <c r="C204" s="168" t="s">
        <v>186</v>
      </c>
      <c r="D204" s="174" t="str">
        <f>D203</f>
        <v>Domestic</v>
      </c>
      <c r="E204" s="171"/>
      <c r="F204" s="173"/>
      <c r="G204" s="172"/>
      <c r="H204" s="172"/>
      <c r="I204" s="172"/>
      <c r="J204" s="172"/>
      <c r="K204" s="231"/>
      <c r="L204" s="231">
        <f t="shared" ref="L204:U204" si="90">L200*L202</f>
        <v>0</v>
      </c>
      <c r="M204" s="231">
        <f t="shared" si="90"/>
        <v>0</v>
      </c>
      <c r="N204" s="231">
        <f t="shared" si="90"/>
        <v>0</v>
      </c>
      <c r="O204" s="231">
        <f t="shared" si="90"/>
        <v>0</v>
      </c>
      <c r="P204" s="231">
        <f t="shared" si="90"/>
        <v>0</v>
      </c>
      <c r="Q204" s="231">
        <f t="shared" si="90"/>
        <v>0</v>
      </c>
      <c r="R204" s="231">
        <f t="shared" si="90"/>
        <v>0</v>
      </c>
      <c r="S204" s="231">
        <f t="shared" si="90"/>
        <v>0</v>
      </c>
      <c r="T204" s="231">
        <f t="shared" si="90"/>
        <v>0</v>
      </c>
      <c r="U204" s="231">
        <f t="shared" si="90"/>
        <v>0</v>
      </c>
    </row>
    <row r="205" spans="1:21" ht="15">
      <c r="A205" s="198"/>
      <c r="B205" s="175" t="s">
        <v>206</v>
      </c>
      <c r="C205" s="168" t="s">
        <v>186</v>
      </c>
      <c r="D205" s="174" t="str">
        <f>D204</f>
        <v>Domestic</v>
      </c>
      <c r="E205" s="171"/>
      <c r="F205" s="173"/>
      <c r="G205" s="172"/>
      <c r="H205" s="172"/>
      <c r="I205" s="172"/>
      <c r="J205" s="172"/>
      <c r="K205" s="231"/>
      <c r="L205" s="231">
        <f t="shared" ref="L205:U205" si="91">L201*L202</f>
        <v>0</v>
      </c>
      <c r="M205" s="231">
        <f t="shared" si="91"/>
        <v>0</v>
      </c>
      <c r="N205" s="231">
        <f t="shared" si="91"/>
        <v>0</v>
      </c>
      <c r="O205" s="231">
        <f t="shared" si="91"/>
        <v>0</v>
      </c>
      <c r="P205" s="231">
        <f t="shared" si="91"/>
        <v>0</v>
      </c>
      <c r="Q205" s="231">
        <f t="shared" si="91"/>
        <v>0</v>
      </c>
      <c r="R205" s="231">
        <f t="shared" si="91"/>
        <v>0</v>
      </c>
      <c r="S205" s="231">
        <f t="shared" si="91"/>
        <v>0</v>
      </c>
      <c r="T205" s="231">
        <f t="shared" si="91"/>
        <v>0</v>
      </c>
      <c r="U205" s="231">
        <f t="shared" si="91"/>
        <v>0</v>
      </c>
    </row>
    <row r="206" spans="1:21" ht="15">
      <c r="A206" s="198"/>
      <c r="B206" s="179" t="s">
        <v>193</v>
      </c>
      <c r="C206" s="168"/>
      <c r="D206" s="200"/>
      <c r="E206" s="199"/>
      <c r="F206" s="172"/>
      <c r="G206" s="172"/>
      <c r="H206" s="172"/>
      <c r="I206" s="172"/>
      <c r="J206" s="172"/>
      <c r="K206" s="231"/>
      <c r="L206" s="274"/>
      <c r="M206" s="274"/>
      <c r="N206" s="274"/>
      <c r="O206" s="274"/>
      <c r="P206" s="274"/>
      <c r="Q206" s="274"/>
      <c r="R206" s="274"/>
      <c r="S206" s="274"/>
      <c r="T206" s="274"/>
      <c r="U206" s="274"/>
    </row>
    <row r="207" spans="1:21" ht="15">
      <c r="A207" s="198"/>
      <c r="B207" s="175" t="s">
        <v>208</v>
      </c>
      <c r="C207" s="168" t="str">
        <f>"million "&amp;D207</f>
        <v>million LCU</v>
      </c>
      <c r="D207" s="233" t="s">
        <v>226</v>
      </c>
      <c r="E207" s="171"/>
      <c r="F207" s="173"/>
      <c r="G207" s="172"/>
      <c r="H207" s="172"/>
      <c r="I207" s="172"/>
      <c r="J207" s="172"/>
      <c r="K207" s="276">
        <v>0</v>
      </c>
      <c r="L207" s="231">
        <f t="shared" ref="L207:U207" si="92">K207-L208</f>
        <v>0</v>
      </c>
      <c r="M207" s="231">
        <f t="shared" si="92"/>
        <v>0</v>
      </c>
      <c r="N207" s="231">
        <f t="shared" si="92"/>
        <v>0</v>
      </c>
      <c r="O207" s="231">
        <f t="shared" si="92"/>
        <v>0</v>
      </c>
      <c r="P207" s="231">
        <f t="shared" si="92"/>
        <v>0</v>
      </c>
      <c r="Q207" s="231">
        <f t="shared" si="92"/>
        <v>0</v>
      </c>
      <c r="R207" s="231">
        <f t="shared" si="92"/>
        <v>0</v>
      </c>
      <c r="S207" s="231">
        <f t="shared" si="92"/>
        <v>0</v>
      </c>
      <c r="T207" s="231">
        <f t="shared" si="92"/>
        <v>0</v>
      </c>
      <c r="U207" s="231">
        <f t="shared" si="92"/>
        <v>0</v>
      </c>
    </row>
    <row r="208" spans="1:21" ht="15">
      <c r="A208" s="198"/>
      <c r="B208" s="175" t="s">
        <v>119</v>
      </c>
      <c r="C208" s="168" t="str">
        <f>"million "&amp;D208</f>
        <v>million LCU</v>
      </c>
      <c r="D208" s="174" t="str">
        <f>D207</f>
        <v>LCU</v>
      </c>
      <c r="E208" s="171"/>
      <c r="F208" s="173"/>
      <c r="G208" s="172"/>
      <c r="H208" s="172"/>
      <c r="I208" s="172"/>
      <c r="J208" s="172"/>
      <c r="K208" s="231"/>
      <c r="L208" s="277">
        <v>0</v>
      </c>
      <c r="M208" s="277">
        <v>0</v>
      </c>
      <c r="N208" s="277">
        <v>0</v>
      </c>
      <c r="O208" s="277">
        <v>0</v>
      </c>
      <c r="P208" s="277">
        <v>0</v>
      </c>
      <c r="Q208" s="277">
        <v>0</v>
      </c>
      <c r="R208" s="277">
        <v>0</v>
      </c>
      <c r="S208" s="277">
        <v>0</v>
      </c>
      <c r="T208" s="277">
        <v>0</v>
      </c>
      <c r="U208" s="277">
        <v>0</v>
      </c>
    </row>
    <row r="209" spans="1:21" ht="15">
      <c r="A209" s="198"/>
      <c r="B209" s="175" t="s">
        <v>182</v>
      </c>
      <c r="C209" s="168" t="str">
        <f>"million "&amp;D209</f>
        <v>million LCU</v>
      </c>
      <c r="D209" s="174" t="str">
        <f>D208</f>
        <v>LCU</v>
      </c>
      <c r="E209" s="171"/>
      <c r="F209" s="173"/>
      <c r="G209" s="172"/>
      <c r="H209" s="172"/>
      <c r="I209" s="172"/>
      <c r="J209" s="172"/>
      <c r="K209" s="231"/>
      <c r="L209" s="277">
        <v>0</v>
      </c>
      <c r="M209" s="277">
        <v>0</v>
      </c>
      <c r="N209" s="277">
        <v>0</v>
      </c>
      <c r="O209" s="277">
        <v>0</v>
      </c>
      <c r="P209" s="277">
        <v>0</v>
      </c>
      <c r="Q209" s="277">
        <v>0</v>
      </c>
      <c r="R209" s="277">
        <v>0</v>
      </c>
      <c r="S209" s="277">
        <v>0</v>
      </c>
      <c r="T209" s="277">
        <v>0</v>
      </c>
      <c r="U209" s="277">
        <v>0</v>
      </c>
    </row>
    <row r="210" spans="1:21" ht="15">
      <c r="A210" s="198"/>
      <c r="B210" s="175" t="s">
        <v>185</v>
      </c>
      <c r="C210" s="168" t="str">
        <f>"LCU per unit of "&amp;D210</f>
        <v>LCU per unit of LCU</v>
      </c>
      <c r="D210" s="174" t="str">
        <f>D209</f>
        <v>LCU</v>
      </c>
      <c r="E210" s="171"/>
      <c r="F210" s="178"/>
      <c r="G210" s="172"/>
      <c r="H210" s="172"/>
      <c r="I210" s="172"/>
      <c r="J210" s="172"/>
      <c r="K210" s="273">
        <f t="shared" ref="K210:U210" si="93">INDEX($K$81:$U$85,MATCH($D210,$B$81:$B$85,0),MATCH(K$78,$K$78:$U$78,0))</f>
        <v>1</v>
      </c>
      <c r="L210" s="273">
        <f t="shared" si="93"/>
        <v>1</v>
      </c>
      <c r="M210" s="273">
        <f t="shared" si="93"/>
        <v>1</v>
      </c>
      <c r="N210" s="273">
        <f t="shared" si="93"/>
        <v>1</v>
      </c>
      <c r="O210" s="273">
        <f t="shared" si="93"/>
        <v>1</v>
      </c>
      <c r="P210" s="273">
        <f t="shared" si="93"/>
        <v>1</v>
      </c>
      <c r="Q210" s="273">
        <f t="shared" si="93"/>
        <v>1</v>
      </c>
      <c r="R210" s="273">
        <f t="shared" si="93"/>
        <v>1</v>
      </c>
      <c r="S210" s="273">
        <f t="shared" si="93"/>
        <v>1</v>
      </c>
      <c r="T210" s="273">
        <f t="shared" si="93"/>
        <v>1</v>
      </c>
      <c r="U210" s="273">
        <f t="shared" si="93"/>
        <v>1</v>
      </c>
    </row>
    <row r="211" spans="1:21" ht="15">
      <c r="A211" s="198"/>
      <c r="B211" s="175" t="s">
        <v>207</v>
      </c>
      <c r="C211" s="168" t="s">
        <v>186</v>
      </c>
      <c r="D211" s="234" t="s">
        <v>65</v>
      </c>
      <c r="E211" s="171"/>
      <c r="F211" s="173"/>
      <c r="G211" s="172"/>
      <c r="H211" s="172"/>
      <c r="I211" s="172"/>
      <c r="J211" s="172"/>
      <c r="K211" s="231">
        <f t="shared" ref="K211:U211" si="94">K207*K210</f>
        <v>0</v>
      </c>
      <c r="L211" s="231">
        <f t="shared" si="94"/>
        <v>0</v>
      </c>
      <c r="M211" s="231">
        <f t="shared" si="94"/>
        <v>0</v>
      </c>
      <c r="N211" s="231">
        <f t="shared" si="94"/>
        <v>0</v>
      </c>
      <c r="O211" s="231">
        <f t="shared" si="94"/>
        <v>0</v>
      </c>
      <c r="P211" s="231">
        <f t="shared" si="94"/>
        <v>0</v>
      </c>
      <c r="Q211" s="231">
        <f t="shared" si="94"/>
        <v>0</v>
      </c>
      <c r="R211" s="231">
        <f t="shared" si="94"/>
        <v>0</v>
      </c>
      <c r="S211" s="231">
        <f t="shared" si="94"/>
        <v>0</v>
      </c>
      <c r="T211" s="231">
        <f t="shared" si="94"/>
        <v>0</v>
      </c>
      <c r="U211" s="231">
        <f t="shared" si="94"/>
        <v>0</v>
      </c>
    </row>
    <row r="212" spans="1:21" ht="15">
      <c r="A212" s="198"/>
      <c r="B212" s="175" t="s">
        <v>188</v>
      </c>
      <c r="C212" s="168" t="s">
        <v>186</v>
      </c>
      <c r="D212" s="174" t="str">
        <f>D211</f>
        <v>Domestic</v>
      </c>
      <c r="E212" s="171"/>
      <c r="F212" s="173"/>
      <c r="G212" s="172"/>
      <c r="H212" s="172"/>
      <c r="I212" s="172"/>
      <c r="J212" s="172"/>
      <c r="K212" s="231"/>
      <c r="L212" s="231">
        <f t="shared" ref="L212:U212" si="95">L208*L210</f>
        <v>0</v>
      </c>
      <c r="M212" s="231">
        <f t="shared" si="95"/>
        <v>0</v>
      </c>
      <c r="N212" s="231">
        <f t="shared" si="95"/>
        <v>0</v>
      </c>
      <c r="O212" s="231">
        <f t="shared" si="95"/>
        <v>0</v>
      </c>
      <c r="P212" s="231">
        <f t="shared" si="95"/>
        <v>0</v>
      </c>
      <c r="Q212" s="231">
        <f t="shared" si="95"/>
        <v>0</v>
      </c>
      <c r="R212" s="231">
        <f t="shared" si="95"/>
        <v>0</v>
      </c>
      <c r="S212" s="231">
        <f t="shared" si="95"/>
        <v>0</v>
      </c>
      <c r="T212" s="231">
        <f t="shared" si="95"/>
        <v>0</v>
      </c>
      <c r="U212" s="231">
        <f t="shared" si="95"/>
        <v>0</v>
      </c>
    </row>
    <row r="213" spans="1:21" ht="15">
      <c r="A213" s="198"/>
      <c r="B213" s="175" t="s">
        <v>206</v>
      </c>
      <c r="C213" s="168" t="s">
        <v>186</v>
      </c>
      <c r="D213" s="174" t="str">
        <f>D212</f>
        <v>Domestic</v>
      </c>
      <c r="E213" s="171"/>
      <c r="F213" s="173"/>
      <c r="G213" s="172"/>
      <c r="H213" s="172"/>
      <c r="I213" s="172"/>
      <c r="J213" s="172"/>
      <c r="K213" s="231"/>
      <c r="L213" s="231">
        <f t="shared" ref="L213:U213" si="96">L209*L210</f>
        <v>0</v>
      </c>
      <c r="M213" s="231">
        <f t="shared" si="96"/>
        <v>0</v>
      </c>
      <c r="N213" s="231">
        <f t="shared" si="96"/>
        <v>0</v>
      </c>
      <c r="O213" s="231">
        <f t="shared" si="96"/>
        <v>0</v>
      </c>
      <c r="P213" s="231">
        <f t="shared" si="96"/>
        <v>0</v>
      </c>
      <c r="Q213" s="231">
        <f t="shared" si="96"/>
        <v>0</v>
      </c>
      <c r="R213" s="231">
        <f t="shared" si="96"/>
        <v>0</v>
      </c>
      <c r="S213" s="231">
        <f t="shared" si="96"/>
        <v>0</v>
      </c>
      <c r="T213" s="231">
        <f t="shared" si="96"/>
        <v>0</v>
      </c>
      <c r="U213" s="231">
        <f t="shared" si="96"/>
        <v>0</v>
      </c>
    </row>
    <row r="214" spans="1:21" ht="15">
      <c r="A214" s="198"/>
      <c r="B214" s="179" t="s">
        <v>192</v>
      </c>
      <c r="C214" s="168"/>
      <c r="D214" s="200"/>
      <c r="E214" s="199"/>
      <c r="F214" s="172"/>
      <c r="G214" s="172"/>
      <c r="H214" s="172"/>
      <c r="I214" s="172"/>
      <c r="J214" s="172"/>
      <c r="K214" s="231"/>
      <c r="L214" s="274"/>
      <c r="M214" s="274"/>
      <c r="N214" s="274"/>
      <c r="O214" s="274"/>
      <c r="P214" s="274"/>
      <c r="Q214" s="274"/>
      <c r="R214" s="274"/>
      <c r="S214" s="274"/>
      <c r="T214" s="274"/>
      <c r="U214" s="274"/>
    </row>
    <row r="215" spans="1:21" ht="15">
      <c r="A215" s="198"/>
      <c r="B215" s="175" t="s">
        <v>208</v>
      </c>
      <c r="C215" s="168" t="str">
        <f>"million "&amp;D215</f>
        <v>million LCU</v>
      </c>
      <c r="D215" s="233" t="s">
        <v>226</v>
      </c>
      <c r="E215" s="171"/>
      <c r="F215" s="173"/>
      <c r="G215" s="172"/>
      <c r="H215" s="172"/>
      <c r="I215" s="172"/>
      <c r="J215" s="172"/>
      <c r="K215" s="276">
        <v>0</v>
      </c>
      <c r="L215" s="231">
        <f t="shared" ref="L215:U215" si="97">K215-L216</f>
        <v>0</v>
      </c>
      <c r="M215" s="231">
        <f t="shared" si="97"/>
        <v>0</v>
      </c>
      <c r="N215" s="231">
        <f t="shared" si="97"/>
        <v>0</v>
      </c>
      <c r="O215" s="231">
        <f t="shared" si="97"/>
        <v>0</v>
      </c>
      <c r="P215" s="231">
        <f t="shared" si="97"/>
        <v>0</v>
      </c>
      <c r="Q215" s="231">
        <f t="shared" si="97"/>
        <v>0</v>
      </c>
      <c r="R215" s="231">
        <f t="shared" si="97"/>
        <v>0</v>
      </c>
      <c r="S215" s="231">
        <f t="shared" si="97"/>
        <v>0</v>
      </c>
      <c r="T215" s="231">
        <f t="shared" si="97"/>
        <v>0</v>
      </c>
      <c r="U215" s="231">
        <f t="shared" si="97"/>
        <v>0</v>
      </c>
    </row>
    <row r="216" spans="1:21" ht="15">
      <c r="A216" s="198"/>
      <c r="B216" s="175" t="s">
        <v>119</v>
      </c>
      <c r="C216" s="168" t="str">
        <f>"million "&amp;D216</f>
        <v>million LCU</v>
      </c>
      <c r="D216" s="174" t="str">
        <f>D215</f>
        <v>LCU</v>
      </c>
      <c r="E216" s="171"/>
      <c r="F216" s="173"/>
      <c r="G216" s="172"/>
      <c r="H216" s="172"/>
      <c r="I216" s="172"/>
      <c r="J216" s="172"/>
      <c r="K216" s="231"/>
      <c r="L216" s="277">
        <v>0</v>
      </c>
      <c r="M216" s="277">
        <v>0</v>
      </c>
      <c r="N216" s="277">
        <v>0</v>
      </c>
      <c r="O216" s="277">
        <v>0</v>
      </c>
      <c r="P216" s="277">
        <v>0</v>
      </c>
      <c r="Q216" s="277">
        <v>0</v>
      </c>
      <c r="R216" s="277">
        <v>0</v>
      </c>
      <c r="S216" s="277">
        <v>0</v>
      </c>
      <c r="T216" s="277">
        <v>0</v>
      </c>
      <c r="U216" s="277">
        <v>0</v>
      </c>
    </row>
    <row r="217" spans="1:21" ht="15">
      <c r="A217" s="198"/>
      <c r="B217" s="175" t="s">
        <v>182</v>
      </c>
      <c r="C217" s="168" t="str">
        <f>"million "&amp;D217</f>
        <v>million LCU</v>
      </c>
      <c r="D217" s="174" t="str">
        <f>D216</f>
        <v>LCU</v>
      </c>
      <c r="E217" s="171"/>
      <c r="F217" s="173"/>
      <c r="G217" s="172"/>
      <c r="H217" s="172"/>
      <c r="I217" s="172"/>
      <c r="J217" s="172"/>
      <c r="K217" s="231"/>
      <c r="L217" s="277">
        <v>0</v>
      </c>
      <c r="M217" s="277">
        <v>0</v>
      </c>
      <c r="N217" s="277">
        <v>0</v>
      </c>
      <c r="O217" s="277">
        <v>0</v>
      </c>
      <c r="P217" s="277">
        <v>0</v>
      </c>
      <c r="Q217" s="277">
        <v>0</v>
      </c>
      <c r="R217" s="277">
        <v>0</v>
      </c>
      <c r="S217" s="277">
        <v>0</v>
      </c>
      <c r="T217" s="277">
        <v>0</v>
      </c>
      <c r="U217" s="277">
        <v>0</v>
      </c>
    </row>
    <row r="218" spans="1:21" ht="15">
      <c r="A218" s="198"/>
      <c r="B218" s="175" t="s">
        <v>185</v>
      </c>
      <c r="C218" s="168" t="str">
        <f>"LCU per unit of "&amp;D218</f>
        <v>LCU per unit of LCU</v>
      </c>
      <c r="D218" s="174" t="str">
        <f>D217</f>
        <v>LCU</v>
      </c>
      <c r="E218" s="171"/>
      <c r="F218" s="178"/>
      <c r="G218" s="172"/>
      <c r="H218" s="172"/>
      <c r="I218" s="172"/>
      <c r="J218" s="172"/>
      <c r="K218" s="273">
        <f t="shared" ref="K218:U218" si="98">INDEX($K$81:$U$85,MATCH($D218,$B$81:$B$85,0),MATCH(K$78,$K$78:$U$78,0))</f>
        <v>1</v>
      </c>
      <c r="L218" s="273">
        <f t="shared" si="98"/>
        <v>1</v>
      </c>
      <c r="M218" s="273">
        <f t="shared" si="98"/>
        <v>1</v>
      </c>
      <c r="N218" s="273">
        <f t="shared" si="98"/>
        <v>1</v>
      </c>
      <c r="O218" s="273">
        <f t="shared" si="98"/>
        <v>1</v>
      </c>
      <c r="P218" s="273">
        <f t="shared" si="98"/>
        <v>1</v>
      </c>
      <c r="Q218" s="273">
        <f t="shared" si="98"/>
        <v>1</v>
      </c>
      <c r="R218" s="273">
        <f t="shared" si="98"/>
        <v>1</v>
      </c>
      <c r="S218" s="273">
        <f t="shared" si="98"/>
        <v>1</v>
      </c>
      <c r="T218" s="273">
        <f t="shared" si="98"/>
        <v>1</v>
      </c>
      <c r="U218" s="273">
        <f t="shared" si="98"/>
        <v>1</v>
      </c>
    </row>
    <row r="219" spans="1:21" ht="15">
      <c r="A219" s="198"/>
      <c r="B219" s="175" t="s">
        <v>207</v>
      </c>
      <c r="C219" s="168" t="s">
        <v>186</v>
      </c>
      <c r="D219" s="234" t="s">
        <v>65</v>
      </c>
      <c r="E219" s="171"/>
      <c r="F219" s="173"/>
      <c r="G219" s="172"/>
      <c r="H219" s="172"/>
      <c r="I219" s="172"/>
      <c r="J219" s="172"/>
      <c r="K219" s="231">
        <f t="shared" ref="K219:U219" si="99">K215*K218</f>
        <v>0</v>
      </c>
      <c r="L219" s="231">
        <f t="shared" si="99"/>
        <v>0</v>
      </c>
      <c r="M219" s="231">
        <f t="shared" si="99"/>
        <v>0</v>
      </c>
      <c r="N219" s="231">
        <f t="shared" si="99"/>
        <v>0</v>
      </c>
      <c r="O219" s="231">
        <f t="shared" si="99"/>
        <v>0</v>
      </c>
      <c r="P219" s="231">
        <f t="shared" si="99"/>
        <v>0</v>
      </c>
      <c r="Q219" s="231">
        <f t="shared" si="99"/>
        <v>0</v>
      </c>
      <c r="R219" s="231">
        <f t="shared" si="99"/>
        <v>0</v>
      </c>
      <c r="S219" s="231">
        <f t="shared" si="99"/>
        <v>0</v>
      </c>
      <c r="T219" s="231">
        <f t="shared" si="99"/>
        <v>0</v>
      </c>
      <c r="U219" s="231">
        <f t="shared" si="99"/>
        <v>0</v>
      </c>
    </row>
    <row r="220" spans="1:21" ht="15">
      <c r="A220" s="198"/>
      <c r="B220" s="175" t="s">
        <v>188</v>
      </c>
      <c r="C220" s="168" t="s">
        <v>186</v>
      </c>
      <c r="D220" s="174" t="str">
        <f>D219</f>
        <v>Domestic</v>
      </c>
      <c r="E220" s="171"/>
      <c r="F220" s="173"/>
      <c r="G220" s="172"/>
      <c r="H220" s="172"/>
      <c r="I220" s="172"/>
      <c r="J220" s="172"/>
      <c r="K220" s="231"/>
      <c r="L220" s="231">
        <f t="shared" ref="L220:U220" si="100">L216*L218</f>
        <v>0</v>
      </c>
      <c r="M220" s="231">
        <f t="shared" si="100"/>
        <v>0</v>
      </c>
      <c r="N220" s="231">
        <f t="shared" si="100"/>
        <v>0</v>
      </c>
      <c r="O220" s="231">
        <f t="shared" si="100"/>
        <v>0</v>
      </c>
      <c r="P220" s="231">
        <f t="shared" si="100"/>
        <v>0</v>
      </c>
      <c r="Q220" s="231">
        <f t="shared" si="100"/>
        <v>0</v>
      </c>
      <c r="R220" s="231">
        <f t="shared" si="100"/>
        <v>0</v>
      </c>
      <c r="S220" s="231">
        <f t="shared" si="100"/>
        <v>0</v>
      </c>
      <c r="T220" s="231">
        <f t="shared" si="100"/>
        <v>0</v>
      </c>
      <c r="U220" s="231">
        <f t="shared" si="100"/>
        <v>0</v>
      </c>
    </row>
    <row r="221" spans="1:21" ht="15">
      <c r="A221" s="198"/>
      <c r="B221" s="175" t="s">
        <v>206</v>
      </c>
      <c r="C221" s="168" t="s">
        <v>186</v>
      </c>
      <c r="D221" s="174" t="str">
        <f>D220</f>
        <v>Domestic</v>
      </c>
      <c r="E221" s="171"/>
      <c r="F221" s="173"/>
      <c r="G221" s="172"/>
      <c r="H221" s="172"/>
      <c r="I221" s="172"/>
      <c r="J221" s="172"/>
      <c r="K221" s="231"/>
      <c r="L221" s="231">
        <f t="shared" ref="L221:U221" si="101">L217*L218</f>
        <v>0</v>
      </c>
      <c r="M221" s="231">
        <f t="shared" si="101"/>
        <v>0</v>
      </c>
      <c r="N221" s="231">
        <f t="shared" si="101"/>
        <v>0</v>
      </c>
      <c r="O221" s="231">
        <f t="shared" si="101"/>
        <v>0</v>
      </c>
      <c r="P221" s="231">
        <f t="shared" si="101"/>
        <v>0</v>
      </c>
      <c r="Q221" s="231">
        <f t="shared" si="101"/>
        <v>0</v>
      </c>
      <c r="R221" s="231">
        <f t="shared" si="101"/>
        <v>0</v>
      </c>
      <c r="S221" s="231">
        <f t="shared" si="101"/>
        <v>0</v>
      </c>
      <c r="T221" s="231">
        <f t="shared" si="101"/>
        <v>0</v>
      </c>
      <c r="U221" s="231">
        <f t="shared" si="101"/>
        <v>0</v>
      </c>
    </row>
    <row r="222" spans="1:21" ht="15">
      <c r="A222" s="198"/>
      <c r="B222" s="179" t="s">
        <v>191</v>
      </c>
      <c r="C222" s="168"/>
      <c r="D222" s="200"/>
      <c r="E222" s="199"/>
      <c r="F222" s="172"/>
      <c r="G222" s="172"/>
      <c r="H222" s="172"/>
      <c r="I222" s="172"/>
      <c r="J222" s="172"/>
      <c r="K222" s="231"/>
      <c r="L222" s="274"/>
      <c r="M222" s="274"/>
      <c r="N222" s="274"/>
      <c r="O222" s="274"/>
      <c r="P222" s="274"/>
      <c r="Q222" s="274"/>
      <c r="R222" s="274"/>
      <c r="S222" s="274"/>
      <c r="T222" s="274"/>
      <c r="U222" s="274"/>
    </row>
    <row r="223" spans="1:21" ht="15">
      <c r="A223" s="198"/>
      <c r="B223" s="175" t="s">
        <v>208</v>
      </c>
      <c r="C223" s="168" t="str">
        <f>"million "&amp;D223</f>
        <v>million LCU</v>
      </c>
      <c r="D223" s="233" t="s">
        <v>226</v>
      </c>
      <c r="E223" s="171"/>
      <c r="F223" s="173"/>
      <c r="G223" s="172"/>
      <c r="H223" s="172"/>
      <c r="I223" s="172"/>
      <c r="J223" s="172"/>
      <c r="K223" s="276">
        <v>0</v>
      </c>
      <c r="L223" s="231">
        <f t="shared" ref="L223:U223" si="102">K223-L224</f>
        <v>0</v>
      </c>
      <c r="M223" s="231">
        <f t="shared" si="102"/>
        <v>0</v>
      </c>
      <c r="N223" s="231">
        <f t="shared" si="102"/>
        <v>0</v>
      </c>
      <c r="O223" s="231">
        <f t="shared" si="102"/>
        <v>0</v>
      </c>
      <c r="P223" s="231">
        <f t="shared" si="102"/>
        <v>0</v>
      </c>
      <c r="Q223" s="231">
        <f t="shared" si="102"/>
        <v>0</v>
      </c>
      <c r="R223" s="231">
        <f t="shared" si="102"/>
        <v>0</v>
      </c>
      <c r="S223" s="231">
        <f t="shared" si="102"/>
        <v>0</v>
      </c>
      <c r="T223" s="231">
        <f t="shared" si="102"/>
        <v>0</v>
      </c>
      <c r="U223" s="231">
        <f t="shared" si="102"/>
        <v>0</v>
      </c>
    </row>
    <row r="224" spans="1:21" ht="15">
      <c r="A224" s="198"/>
      <c r="B224" s="175" t="s">
        <v>119</v>
      </c>
      <c r="C224" s="168" t="str">
        <f>"million "&amp;D224</f>
        <v>million LCU</v>
      </c>
      <c r="D224" s="174" t="str">
        <f>D223</f>
        <v>LCU</v>
      </c>
      <c r="E224" s="171"/>
      <c r="F224" s="173"/>
      <c r="G224" s="172"/>
      <c r="H224" s="172"/>
      <c r="I224" s="172"/>
      <c r="J224" s="172"/>
      <c r="K224" s="231"/>
      <c r="L224" s="277">
        <v>0</v>
      </c>
      <c r="M224" s="277">
        <v>0</v>
      </c>
      <c r="N224" s="277">
        <v>0</v>
      </c>
      <c r="O224" s="277">
        <v>0</v>
      </c>
      <c r="P224" s="277">
        <v>0</v>
      </c>
      <c r="Q224" s="277">
        <v>0</v>
      </c>
      <c r="R224" s="277">
        <v>0</v>
      </c>
      <c r="S224" s="277">
        <v>0</v>
      </c>
      <c r="T224" s="277">
        <v>0</v>
      </c>
      <c r="U224" s="277">
        <v>0</v>
      </c>
    </row>
    <row r="225" spans="1:21" ht="15">
      <c r="A225" s="198"/>
      <c r="B225" s="175" t="s">
        <v>182</v>
      </c>
      <c r="C225" s="168" t="str">
        <f>"million "&amp;D225</f>
        <v>million LCU</v>
      </c>
      <c r="D225" s="174" t="str">
        <f>D224</f>
        <v>LCU</v>
      </c>
      <c r="E225" s="171"/>
      <c r="F225" s="173"/>
      <c r="G225" s="172"/>
      <c r="H225" s="172"/>
      <c r="I225" s="172"/>
      <c r="J225" s="172"/>
      <c r="K225" s="231"/>
      <c r="L225" s="277">
        <v>0</v>
      </c>
      <c r="M225" s="277">
        <v>0</v>
      </c>
      <c r="N225" s="277">
        <v>0</v>
      </c>
      <c r="O225" s="277">
        <v>0</v>
      </c>
      <c r="P225" s="277">
        <v>0</v>
      </c>
      <c r="Q225" s="277">
        <v>0</v>
      </c>
      <c r="R225" s="277">
        <v>0</v>
      </c>
      <c r="S225" s="277">
        <v>0</v>
      </c>
      <c r="T225" s="277">
        <v>0</v>
      </c>
      <c r="U225" s="277">
        <v>0</v>
      </c>
    </row>
    <row r="226" spans="1:21" ht="15">
      <c r="A226" s="198"/>
      <c r="B226" s="175" t="s">
        <v>185</v>
      </c>
      <c r="C226" s="168" t="str">
        <f>"LCU per unit of "&amp;D226</f>
        <v>LCU per unit of LCU</v>
      </c>
      <c r="D226" s="174" t="str">
        <f>D225</f>
        <v>LCU</v>
      </c>
      <c r="E226" s="171"/>
      <c r="F226" s="178"/>
      <c r="G226" s="172"/>
      <c r="H226" s="172"/>
      <c r="I226" s="172"/>
      <c r="J226" s="172"/>
      <c r="K226" s="273">
        <f t="shared" ref="K226:U226" si="103">INDEX($K$81:$U$85,MATCH($D226,$B$81:$B$85,0),MATCH(K$78,$K$78:$U$78,0))</f>
        <v>1</v>
      </c>
      <c r="L226" s="273">
        <f t="shared" si="103"/>
        <v>1</v>
      </c>
      <c r="M226" s="273">
        <f t="shared" si="103"/>
        <v>1</v>
      </c>
      <c r="N226" s="273">
        <f t="shared" si="103"/>
        <v>1</v>
      </c>
      <c r="O226" s="273">
        <f t="shared" si="103"/>
        <v>1</v>
      </c>
      <c r="P226" s="273">
        <f t="shared" si="103"/>
        <v>1</v>
      </c>
      <c r="Q226" s="273">
        <f t="shared" si="103"/>
        <v>1</v>
      </c>
      <c r="R226" s="273">
        <f t="shared" si="103"/>
        <v>1</v>
      </c>
      <c r="S226" s="273">
        <f t="shared" si="103"/>
        <v>1</v>
      </c>
      <c r="T226" s="273">
        <f t="shared" si="103"/>
        <v>1</v>
      </c>
      <c r="U226" s="273">
        <f t="shared" si="103"/>
        <v>1</v>
      </c>
    </row>
    <row r="227" spans="1:21" ht="15">
      <c r="A227" s="198"/>
      <c r="B227" s="175" t="s">
        <v>207</v>
      </c>
      <c r="C227" s="168" t="s">
        <v>186</v>
      </c>
      <c r="D227" s="234" t="s">
        <v>65</v>
      </c>
      <c r="E227" s="171"/>
      <c r="F227" s="173"/>
      <c r="G227" s="172"/>
      <c r="H227" s="172"/>
      <c r="I227" s="172"/>
      <c r="J227" s="172"/>
      <c r="K227" s="231">
        <f t="shared" ref="K227:U227" si="104">K223*K226</f>
        <v>0</v>
      </c>
      <c r="L227" s="231">
        <f t="shared" si="104"/>
        <v>0</v>
      </c>
      <c r="M227" s="231">
        <f t="shared" si="104"/>
        <v>0</v>
      </c>
      <c r="N227" s="231">
        <f t="shared" si="104"/>
        <v>0</v>
      </c>
      <c r="O227" s="231">
        <f t="shared" si="104"/>
        <v>0</v>
      </c>
      <c r="P227" s="231">
        <f t="shared" si="104"/>
        <v>0</v>
      </c>
      <c r="Q227" s="231">
        <f t="shared" si="104"/>
        <v>0</v>
      </c>
      <c r="R227" s="231">
        <f t="shared" si="104"/>
        <v>0</v>
      </c>
      <c r="S227" s="231">
        <f t="shared" si="104"/>
        <v>0</v>
      </c>
      <c r="T227" s="231">
        <f t="shared" si="104"/>
        <v>0</v>
      </c>
      <c r="U227" s="231">
        <f t="shared" si="104"/>
        <v>0</v>
      </c>
    </row>
    <row r="228" spans="1:21" ht="15">
      <c r="A228" s="198"/>
      <c r="B228" s="175" t="s">
        <v>188</v>
      </c>
      <c r="C228" s="168" t="s">
        <v>186</v>
      </c>
      <c r="D228" s="174" t="str">
        <f>D227</f>
        <v>Domestic</v>
      </c>
      <c r="E228" s="171"/>
      <c r="F228" s="173"/>
      <c r="G228" s="172"/>
      <c r="H228" s="172"/>
      <c r="I228" s="172"/>
      <c r="J228" s="172"/>
      <c r="K228" s="231"/>
      <c r="L228" s="231">
        <f t="shared" ref="L228:U228" si="105">L224*L226</f>
        <v>0</v>
      </c>
      <c r="M228" s="231">
        <f t="shared" si="105"/>
        <v>0</v>
      </c>
      <c r="N228" s="231">
        <f t="shared" si="105"/>
        <v>0</v>
      </c>
      <c r="O228" s="231">
        <f t="shared" si="105"/>
        <v>0</v>
      </c>
      <c r="P228" s="231">
        <f t="shared" si="105"/>
        <v>0</v>
      </c>
      <c r="Q228" s="231">
        <f t="shared" si="105"/>
        <v>0</v>
      </c>
      <c r="R228" s="231">
        <f t="shared" si="105"/>
        <v>0</v>
      </c>
      <c r="S228" s="231">
        <f t="shared" si="105"/>
        <v>0</v>
      </c>
      <c r="T228" s="231">
        <f t="shared" si="105"/>
        <v>0</v>
      </c>
      <c r="U228" s="231">
        <f t="shared" si="105"/>
        <v>0</v>
      </c>
    </row>
    <row r="229" spans="1:21" ht="15">
      <c r="A229" s="198"/>
      <c r="B229" s="175" t="s">
        <v>206</v>
      </c>
      <c r="C229" s="168" t="s">
        <v>186</v>
      </c>
      <c r="D229" s="174" t="str">
        <f>D228</f>
        <v>Domestic</v>
      </c>
      <c r="E229" s="171"/>
      <c r="F229" s="173"/>
      <c r="G229" s="172"/>
      <c r="H229" s="172"/>
      <c r="I229" s="172"/>
      <c r="J229" s="172"/>
      <c r="K229" s="231"/>
      <c r="L229" s="231">
        <f t="shared" ref="L229:U229" si="106">L225*L226</f>
        <v>0</v>
      </c>
      <c r="M229" s="231">
        <f t="shared" si="106"/>
        <v>0</v>
      </c>
      <c r="N229" s="231">
        <f t="shared" si="106"/>
        <v>0</v>
      </c>
      <c r="O229" s="231">
        <f t="shared" si="106"/>
        <v>0</v>
      </c>
      <c r="P229" s="231">
        <f t="shared" si="106"/>
        <v>0</v>
      </c>
      <c r="Q229" s="231">
        <f t="shared" si="106"/>
        <v>0</v>
      </c>
      <c r="R229" s="231">
        <f t="shared" si="106"/>
        <v>0</v>
      </c>
      <c r="S229" s="231">
        <f t="shared" si="106"/>
        <v>0</v>
      </c>
      <c r="T229" s="231">
        <f t="shared" si="106"/>
        <v>0</v>
      </c>
      <c r="U229" s="231">
        <f t="shared" si="106"/>
        <v>0</v>
      </c>
    </row>
    <row r="230" spans="1:21" ht="15">
      <c r="A230" s="198"/>
      <c r="B230" s="179" t="s">
        <v>190</v>
      </c>
      <c r="C230" s="168"/>
      <c r="D230" s="200"/>
      <c r="E230" s="199"/>
      <c r="F230" s="172"/>
      <c r="G230" s="172"/>
      <c r="H230" s="172"/>
      <c r="I230" s="172"/>
      <c r="J230" s="172"/>
      <c r="K230" s="231"/>
      <c r="L230" s="274"/>
      <c r="M230" s="274"/>
      <c r="N230" s="274"/>
      <c r="O230" s="274"/>
      <c r="P230" s="274"/>
      <c r="Q230" s="274"/>
      <c r="R230" s="274"/>
      <c r="S230" s="274"/>
      <c r="T230" s="274"/>
      <c r="U230" s="274"/>
    </row>
    <row r="231" spans="1:21" ht="15">
      <c r="A231" s="198"/>
      <c r="B231" s="175" t="s">
        <v>208</v>
      </c>
      <c r="C231" s="168" t="str">
        <f>"million "&amp;D231</f>
        <v>million LCU</v>
      </c>
      <c r="D231" s="233" t="s">
        <v>226</v>
      </c>
      <c r="E231" s="171"/>
      <c r="F231" s="173"/>
      <c r="G231" s="172"/>
      <c r="H231" s="172"/>
      <c r="I231" s="172"/>
      <c r="J231" s="172"/>
      <c r="K231" s="276">
        <v>0</v>
      </c>
      <c r="L231" s="231">
        <f t="shared" ref="L231:U231" si="107">K231-L232</f>
        <v>0</v>
      </c>
      <c r="M231" s="231">
        <f t="shared" si="107"/>
        <v>0</v>
      </c>
      <c r="N231" s="231">
        <f t="shared" si="107"/>
        <v>0</v>
      </c>
      <c r="O231" s="231">
        <f t="shared" si="107"/>
        <v>0</v>
      </c>
      <c r="P231" s="231">
        <f t="shared" si="107"/>
        <v>0</v>
      </c>
      <c r="Q231" s="231">
        <f t="shared" si="107"/>
        <v>0</v>
      </c>
      <c r="R231" s="231">
        <f t="shared" si="107"/>
        <v>0</v>
      </c>
      <c r="S231" s="231">
        <f t="shared" si="107"/>
        <v>0</v>
      </c>
      <c r="T231" s="231">
        <f t="shared" si="107"/>
        <v>0</v>
      </c>
      <c r="U231" s="231">
        <f t="shared" si="107"/>
        <v>0</v>
      </c>
    </row>
    <row r="232" spans="1:21" ht="15">
      <c r="A232" s="198"/>
      <c r="B232" s="175" t="s">
        <v>119</v>
      </c>
      <c r="C232" s="168" t="str">
        <f>"million "&amp;D232</f>
        <v>million LCU</v>
      </c>
      <c r="D232" s="174" t="str">
        <f>D231</f>
        <v>LCU</v>
      </c>
      <c r="E232" s="171"/>
      <c r="F232" s="173"/>
      <c r="G232" s="172"/>
      <c r="H232" s="172"/>
      <c r="I232" s="172"/>
      <c r="J232" s="172"/>
      <c r="K232" s="231"/>
      <c r="L232" s="277">
        <v>0</v>
      </c>
      <c r="M232" s="277">
        <v>0</v>
      </c>
      <c r="N232" s="277">
        <v>0</v>
      </c>
      <c r="O232" s="277">
        <v>0</v>
      </c>
      <c r="P232" s="277">
        <v>0</v>
      </c>
      <c r="Q232" s="277">
        <v>0</v>
      </c>
      <c r="R232" s="277">
        <v>0</v>
      </c>
      <c r="S232" s="277">
        <v>0</v>
      </c>
      <c r="T232" s="277">
        <v>0</v>
      </c>
      <c r="U232" s="277">
        <v>0</v>
      </c>
    </row>
    <row r="233" spans="1:21" ht="15">
      <c r="A233" s="198"/>
      <c r="B233" s="175" t="s">
        <v>182</v>
      </c>
      <c r="C233" s="168" t="str">
        <f>"million "&amp;D233</f>
        <v>million LCU</v>
      </c>
      <c r="D233" s="174" t="str">
        <f>D232</f>
        <v>LCU</v>
      </c>
      <c r="E233" s="171"/>
      <c r="F233" s="173"/>
      <c r="G233" s="172"/>
      <c r="H233" s="172"/>
      <c r="I233" s="172"/>
      <c r="J233" s="172"/>
      <c r="K233" s="231"/>
      <c r="L233" s="277">
        <v>0</v>
      </c>
      <c r="M233" s="277">
        <v>0</v>
      </c>
      <c r="N233" s="277">
        <v>0</v>
      </c>
      <c r="O233" s="277">
        <v>0</v>
      </c>
      <c r="P233" s="277">
        <v>0</v>
      </c>
      <c r="Q233" s="277">
        <v>0</v>
      </c>
      <c r="R233" s="277">
        <v>0</v>
      </c>
      <c r="S233" s="277">
        <v>0</v>
      </c>
      <c r="T233" s="277">
        <v>0</v>
      </c>
      <c r="U233" s="277">
        <v>0</v>
      </c>
    </row>
    <row r="234" spans="1:21" ht="15">
      <c r="A234" s="198"/>
      <c r="B234" s="175" t="s">
        <v>185</v>
      </c>
      <c r="C234" s="168" t="str">
        <f>"LCU per unit of "&amp;D234</f>
        <v>LCU per unit of LCU</v>
      </c>
      <c r="D234" s="174" t="str">
        <f>D233</f>
        <v>LCU</v>
      </c>
      <c r="E234" s="171"/>
      <c r="F234" s="178"/>
      <c r="G234" s="172"/>
      <c r="H234" s="172"/>
      <c r="I234" s="172"/>
      <c r="J234" s="172"/>
      <c r="K234" s="273">
        <f t="shared" ref="K234:U234" si="108">INDEX($K$81:$U$85,MATCH($D234,$B$81:$B$85,0),MATCH(K$78,$K$78:$U$78,0))</f>
        <v>1</v>
      </c>
      <c r="L234" s="273">
        <f t="shared" si="108"/>
        <v>1</v>
      </c>
      <c r="M234" s="273">
        <f t="shared" si="108"/>
        <v>1</v>
      </c>
      <c r="N234" s="273">
        <f t="shared" si="108"/>
        <v>1</v>
      </c>
      <c r="O234" s="273">
        <f t="shared" si="108"/>
        <v>1</v>
      </c>
      <c r="P234" s="273">
        <f t="shared" si="108"/>
        <v>1</v>
      </c>
      <c r="Q234" s="273">
        <f t="shared" si="108"/>
        <v>1</v>
      </c>
      <c r="R234" s="273">
        <f t="shared" si="108"/>
        <v>1</v>
      </c>
      <c r="S234" s="273">
        <f t="shared" si="108"/>
        <v>1</v>
      </c>
      <c r="T234" s="273">
        <f t="shared" si="108"/>
        <v>1</v>
      </c>
      <c r="U234" s="273">
        <f t="shared" si="108"/>
        <v>1</v>
      </c>
    </row>
    <row r="235" spans="1:21" ht="15">
      <c r="A235" s="198"/>
      <c r="B235" s="175" t="s">
        <v>207</v>
      </c>
      <c r="C235" s="168" t="s">
        <v>186</v>
      </c>
      <c r="D235" s="234" t="s">
        <v>65</v>
      </c>
      <c r="E235" s="171"/>
      <c r="F235" s="173"/>
      <c r="G235" s="172"/>
      <c r="H235" s="172"/>
      <c r="I235" s="172"/>
      <c r="J235" s="172"/>
      <c r="K235" s="231">
        <f t="shared" ref="K235:U235" si="109">K231*K234</f>
        <v>0</v>
      </c>
      <c r="L235" s="231">
        <f t="shared" si="109"/>
        <v>0</v>
      </c>
      <c r="M235" s="231">
        <f t="shared" si="109"/>
        <v>0</v>
      </c>
      <c r="N235" s="231">
        <f t="shared" si="109"/>
        <v>0</v>
      </c>
      <c r="O235" s="231">
        <f t="shared" si="109"/>
        <v>0</v>
      </c>
      <c r="P235" s="231">
        <f t="shared" si="109"/>
        <v>0</v>
      </c>
      <c r="Q235" s="231">
        <f t="shared" si="109"/>
        <v>0</v>
      </c>
      <c r="R235" s="231">
        <f t="shared" si="109"/>
        <v>0</v>
      </c>
      <c r="S235" s="231">
        <f t="shared" si="109"/>
        <v>0</v>
      </c>
      <c r="T235" s="231">
        <f t="shared" si="109"/>
        <v>0</v>
      </c>
      <c r="U235" s="231">
        <f t="shared" si="109"/>
        <v>0</v>
      </c>
    </row>
    <row r="236" spans="1:21" ht="15">
      <c r="A236" s="198"/>
      <c r="B236" s="175" t="s">
        <v>188</v>
      </c>
      <c r="C236" s="168" t="s">
        <v>186</v>
      </c>
      <c r="D236" s="174" t="str">
        <f>D235</f>
        <v>Domestic</v>
      </c>
      <c r="E236" s="171"/>
      <c r="F236" s="173"/>
      <c r="G236" s="172"/>
      <c r="H236" s="172"/>
      <c r="I236" s="172"/>
      <c r="J236" s="172"/>
      <c r="K236" s="231"/>
      <c r="L236" s="231">
        <f t="shared" ref="L236:U236" si="110">L232*L234</f>
        <v>0</v>
      </c>
      <c r="M236" s="231">
        <f t="shared" si="110"/>
        <v>0</v>
      </c>
      <c r="N236" s="231">
        <f t="shared" si="110"/>
        <v>0</v>
      </c>
      <c r="O236" s="231">
        <f t="shared" si="110"/>
        <v>0</v>
      </c>
      <c r="P236" s="231">
        <f t="shared" si="110"/>
        <v>0</v>
      </c>
      <c r="Q236" s="231">
        <f t="shared" si="110"/>
        <v>0</v>
      </c>
      <c r="R236" s="231">
        <f t="shared" si="110"/>
        <v>0</v>
      </c>
      <c r="S236" s="231">
        <f t="shared" si="110"/>
        <v>0</v>
      </c>
      <c r="T236" s="231">
        <f t="shared" si="110"/>
        <v>0</v>
      </c>
      <c r="U236" s="231">
        <f t="shared" si="110"/>
        <v>0</v>
      </c>
    </row>
    <row r="237" spans="1:21" ht="15">
      <c r="A237" s="198"/>
      <c r="B237" s="175" t="s">
        <v>206</v>
      </c>
      <c r="C237" s="168" t="s">
        <v>186</v>
      </c>
      <c r="D237" s="174" t="str">
        <f>D236</f>
        <v>Domestic</v>
      </c>
      <c r="E237" s="171"/>
      <c r="F237" s="173"/>
      <c r="G237" s="172"/>
      <c r="H237" s="172"/>
      <c r="I237" s="172"/>
      <c r="J237" s="172"/>
      <c r="K237" s="231"/>
      <c r="L237" s="231">
        <f t="shared" ref="L237:U237" si="111">L233*L234</f>
        <v>0</v>
      </c>
      <c r="M237" s="231">
        <f t="shared" si="111"/>
        <v>0</v>
      </c>
      <c r="N237" s="231">
        <f t="shared" si="111"/>
        <v>0</v>
      </c>
      <c r="O237" s="231">
        <f t="shared" si="111"/>
        <v>0</v>
      </c>
      <c r="P237" s="231">
        <f t="shared" si="111"/>
        <v>0</v>
      </c>
      <c r="Q237" s="231">
        <f t="shared" si="111"/>
        <v>0</v>
      </c>
      <c r="R237" s="231">
        <f t="shared" si="111"/>
        <v>0</v>
      </c>
      <c r="S237" s="231">
        <f t="shared" si="111"/>
        <v>0</v>
      </c>
      <c r="T237" s="231">
        <f t="shared" si="111"/>
        <v>0</v>
      </c>
      <c r="U237" s="231">
        <f t="shared" si="111"/>
        <v>0</v>
      </c>
    </row>
    <row r="238" spans="1:21" ht="15">
      <c r="A238" s="185"/>
      <c r="B238" s="185"/>
      <c r="C238" s="171"/>
      <c r="D238" s="171"/>
      <c r="E238" s="171"/>
      <c r="F238" s="173"/>
      <c r="G238" s="173"/>
      <c r="H238" s="173"/>
      <c r="I238" s="173"/>
      <c r="J238" s="173"/>
      <c r="K238" s="171"/>
      <c r="L238" s="171"/>
      <c r="M238" s="171"/>
      <c r="N238" s="171"/>
      <c r="O238" s="171"/>
      <c r="P238" s="171"/>
      <c r="Q238" s="171"/>
      <c r="R238" s="171"/>
      <c r="S238" s="168"/>
      <c r="T238" s="168"/>
      <c r="U238" s="168"/>
    </row>
    <row r="239" spans="1:21" ht="15">
      <c r="A239" s="197"/>
      <c r="B239" s="197" t="s">
        <v>205</v>
      </c>
      <c r="C239" s="171"/>
      <c r="D239" s="171"/>
      <c r="E239" s="171"/>
      <c r="F239" s="173"/>
      <c r="G239" s="173"/>
      <c r="H239" s="173"/>
      <c r="I239" s="173"/>
      <c r="J239" s="173"/>
      <c r="K239" s="171"/>
      <c r="L239" s="171"/>
      <c r="M239" s="171"/>
      <c r="N239" s="171"/>
      <c r="O239" s="171"/>
      <c r="P239" s="171"/>
      <c r="Q239" s="171"/>
      <c r="R239" s="171"/>
      <c r="S239" s="168"/>
      <c r="T239" s="168"/>
      <c r="U239" s="168"/>
    </row>
    <row r="240" spans="1:21" ht="15">
      <c r="A240" s="190"/>
      <c r="B240" s="194" t="str">
        <f>"New debts issued from "&amp;L240</f>
        <v>New debts issued from 2020</v>
      </c>
      <c r="C240" s="195"/>
      <c r="D240" s="195"/>
      <c r="E240" s="193"/>
      <c r="F240" s="195"/>
      <c r="G240" s="196">
        <f t="shared" ref="G240:U240" si="112">G78</f>
        <v>2015</v>
      </c>
      <c r="H240" s="196">
        <f t="shared" si="112"/>
        <v>2016</v>
      </c>
      <c r="I240" s="196">
        <f t="shared" si="112"/>
        <v>2017</v>
      </c>
      <c r="J240" s="196">
        <f t="shared" si="112"/>
        <v>2018</v>
      </c>
      <c r="K240" s="196">
        <f t="shared" si="112"/>
        <v>2019</v>
      </c>
      <c r="L240" s="196">
        <f t="shared" si="112"/>
        <v>2020</v>
      </c>
      <c r="M240" s="196">
        <f t="shared" si="112"/>
        <v>2021</v>
      </c>
      <c r="N240" s="196">
        <f t="shared" si="112"/>
        <v>2022</v>
      </c>
      <c r="O240" s="196">
        <f t="shared" si="112"/>
        <v>2023</v>
      </c>
      <c r="P240" s="196">
        <f t="shared" si="112"/>
        <v>2024</v>
      </c>
      <c r="Q240" s="196">
        <f t="shared" si="112"/>
        <v>2025</v>
      </c>
      <c r="R240" s="196">
        <f t="shared" si="112"/>
        <v>2026</v>
      </c>
      <c r="S240" s="196">
        <f t="shared" si="112"/>
        <v>2027</v>
      </c>
      <c r="T240" s="196">
        <f t="shared" si="112"/>
        <v>2028</v>
      </c>
      <c r="U240" s="196">
        <f t="shared" si="112"/>
        <v>2029</v>
      </c>
    </row>
    <row r="241" spans="1:21" ht="15">
      <c r="A241" s="190"/>
      <c r="B241" s="194"/>
      <c r="C241" s="195"/>
      <c r="D241" s="195"/>
      <c r="E241" s="193"/>
      <c r="F241" s="195"/>
      <c r="G241" s="195"/>
      <c r="H241" s="195"/>
      <c r="I241" s="195"/>
      <c r="J241" s="195"/>
      <c r="K241" s="194"/>
      <c r="L241" s="193">
        <v>0</v>
      </c>
      <c r="M241" s="193">
        <f t="shared" ref="M241:U241" si="113">L241+1</f>
        <v>1</v>
      </c>
      <c r="N241" s="193">
        <f t="shared" si="113"/>
        <v>2</v>
      </c>
      <c r="O241" s="193">
        <f t="shared" si="113"/>
        <v>3</v>
      </c>
      <c r="P241" s="193">
        <f t="shared" si="113"/>
        <v>4</v>
      </c>
      <c r="Q241" s="193">
        <f t="shared" si="113"/>
        <v>5</v>
      </c>
      <c r="R241" s="193">
        <f t="shared" si="113"/>
        <v>6</v>
      </c>
      <c r="S241" s="193">
        <f t="shared" si="113"/>
        <v>7</v>
      </c>
      <c r="T241" s="193">
        <f t="shared" si="113"/>
        <v>8</v>
      </c>
      <c r="U241" s="193">
        <f t="shared" si="113"/>
        <v>9</v>
      </c>
    </row>
    <row r="242" spans="1:21" ht="15">
      <c r="A242" s="190"/>
      <c r="B242" s="172"/>
      <c r="C242" s="172"/>
      <c r="D242" s="172"/>
      <c r="E242" s="192"/>
      <c r="F242" s="172"/>
      <c r="G242" s="172"/>
      <c r="H242" s="172"/>
      <c r="I242" s="172"/>
      <c r="J242" s="172"/>
      <c r="K242" s="171"/>
      <c r="L242" s="192"/>
      <c r="M242" s="192"/>
      <c r="N242" s="192"/>
      <c r="O242" s="192"/>
      <c r="P242" s="192"/>
      <c r="Q242" s="192"/>
      <c r="R242" s="192"/>
      <c r="S242" s="192"/>
      <c r="T242" s="192"/>
      <c r="U242" s="192"/>
    </row>
    <row r="243" spans="1:21" ht="15">
      <c r="A243" s="190"/>
      <c r="B243" s="189" t="s">
        <v>204</v>
      </c>
      <c r="C243" s="188"/>
      <c r="D243" s="188"/>
      <c r="E243" s="188"/>
      <c r="F243" s="187"/>
      <c r="G243" s="187"/>
      <c r="H243" s="187"/>
      <c r="I243" s="187"/>
      <c r="J243" s="187"/>
      <c r="K243" s="186"/>
      <c r="L243" s="191"/>
      <c r="M243" s="191"/>
      <c r="N243" s="191"/>
      <c r="O243" s="191"/>
      <c r="P243" s="191"/>
      <c r="Q243" s="191"/>
      <c r="R243" s="191"/>
      <c r="S243" s="191"/>
      <c r="T243" s="191"/>
      <c r="U243" s="191"/>
    </row>
    <row r="244" spans="1:21" ht="15">
      <c r="A244" s="190"/>
      <c r="B244" s="278" t="str">
        <f>B$243&amp;" for debts denominated in "&amp;D244</f>
        <v>Gross borrowings for debts denominated in LCU</v>
      </c>
      <c r="C244" s="251" t="str">
        <f>"million "&amp;D244</f>
        <v>million LCU</v>
      </c>
      <c r="D244" s="279" t="str">
        <f>$B$81</f>
        <v>LCU</v>
      </c>
      <c r="E244" s="280" t="s">
        <v>184</v>
      </c>
      <c r="F244" s="271"/>
      <c r="G244" s="275"/>
      <c r="H244" s="275"/>
      <c r="I244" s="275"/>
      <c r="J244" s="275"/>
      <c r="K244" s="231"/>
      <c r="L244" s="273">
        <f t="shared" ref="L244:U248" si="114">SUMIFS(L$277:L$531,$B$277:$B$531,$E244,$D$277:$D$531,$D244)</f>
        <v>-23995.537312455737</v>
      </c>
      <c r="M244" s="273">
        <f t="shared" ca="1" si="114"/>
        <v>-16201.171805918813</v>
      </c>
      <c r="N244" s="273">
        <f t="shared" ca="1" si="114"/>
        <v>-12298.979038511541</v>
      </c>
      <c r="O244" s="273">
        <f t="shared" ca="1" si="114"/>
        <v>-13134.205595755579</v>
      </c>
      <c r="P244" s="273">
        <f t="shared" ca="1" si="114"/>
        <v>-12114.481227445372</v>
      </c>
      <c r="Q244" s="273">
        <f t="shared" ca="1" si="114"/>
        <v>-40083.170553009702</v>
      </c>
      <c r="R244" s="273">
        <f t="shared" ca="1" si="114"/>
        <v>-33250.003929894236</v>
      </c>
      <c r="S244" s="273">
        <f t="shared" ca="1" si="114"/>
        <v>-31396.210486138276</v>
      </c>
      <c r="T244" s="273">
        <f t="shared" ca="1" si="114"/>
        <v>-36532.892684457824</v>
      </c>
      <c r="U244" s="273">
        <f t="shared" ca="1" si="114"/>
        <v>-38681.79050935233</v>
      </c>
    </row>
    <row r="245" spans="1:21" ht="15">
      <c r="A245" s="190"/>
      <c r="B245" s="278" t="str">
        <f>B$243&amp;" for debts denominated in "&amp;D245</f>
        <v>Gross borrowings for debts denominated in USD</v>
      </c>
      <c r="C245" s="251" t="str">
        <f>"million "&amp;D245</f>
        <v>million USD</v>
      </c>
      <c r="D245" s="279" t="str">
        <f>$B$82</f>
        <v>USD</v>
      </c>
      <c r="E245" s="280" t="s">
        <v>184</v>
      </c>
      <c r="F245" s="271"/>
      <c r="G245" s="275"/>
      <c r="H245" s="275"/>
      <c r="I245" s="275"/>
      <c r="J245" s="275"/>
      <c r="K245" s="231"/>
      <c r="L245" s="273">
        <f t="shared" si="114"/>
        <v>0</v>
      </c>
      <c r="M245" s="273">
        <f t="shared" si="114"/>
        <v>0</v>
      </c>
      <c r="N245" s="273">
        <f t="shared" si="114"/>
        <v>0</v>
      </c>
      <c r="O245" s="273">
        <f t="shared" si="114"/>
        <v>0</v>
      </c>
      <c r="P245" s="273">
        <f t="shared" si="114"/>
        <v>0</v>
      </c>
      <c r="Q245" s="273">
        <f t="shared" si="114"/>
        <v>0</v>
      </c>
      <c r="R245" s="273">
        <f t="shared" si="114"/>
        <v>0</v>
      </c>
      <c r="S245" s="273">
        <f t="shared" si="114"/>
        <v>0</v>
      </c>
      <c r="T245" s="273">
        <f t="shared" si="114"/>
        <v>0</v>
      </c>
      <c r="U245" s="273">
        <f t="shared" si="114"/>
        <v>0</v>
      </c>
    </row>
    <row r="246" spans="1:21" ht="15">
      <c r="A246" s="190"/>
      <c r="B246" s="278" t="str">
        <f>B$243&amp;" for debts denominated in "&amp;D246</f>
        <v>Gross borrowings for debts denominated in EUR</v>
      </c>
      <c r="C246" s="251" t="str">
        <f>"million "&amp;D246</f>
        <v>million EUR</v>
      </c>
      <c r="D246" s="279" t="str">
        <f>$B$83</f>
        <v>EUR</v>
      </c>
      <c r="E246" s="280" t="s">
        <v>184</v>
      </c>
      <c r="F246" s="271"/>
      <c r="G246" s="275"/>
      <c r="H246" s="275"/>
      <c r="I246" s="275"/>
      <c r="J246" s="275"/>
      <c r="K246" s="231"/>
      <c r="L246" s="273">
        <f t="shared" si="114"/>
        <v>0</v>
      </c>
      <c r="M246" s="273">
        <f t="shared" si="114"/>
        <v>0</v>
      </c>
      <c r="N246" s="273">
        <f t="shared" si="114"/>
        <v>0</v>
      </c>
      <c r="O246" s="273">
        <f t="shared" si="114"/>
        <v>0</v>
      </c>
      <c r="P246" s="273">
        <f t="shared" si="114"/>
        <v>0</v>
      </c>
      <c r="Q246" s="273">
        <f t="shared" si="114"/>
        <v>0</v>
      </c>
      <c r="R246" s="273">
        <f t="shared" si="114"/>
        <v>0</v>
      </c>
      <c r="S246" s="273">
        <f t="shared" si="114"/>
        <v>0</v>
      </c>
      <c r="T246" s="273">
        <f t="shared" si="114"/>
        <v>0</v>
      </c>
      <c r="U246" s="273">
        <f t="shared" si="114"/>
        <v>0</v>
      </c>
    </row>
    <row r="247" spans="1:21" ht="15">
      <c r="A247" s="190"/>
      <c r="B247" s="278" t="str">
        <f>B$243&amp;" for debts denominated in "&amp;D247</f>
        <v>Gross borrowings for debts denominated in GBP</v>
      </c>
      <c r="C247" s="251" t="str">
        <f>"million "&amp;D247</f>
        <v>million GBP</v>
      </c>
      <c r="D247" s="279" t="str">
        <f>$B$84</f>
        <v>GBP</v>
      </c>
      <c r="E247" s="280" t="s">
        <v>184</v>
      </c>
      <c r="F247" s="271"/>
      <c r="G247" s="275"/>
      <c r="H247" s="275"/>
      <c r="I247" s="275"/>
      <c r="J247" s="275"/>
      <c r="K247" s="231"/>
      <c r="L247" s="273">
        <f t="shared" si="114"/>
        <v>0</v>
      </c>
      <c r="M247" s="273">
        <f t="shared" si="114"/>
        <v>0</v>
      </c>
      <c r="N247" s="273">
        <f t="shared" si="114"/>
        <v>0</v>
      </c>
      <c r="O247" s="273">
        <f t="shared" si="114"/>
        <v>0</v>
      </c>
      <c r="P247" s="273">
        <f t="shared" si="114"/>
        <v>0</v>
      </c>
      <c r="Q247" s="273">
        <f t="shared" si="114"/>
        <v>0</v>
      </c>
      <c r="R247" s="273">
        <f t="shared" si="114"/>
        <v>0</v>
      </c>
      <c r="S247" s="273">
        <f t="shared" si="114"/>
        <v>0</v>
      </c>
      <c r="T247" s="273">
        <f t="shared" si="114"/>
        <v>0</v>
      </c>
      <c r="U247" s="273">
        <f t="shared" si="114"/>
        <v>0</v>
      </c>
    </row>
    <row r="248" spans="1:21" ht="15">
      <c r="A248" s="190"/>
      <c r="B248" s="278" t="str">
        <f>B$243&amp;" for debts denominated in "&amp;D248</f>
        <v>Gross borrowings for debts denominated in CHY</v>
      </c>
      <c r="C248" s="251" t="str">
        <f>"million "&amp;D248</f>
        <v>million CHY</v>
      </c>
      <c r="D248" s="279" t="str">
        <f>$B$85</f>
        <v>CHY</v>
      </c>
      <c r="E248" s="280" t="s">
        <v>184</v>
      </c>
      <c r="F248" s="271"/>
      <c r="G248" s="275"/>
      <c r="H248" s="275"/>
      <c r="I248" s="275"/>
      <c r="J248" s="275"/>
      <c r="K248" s="231"/>
      <c r="L248" s="273">
        <f t="shared" si="114"/>
        <v>0</v>
      </c>
      <c r="M248" s="273">
        <f t="shared" si="114"/>
        <v>0</v>
      </c>
      <c r="N248" s="273">
        <f t="shared" si="114"/>
        <v>0</v>
      </c>
      <c r="O248" s="273">
        <f t="shared" si="114"/>
        <v>0</v>
      </c>
      <c r="P248" s="273">
        <f t="shared" si="114"/>
        <v>0</v>
      </c>
      <c r="Q248" s="273">
        <f t="shared" si="114"/>
        <v>0</v>
      </c>
      <c r="R248" s="273">
        <f t="shared" si="114"/>
        <v>0</v>
      </c>
      <c r="S248" s="273">
        <f t="shared" si="114"/>
        <v>0</v>
      </c>
      <c r="T248" s="273">
        <f t="shared" si="114"/>
        <v>0</v>
      </c>
      <c r="U248" s="273">
        <f t="shared" si="114"/>
        <v>0</v>
      </c>
    </row>
    <row r="249" spans="1:21" ht="15">
      <c r="A249" s="190"/>
      <c r="B249" s="258" t="str">
        <f>B$243&amp;" TOTAL in LCU"</f>
        <v>Gross borrowings TOTAL in LCU</v>
      </c>
      <c r="C249" s="251" t="s">
        <v>186</v>
      </c>
      <c r="D249" s="281"/>
      <c r="E249" s="271"/>
      <c r="F249" s="271"/>
      <c r="G249" s="275"/>
      <c r="H249" s="275"/>
      <c r="I249" s="275"/>
      <c r="J249" s="275"/>
      <c r="K249" s="231"/>
      <c r="L249" s="262">
        <f t="shared" ref="L249:U249" si="115">SUMPRODUCT(L244:L248,L$81:L$85)</f>
        <v>-23995.537312455737</v>
      </c>
      <c r="M249" s="262">
        <f t="shared" ca="1" si="115"/>
        <v>-16201.171805918813</v>
      </c>
      <c r="N249" s="262">
        <f t="shared" ca="1" si="115"/>
        <v>-12298.979038511541</v>
      </c>
      <c r="O249" s="262">
        <f t="shared" ca="1" si="115"/>
        <v>-13134.205595755579</v>
      </c>
      <c r="P249" s="262">
        <f t="shared" ca="1" si="115"/>
        <v>-12114.481227445372</v>
      </c>
      <c r="Q249" s="262">
        <f t="shared" ca="1" si="115"/>
        <v>-40083.170553009702</v>
      </c>
      <c r="R249" s="262">
        <f t="shared" ca="1" si="115"/>
        <v>-33250.003929894236</v>
      </c>
      <c r="S249" s="262">
        <f t="shared" ca="1" si="115"/>
        <v>-31396.210486138276</v>
      </c>
      <c r="T249" s="262">
        <f t="shared" ca="1" si="115"/>
        <v>-36532.892684457824</v>
      </c>
      <c r="U249" s="262">
        <f t="shared" ca="1" si="115"/>
        <v>-38681.79050935233</v>
      </c>
    </row>
    <row r="250" spans="1:21" ht="15">
      <c r="A250" s="190"/>
      <c r="B250" s="269" t="s">
        <v>203</v>
      </c>
      <c r="C250" s="282"/>
      <c r="D250" s="282"/>
      <c r="E250" s="283"/>
      <c r="F250" s="283"/>
      <c r="G250" s="284"/>
      <c r="H250" s="284"/>
      <c r="I250" s="284"/>
      <c r="J250" s="284"/>
      <c r="K250" s="276"/>
      <c r="L250" s="270" t="str">
        <f t="shared" ref="L250:U250" si="116">IF(L249=L101,"OK","CHECK")</f>
        <v>OK</v>
      </c>
      <c r="M250" s="270" t="str">
        <f t="shared" ca="1" si="116"/>
        <v>OK</v>
      </c>
      <c r="N250" s="270" t="str">
        <f t="shared" ca="1" si="116"/>
        <v>OK</v>
      </c>
      <c r="O250" s="270" t="str">
        <f t="shared" ca="1" si="116"/>
        <v>OK</v>
      </c>
      <c r="P250" s="270" t="str">
        <f t="shared" ca="1" si="116"/>
        <v>OK</v>
      </c>
      <c r="Q250" s="270" t="str">
        <f t="shared" ca="1" si="116"/>
        <v>OK</v>
      </c>
      <c r="R250" s="270" t="str">
        <f t="shared" ca="1" si="116"/>
        <v>OK</v>
      </c>
      <c r="S250" s="270" t="str">
        <f t="shared" ca="1" si="116"/>
        <v>OK</v>
      </c>
      <c r="T250" s="270" t="str">
        <f t="shared" ca="1" si="116"/>
        <v>OK</v>
      </c>
      <c r="U250" s="270" t="str">
        <f t="shared" ca="1" si="116"/>
        <v>OK</v>
      </c>
    </row>
    <row r="251" spans="1:21" ht="15">
      <c r="A251" s="190"/>
      <c r="B251" s="280"/>
      <c r="C251" s="281"/>
      <c r="D251" s="281"/>
      <c r="E251" s="271"/>
      <c r="F251" s="275"/>
      <c r="G251" s="275"/>
      <c r="H251" s="275"/>
      <c r="I251" s="275"/>
      <c r="J251" s="275"/>
      <c r="K251" s="231"/>
      <c r="L251" s="273"/>
      <c r="M251" s="273"/>
      <c r="N251" s="273"/>
      <c r="O251" s="273"/>
      <c r="P251" s="273"/>
      <c r="Q251" s="273"/>
      <c r="R251" s="273"/>
      <c r="S251" s="273"/>
      <c r="T251" s="273"/>
      <c r="U251" s="273"/>
    </row>
    <row r="252" spans="1:21" ht="15">
      <c r="A252" s="190"/>
      <c r="B252" s="189" t="s">
        <v>202</v>
      </c>
      <c r="C252" s="188"/>
      <c r="D252" s="188"/>
      <c r="E252" s="188"/>
      <c r="F252" s="187"/>
      <c r="G252" s="187"/>
      <c r="H252" s="187"/>
      <c r="I252" s="187"/>
      <c r="J252" s="187"/>
      <c r="K252" s="235"/>
      <c r="L252" s="236"/>
      <c r="M252" s="236"/>
      <c r="N252" s="236"/>
      <c r="O252" s="236"/>
      <c r="P252" s="236"/>
      <c r="Q252" s="236"/>
      <c r="R252" s="236"/>
      <c r="S252" s="236"/>
      <c r="T252" s="236"/>
      <c r="U252" s="236"/>
    </row>
    <row r="253" spans="1:21" ht="15">
      <c r="A253" s="190"/>
      <c r="B253" s="278" t="str">
        <f>B$252&amp;" for debts denominated in "&amp;D253</f>
        <v>Principal amortization payments for debts denominated in LCU</v>
      </c>
      <c r="C253" s="251" t="str">
        <f>"million "&amp;D253</f>
        <v>million LCU</v>
      </c>
      <c r="D253" s="279" t="str">
        <f>$B$81</f>
        <v>LCU</v>
      </c>
      <c r="E253" s="280" t="s">
        <v>119</v>
      </c>
      <c r="F253" s="271"/>
      <c r="G253" s="275"/>
      <c r="H253" s="275"/>
      <c r="I253" s="275"/>
      <c r="J253" s="275"/>
      <c r="K253" s="231"/>
      <c r="L253" s="273">
        <f t="shared" ref="L253:U257" si="117">SUMIFS(L$277:L$531,$B$277:$B$531,$E253,$D$277:$D$531,$D253)</f>
        <v>0</v>
      </c>
      <c r="M253" s="273">
        <f t="shared" ca="1" si="117"/>
        <v>0</v>
      </c>
      <c r="N253" s="273">
        <f t="shared" ca="1" si="117"/>
        <v>0</v>
      </c>
      <c r="O253" s="273">
        <f t="shared" ca="1" si="117"/>
        <v>0</v>
      </c>
      <c r="P253" s="273">
        <f t="shared" ca="1" si="117"/>
        <v>0</v>
      </c>
      <c r="Q253" s="273">
        <f t="shared" ca="1" si="117"/>
        <v>-23995.537312455737</v>
      </c>
      <c r="R253" s="273">
        <f t="shared" ca="1" si="117"/>
        <v>-16201.171805918813</v>
      </c>
      <c r="S253" s="273">
        <f t="shared" ca="1" si="117"/>
        <v>-12298.979038511541</v>
      </c>
      <c r="T253" s="273">
        <f t="shared" ca="1" si="117"/>
        <v>-13134.205595755579</v>
      </c>
      <c r="U253" s="273">
        <f t="shared" ca="1" si="117"/>
        <v>-12114.481227445372</v>
      </c>
    </row>
    <row r="254" spans="1:21" ht="15">
      <c r="A254" s="190"/>
      <c r="B254" s="278" t="str">
        <f>B$252&amp;" for debts denominated in "&amp;D254</f>
        <v>Principal amortization payments for debts denominated in USD</v>
      </c>
      <c r="C254" s="251" t="str">
        <f>"million "&amp;D254</f>
        <v>million USD</v>
      </c>
      <c r="D254" s="279" t="str">
        <f>$B$82</f>
        <v>USD</v>
      </c>
      <c r="E254" s="280" t="s">
        <v>119</v>
      </c>
      <c r="F254" s="271"/>
      <c r="G254" s="275"/>
      <c r="H254" s="275"/>
      <c r="I254" s="275"/>
      <c r="J254" s="275"/>
      <c r="K254" s="231"/>
      <c r="L254" s="273">
        <f t="shared" si="117"/>
        <v>0</v>
      </c>
      <c r="M254" s="273">
        <f t="shared" ca="1" si="117"/>
        <v>0</v>
      </c>
      <c r="N254" s="273">
        <f t="shared" ca="1" si="117"/>
        <v>0</v>
      </c>
      <c r="O254" s="273">
        <f t="shared" ca="1" si="117"/>
        <v>0</v>
      </c>
      <c r="P254" s="273">
        <f t="shared" ca="1" si="117"/>
        <v>0</v>
      </c>
      <c r="Q254" s="273">
        <f t="shared" ca="1" si="117"/>
        <v>0</v>
      </c>
      <c r="R254" s="273">
        <f t="shared" ca="1" si="117"/>
        <v>0</v>
      </c>
      <c r="S254" s="273">
        <f t="shared" ca="1" si="117"/>
        <v>0</v>
      </c>
      <c r="T254" s="273">
        <f t="shared" ca="1" si="117"/>
        <v>0</v>
      </c>
      <c r="U254" s="273">
        <f t="shared" ca="1" si="117"/>
        <v>0</v>
      </c>
    </row>
    <row r="255" spans="1:21" ht="15">
      <c r="A255" s="190"/>
      <c r="B255" s="278" t="str">
        <f>B$252&amp;" for debts denominated in "&amp;D255</f>
        <v>Principal amortization payments for debts denominated in EUR</v>
      </c>
      <c r="C255" s="251" t="str">
        <f>"million "&amp;D255</f>
        <v>million EUR</v>
      </c>
      <c r="D255" s="279" t="str">
        <f>$B$83</f>
        <v>EUR</v>
      </c>
      <c r="E255" s="280" t="s">
        <v>119</v>
      </c>
      <c r="F255" s="271"/>
      <c r="G255" s="275"/>
      <c r="H255" s="275"/>
      <c r="I255" s="275"/>
      <c r="J255" s="275"/>
      <c r="K255" s="231"/>
      <c r="L255" s="273">
        <f t="shared" si="117"/>
        <v>0</v>
      </c>
      <c r="M255" s="273">
        <f t="shared" si="117"/>
        <v>0</v>
      </c>
      <c r="N255" s="273">
        <f t="shared" si="117"/>
        <v>0</v>
      </c>
      <c r="O255" s="273">
        <f t="shared" si="117"/>
        <v>0</v>
      </c>
      <c r="P255" s="273">
        <f t="shared" si="117"/>
        <v>0</v>
      </c>
      <c r="Q255" s="273">
        <f t="shared" si="117"/>
        <v>0</v>
      </c>
      <c r="R255" s="273">
        <f t="shared" si="117"/>
        <v>0</v>
      </c>
      <c r="S255" s="273">
        <f t="shared" si="117"/>
        <v>0</v>
      </c>
      <c r="T255" s="273">
        <f t="shared" si="117"/>
        <v>0</v>
      </c>
      <c r="U255" s="273">
        <f t="shared" si="117"/>
        <v>0</v>
      </c>
    </row>
    <row r="256" spans="1:21" ht="15">
      <c r="A256" s="190"/>
      <c r="B256" s="278" t="str">
        <f>B$252&amp;" for debts denominated in "&amp;D256</f>
        <v>Principal amortization payments for debts denominated in GBP</v>
      </c>
      <c r="C256" s="251" t="str">
        <f>"million "&amp;D256</f>
        <v>million GBP</v>
      </c>
      <c r="D256" s="279" t="str">
        <f>$B$84</f>
        <v>GBP</v>
      </c>
      <c r="E256" s="280" t="s">
        <v>119</v>
      </c>
      <c r="F256" s="271"/>
      <c r="G256" s="275"/>
      <c r="H256" s="275"/>
      <c r="I256" s="275"/>
      <c r="J256" s="275"/>
      <c r="K256" s="231"/>
      <c r="L256" s="273">
        <f t="shared" si="117"/>
        <v>0</v>
      </c>
      <c r="M256" s="273">
        <f t="shared" si="117"/>
        <v>0</v>
      </c>
      <c r="N256" s="273">
        <f t="shared" si="117"/>
        <v>0</v>
      </c>
      <c r="O256" s="273">
        <f t="shared" si="117"/>
        <v>0</v>
      </c>
      <c r="P256" s="273">
        <f t="shared" si="117"/>
        <v>0</v>
      </c>
      <c r="Q256" s="273">
        <f t="shared" si="117"/>
        <v>0</v>
      </c>
      <c r="R256" s="273">
        <f t="shared" si="117"/>
        <v>0</v>
      </c>
      <c r="S256" s="273">
        <f t="shared" si="117"/>
        <v>0</v>
      </c>
      <c r="T256" s="273">
        <f t="shared" si="117"/>
        <v>0</v>
      </c>
      <c r="U256" s="273">
        <f t="shared" si="117"/>
        <v>0</v>
      </c>
    </row>
    <row r="257" spans="1:21" ht="15">
      <c r="A257" s="190"/>
      <c r="B257" s="278" t="str">
        <f>B$252&amp;" for debts denominated in "&amp;D257</f>
        <v>Principal amortization payments for debts denominated in CHY</v>
      </c>
      <c r="C257" s="251" t="str">
        <f>"million "&amp;D257</f>
        <v>million CHY</v>
      </c>
      <c r="D257" s="279" t="str">
        <f>$B$85</f>
        <v>CHY</v>
      </c>
      <c r="E257" s="280" t="s">
        <v>119</v>
      </c>
      <c r="F257" s="271"/>
      <c r="G257" s="275"/>
      <c r="H257" s="275"/>
      <c r="I257" s="275"/>
      <c r="J257" s="275"/>
      <c r="K257" s="231"/>
      <c r="L257" s="273">
        <f t="shared" si="117"/>
        <v>0</v>
      </c>
      <c r="M257" s="273">
        <f t="shared" si="117"/>
        <v>0</v>
      </c>
      <c r="N257" s="273">
        <f t="shared" si="117"/>
        <v>0</v>
      </c>
      <c r="O257" s="273">
        <f t="shared" si="117"/>
        <v>0</v>
      </c>
      <c r="P257" s="273">
        <f t="shared" si="117"/>
        <v>0</v>
      </c>
      <c r="Q257" s="273">
        <f t="shared" si="117"/>
        <v>0</v>
      </c>
      <c r="R257" s="273">
        <f t="shared" si="117"/>
        <v>0</v>
      </c>
      <c r="S257" s="273">
        <f t="shared" si="117"/>
        <v>0</v>
      </c>
      <c r="T257" s="273">
        <f t="shared" si="117"/>
        <v>0</v>
      </c>
      <c r="U257" s="273">
        <f t="shared" si="117"/>
        <v>0</v>
      </c>
    </row>
    <row r="258" spans="1:21" ht="15">
      <c r="A258" s="190"/>
      <c r="B258" s="258" t="str">
        <f>B$252&amp;" TOTAL in LCU"</f>
        <v>Principal amortization payments TOTAL in LCU</v>
      </c>
      <c r="C258" s="251" t="s">
        <v>186</v>
      </c>
      <c r="D258" s="281"/>
      <c r="E258" s="271"/>
      <c r="F258" s="271"/>
      <c r="G258" s="275"/>
      <c r="H258" s="275"/>
      <c r="I258" s="275"/>
      <c r="J258" s="275"/>
      <c r="K258" s="231"/>
      <c r="L258" s="262">
        <f t="shared" ref="L258:U258" si="118">SUMPRODUCT(L253:L257,L$81:L$85)</f>
        <v>0</v>
      </c>
      <c r="M258" s="262">
        <f t="shared" ca="1" si="118"/>
        <v>0</v>
      </c>
      <c r="N258" s="262">
        <f t="shared" ca="1" si="118"/>
        <v>0</v>
      </c>
      <c r="O258" s="262">
        <f t="shared" ca="1" si="118"/>
        <v>0</v>
      </c>
      <c r="P258" s="262">
        <f t="shared" ca="1" si="118"/>
        <v>0</v>
      </c>
      <c r="Q258" s="262">
        <f t="shared" ca="1" si="118"/>
        <v>-23995.537312455737</v>
      </c>
      <c r="R258" s="262">
        <f t="shared" ca="1" si="118"/>
        <v>-16201.171805918813</v>
      </c>
      <c r="S258" s="262">
        <f t="shared" ca="1" si="118"/>
        <v>-12298.979038511541</v>
      </c>
      <c r="T258" s="262">
        <f t="shared" ca="1" si="118"/>
        <v>-13134.205595755579</v>
      </c>
      <c r="U258" s="262">
        <f t="shared" ca="1" si="118"/>
        <v>-12114.481227445372</v>
      </c>
    </row>
    <row r="259" spans="1:21" ht="15">
      <c r="A259" s="190"/>
      <c r="B259" s="280"/>
      <c r="C259" s="281"/>
      <c r="D259" s="281"/>
      <c r="E259" s="271"/>
      <c r="F259" s="271"/>
      <c r="G259" s="275"/>
      <c r="H259" s="275"/>
      <c r="I259" s="275"/>
      <c r="J259" s="275"/>
      <c r="K259" s="231"/>
      <c r="L259" s="274"/>
      <c r="M259" s="273"/>
      <c r="N259" s="273"/>
      <c r="O259" s="273"/>
      <c r="P259" s="273"/>
      <c r="Q259" s="273"/>
      <c r="R259" s="273"/>
      <c r="S259" s="273"/>
      <c r="T259" s="273"/>
      <c r="U259" s="273"/>
    </row>
    <row r="260" spans="1:21" ht="15">
      <c r="A260" s="190"/>
      <c r="B260" s="189" t="s">
        <v>201</v>
      </c>
      <c r="C260" s="188"/>
      <c r="D260" s="188"/>
      <c r="E260" s="188"/>
      <c r="F260" s="187"/>
      <c r="G260" s="187"/>
      <c r="H260" s="187"/>
      <c r="I260" s="187"/>
      <c r="J260" s="187"/>
      <c r="K260" s="235"/>
      <c r="L260" s="236"/>
      <c r="M260" s="236"/>
      <c r="N260" s="236"/>
      <c r="O260" s="236"/>
      <c r="P260" s="236"/>
      <c r="Q260" s="236"/>
      <c r="R260" s="236"/>
      <c r="S260" s="236"/>
      <c r="T260" s="236"/>
      <c r="U260" s="236"/>
    </row>
    <row r="261" spans="1:21" ht="15">
      <c r="A261" s="190"/>
      <c r="B261" s="278" t="str">
        <f>B$260&amp;" for debts denominated in "&amp;D261</f>
        <v>Interest payments for debts denominated in LCU</v>
      </c>
      <c r="C261" s="251" t="str">
        <f>"million "&amp;D261</f>
        <v>million LCU</v>
      </c>
      <c r="D261" s="279" t="str">
        <f>$B$81</f>
        <v>LCU</v>
      </c>
      <c r="E261" s="280" t="s">
        <v>182</v>
      </c>
      <c r="F261" s="271"/>
      <c r="G261" s="275"/>
      <c r="H261" s="275"/>
      <c r="I261" s="275"/>
      <c r="J261" s="275"/>
      <c r="K261" s="231"/>
      <c r="L261" s="273">
        <f t="shared" ref="L261:U265" si="119">SUMIFS(L$277:L$531,$B$277:$B$531,$E261,$D$277:$D$531,$D261)</f>
        <v>0</v>
      </c>
      <c r="M261" s="273">
        <f t="shared" si="119"/>
        <v>-819.64298499645884</v>
      </c>
      <c r="N261" s="273">
        <f t="shared" ca="1" si="119"/>
        <v>-1070.7367294699652</v>
      </c>
      <c r="O261" s="273">
        <f t="shared" ca="1" si="119"/>
        <v>-1061.9050525508901</v>
      </c>
      <c r="P261" s="273">
        <f t="shared" ca="1" si="119"/>
        <v>-1169.5290002113361</v>
      </c>
      <c r="Q261" s="273">
        <f t="shared" ca="1" si="119"/>
        <v>-1242.730623406962</v>
      </c>
      <c r="R261" s="273">
        <f t="shared" ca="1" si="119"/>
        <v>-2778.5822514012834</v>
      </c>
      <c r="S261" s="273">
        <f t="shared" ca="1" si="119"/>
        <v>-4378.8877416318137</v>
      </c>
      <c r="T261" s="273">
        <f t="shared" ca="1" si="119"/>
        <v>-6131.2452317388306</v>
      </c>
      <c r="U261" s="273">
        <f t="shared" ca="1" si="119"/>
        <v>-8216.4902244170407</v>
      </c>
    </row>
    <row r="262" spans="1:21" ht="15">
      <c r="A262" s="190"/>
      <c r="B262" s="278" t="str">
        <f>B$260&amp;" for debts denominated in "&amp;D262</f>
        <v>Interest payments for debts denominated in USD</v>
      </c>
      <c r="C262" s="251" t="str">
        <f>"million "&amp;D262</f>
        <v>million USD</v>
      </c>
      <c r="D262" s="279" t="str">
        <f>$B$82</f>
        <v>USD</v>
      </c>
      <c r="E262" s="280" t="s">
        <v>182</v>
      </c>
      <c r="F262" s="271"/>
      <c r="G262" s="275"/>
      <c r="H262" s="275"/>
      <c r="I262" s="275"/>
      <c r="J262" s="275"/>
      <c r="K262" s="231"/>
      <c r="L262" s="273">
        <f t="shared" si="119"/>
        <v>0</v>
      </c>
      <c r="M262" s="273">
        <f t="shared" si="119"/>
        <v>0</v>
      </c>
      <c r="N262" s="273">
        <f t="shared" ca="1" si="119"/>
        <v>0</v>
      </c>
      <c r="O262" s="273">
        <f t="shared" ca="1" si="119"/>
        <v>0</v>
      </c>
      <c r="P262" s="273">
        <f t="shared" ca="1" si="119"/>
        <v>0</v>
      </c>
      <c r="Q262" s="273">
        <f t="shared" ca="1" si="119"/>
        <v>0</v>
      </c>
      <c r="R262" s="273">
        <f t="shared" ca="1" si="119"/>
        <v>0</v>
      </c>
      <c r="S262" s="273">
        <f t="shared" ca="1" si="119"/>
        <v>0</v>
      </c>
      <c r="T262" s="273">
        <f t="shared" ca="1" si="119"/>
        <v>0</v>
      </c>
      <c r="U262" s="273">
        <f t="shared" ca="1" si="119"/>
        <v>0</v>
      </c>
    </row>
    <row r="263" spans="1:21" ht="15">
      <c r="A263" s="190"/>
      <c r="B263" s="278" t="str">
        <f>B$260&amp;" for debts denominated in "&amp;D263</f>
        <v>Interest payments for debts denominated in EUR</v>
      </c>
      <c r="C263" s="251" t="str">
        <f>"million "&amp;D263</f>
        <v>million EUR</v>
      </c>
      <c r="D263" s="279" t="str">
        <f>$B$83</f>
        <v>EUR</v>
      </c>
      <c r="E263" s="280" t="s">
        <v>182</v>
      </c>
      <c r="F263" s="271"/>
      <c r="G263" s="275"/>
      <c r="H263" s="275"/>
      <c r="I263" s="275"/>
      <c r="J263" s="275"/>
      <c r="K263" s="231"/>
      <c r="L263" s="273">
        <f t="shared" si="119"/>
        <v>0</v>
      </c>
      <c r="M263" s="273">
        <f t="shared" si="119"/>
        <v>0</v>
      </c>
      <c r="N263" s="273">
        <f t="shared" si="119"/>
        <v>0</v>
      </c>
      <c r="O263" s="273">
        <f t="shared" si="119"/>
        <v>0</v>
      </c>
      <c r="P263" s="273">
        <f t="shared" si="119"/>
        <v>0</v>
      </c>
      <c r="Q263" s="273">
        <f t="shared" si="119"/>
        <v>0</v>
      </c>
      <c r="R263" s="273">
        <f t="shared" si="119"/>
        <v>0</v>
      </c>
      <c r="S263" s="273">
        <f t="shared" si="119"/>
        <v>0</v>
      </c>
      <c r="T263" s="273">
        <f t="shared" si="119"/>
        <v>0</v>
      </c>
      <c r="U263" s="273">
        <f t="shared" si="119"/>
        <v>0</v>
      </c>
    </row>
    <row r="264" spans="1:21" ht="15">
      <c r="A264" s="190"/>
      <c r="B264" s="278" t="str">
        <f>B$260&amp;" for debts denominated in "&amp;D264</f>
        <v>Interest payments for debts denominated in GBP</v>
      </c>
      <c r="C264" s="251" t="str">
        <f>"million "&amp;D264</f>
        <v>million GBP</v>
      </c>
      <c r="D264" s="279" t="str">
        <f>$B$84</f>
        <v>GBP</v>
      </c>
      <c r="E264" s="280" t="s">
        <v>182</v>
      </c>
      <c r="F264" s="271"/>
      <c r="G264" s="275"/>
      <c r="H264" s="275"/>
      <c r="I264" s="275"/>
      <c r="J264" s="275"/>
      <c r="K264" s="231"/>
      <c r="L264" s="273">
        <f t="shared" si="119"/>
        <v>0</v>
      </c>
      <c r="M264" s="273">
        <f t="shared" si="119"/>
        <v>0</v>
      </c>
      <c r="N264" s="273">
        <f t="shared" si="119"/>
        <v>0</v>
      </c>
      <c r="O264" s="273">
        <f t="shared" si="119"/>
        <v>0</v>
      </c>
      <c r="P264" s="273">
        <f t="shared" si="119"/>
        <v>0</v>
      </c>
      <c r="Q264" s="273">
        <f t="shared" si="119"/>
        <v>0</v>
      </c>
      <c r="R264" s="273">
        <f t="shared" si="119"/>
        <v>0</v>
      </c>
      <c r="S264" s="273">
        <f t="shared" si="119"/>
        <v>0</v>
      </c>
      <c r="T264" s="273">
        <f t="shared" si="119"/>
        <v>0</v>
      </c>
      <c r="U264" s="273">
        <f t="shared" si="119"/>
        <v>0</v>
      </c>
    </row>
    <row r="265" spans="1:21" ht="15">
      <c r="A265" s="190"/>
      <c r="B265" s="278" t="str">
        <f>B$260&amp;" for debts denominated in "&amp;D265</f>
        <v>Interest payments for debts denominated in CHY</v>
      </c>
      <c r="C265" s="251" t="str">
        <f>"million "&amp;D265</f>
        <v>million CHY</v>
      </c>
      <c r="D265" s="279" t="str">
        <f>$B$85</f>
        <v>CHY</v>
      </c>
      <c r="E265" s="280" t="s">
        <v>182</v>
      </c>
      <c r="F265" s="271"/>
      <c r="G265" s="275"/>
      <c r="H265" s="275"/>
      <c r="I265" s="275"/>
      <c r="J265" s="275"/>
      <c r="K265" s="231"/>
      <c r="L265" s="273">
        <f t="shared" si="119"/>
        <v>0</v>
      </c>
      <c r="M265" s="273">
        <f t="shared" si="119"/>
        <v>0</v>
      </c>
      <c r="N265" s="273">
        <f t="shared" si="119"/>
        <v>0</v>
      </c>
      <c r="O265" s="273">
        <f t="shared" si="119"/>
        <v>0</v>
      </c>
      <c r="P265" s="273">
        <f t="shared" si="119"/>
        <v>0</v>
      </c>
      <c r="Q265" s="273">
        <f t="shared" si="119"/>
        <v>0</v>
      </c>
      <c r="R265" s="273">
        <f t="shared" si="119"/>
        <v>0</v>
      </c>
      <c r="S265" s="273">
        <f t="shared" si="119"/>
        <v>0</v>
      </c>
      <c r="T265" s="273">
        <f t="shared" si="119"/>
        <v>0</v>
      </c>
      <c r="U265" s="273">
        <f t="shared" si="119"/>
        <v>0</v>
      </c>
    </row>
    <row r="266" spans="1:21" ht="15">
      <c r="A266" s="190"/>
      <c r="B266" s="258" t="str">
        <f>B$260&amp;" TOTAL in LCU"</f>
        <v>Interest payments TOTAL in LCU</v>
      </c>
      <c r="C266" s="251" t="s">
        <v>186</v>
      </c>
      <c r="D266" s="281"/>
      <c r="E266" s="271"/>
      <c r="F266" s="271"/>
      <c r="G266" s="275"/>
      <c r="H266" s="275"/>
      <c r="I266" s="275"/>
      <c r="J266" s="275"/>
      <c r="K266" s="231"/>
      <c r="L266" s="262">
        <f t="shared" ref="L266:U266" si="120">SUMPRODUCT(L261:L265,L$81:L$85)</f>
        <v>0</v>
      </c>
      <c r="M266" s="262">
        <f t="shared" si="120"/>
        <v>-819.64298499645884</v>
      </c>
      <c r="N266" s="262">
        <f t="shared" ca="1" si="120"/>
        <v>-1070.7367294699652</v>
      </c>
      <c r="O266" s="262">
        <f t="shared" ca="1" si="120"/>
        <v>-1061.9050525508901</v>
      </c>
      <c r="P266" s="262">
        <f t="shared" ca="1" si="120"/>
        <v>-1169.5290002113361</v>
      </c>
      <c r="Q266" s="262">
        <f t="shared" ca="1" si="120"/>
        <v>-1242.730623406962</v>
      </c>
      <c r="R266" s="262">
        <f t="shared" ca="1" si="120"/>
        <v>-2778.5822514012834</v>
      </c>
      <c r="S266" s="262">
        <f t="shared" ca="1" si="120"/>
        <v>-4378.8877416318137</v>
      </c>
      <c r="T266" s="262">
        <f t="shared" ca="1" si="120"/>
        <v>-6131.2452317388306</v>
      </c>
      <c r="U266" s="262">
        <f t="shared" ca="1" si="120"/>
        <v>-8216.4902244170407</v>
      </c>
    </row>
    <row r="267" spans="1:21" ht="15">
      <c r="A267" s="190"/>
      <c r="B267" s="280"/>
      <c r="C267" s="275"/>
      <c r="D267" s="281"/>
      <c r="E267" s="271"/>
      <c r="F267" s="271"/>
      <c r="G267" s="275"/>
      <c r="H267" s="275"/>
      <c r="I267" s="275"/>
      <c r="J267" s="275"/>
      <c r="K267" s="231"/>
      <c r="L267" s="274"/>
      <c r="M267" s="273"/>
      <c r="N267" s="273"/>
      <c r="O267" s="273"/>
      <c r="P267" s="273"/>
      <c r="Q267" s="273"/>
      <c r="R267" s="273"/>
      <c r="S267" s="273"/>
      <c r="T267" s="273"/>
      <c r="U267" s="273"/>
    </row>
    <row r="268" spans="1:21" ht="15">
      <c r="A268" s="176"/>
      <c r="B268" s="189" t="s">
        <v>183</v>
      </c>
      <c r="C268" s="188"/>
      <c r="D268" s="188"/>
      <c r="E268" s="188"/>
      <c r="F268" s="187"/>
      <c r="G268" s="187"/>
      <c r="H268" s="187"/>
      <c r="I268" s="187"/>
      <c r="J268" s="187"/>
      <c r="K268" s="235"/>
      <c r="L268" s="236"/>
      <c r="M268" s="236"/>
      <c r="N268" s="236"/>
      <c r="O268" s="236"/>
      <c r="P268" s="236"/>
      <c r="Q268" s="236"/>
      <c r="R268" s="236"/>
      <c r="S268" s="236"/>
      <c r="T268" s="236"/>
      <c r="U268" s="236"/>
    </row>
    <row r="269" spans="1:21" ht="15">
      <c r="A269" s="176"/>
      <c r="B269" s="278" t="str">
        <f>B$268&amp;" for debts denominated in "&amp;D269</f>
        <v>New debt stock for debts denominated in LCU</v>
      </c>
      <c r="C269" s="251" t="str">
        <f>"million "&amp;D269</f>
        <v>million LCU</v>
      </c>
      <c r="D269" s="279" t="str">
        <f>$B$81</f>
        <v>LCU</v>
      </c>
      <c r="E269" s="280" t="s">
        <v>183</v>
      </c>
      <c r="F269" s="271"/>
      <c r="G269" s="275"/>
      <c r="H269" s="275"/>
      <c r="I269" s="275"/>
      <c r="J269" s="275"/>
      <c r="K269" s="231"/>
      <c r="L269" s="273">
        <f t="shared" ref="L269:U273" si="121">SUMIFS(L$277:L$531,$B$277:$B$531,$E269,$D$277:$D$531,$D269)</f>
        <v>-23995.537312455737</v>
      </c>
      <c r="M269" s="273">
        <f t="shared" ca="1" si="121"/>
        <v>-40196.709118374565</v>
      </c>
      <c r="N269" s="273">
        <f t="shared" ca="1" si="121"/>
        <v>-52495.688156886114</v>
      </c>
      <c r="O269" s="273">
        <f t="shared" ca="1" si="121"/>
        <v>-65629.893752641685</v>
      </c>
      <c r="P269" s="273">
        <f t="shared" ca="1" si="121"/>
        <v>-77744.374980087043</v>
      </c>
      <c r="Q269" s="273">
        <f t="shared" ca="1" si="121"/>
        <v>-93832.00822064103</v>
      </c>
      <c r="R269" s="273">
        <f t="shared" ca="1" si="121"/>
        <v>-110880.84034461644</v>
      </c>
      <c r="S269" s="273">
        <f t="shared" ca="1" si="121"/>
        <v>-129978.07179224322</v>
      </c>
      <c r="T269" s="273">
        <f t="shared" ca="1" si="121"/>
        <v>-153376.75888094545</v>
      </c>
      <c r="U269" s="273">
        <f t="shared" ca="1" si="121"/>
        <v>-179944.06816285243</v>
      </c>
    </row>
    <row r="270" spans="1:21" ht="15">
      <c r="A270" s="176"/>
      <c r="B270" s="278" t="str">
        <f>B$268&amp;" for debts denominated in "&amp;D270</f>
        <v>New debt stock for debts denominated in USD</v>
      </c>
      <c r="C270" s="251" t="str">
        <f>"million "&amp;D270</f>
        <v>million USD</v>
      </c>
      <c r="D270" s="279" t="str">
        <f>$B$82</f>
        <v>USD</v>
      </c>
      <c r="E270" s="280" t="s">
        <v>183</v>
      </c>
      <c r="F270" s="271"/>
      <c r="G270" s="275"/>
      <c r="H270" s="275"/>
      <c r="I270" s="275"/>
      <c r="J270" s="275"/>
      <c r="K270" s="231"/>
      <c r="L270" s="273">
        <f t="shared" si="121"/>
        <v>0</v>
      </c>
      <c r="M270" s="273">
        <f t="shared" ca="1" si="121"/>
        <v>0</v>
      </c>
      <c r="N270" s="273">
        <f t="shared" ca="1" si="121"/>
        <v>0</v>
      </c>
      <c r="O270" s="273">
        <f t="shared" ca="1" si="121"/>
        <v>0</v>
      </c>
      <c r="P270" s="273">
        <f t="shared" ca="1" si="121"/>
        <v>0</v>
      </c>
      <c r="Q270" s="273">
        <f t="shared" ca="1" si="121"/>
        <v>0</v>
      </c>
      <c r="R270" s="273">
        <f t="shared" ca="1" si="121"/>
        <v>0</v>
      </c>
      <c r="S270" s="273">
        <f t="shared" ca="1" si="121"/>
        <v>0</v>
      </c>
      <c r="T270" s="273">
        <f t="shared" ca="1" si="121"/>
        <v>0</v>
      </c>
      <c r="U270" s="273">
        <f t="shared" ca="1" si="121"/>
        <v>0</v>
      </c>
    </row>
    <row r="271" spans="1:21" ht="15">
      <c r="A271" s="176"/>
      <c r="B271" s="278" t="str">
        <f>B$268&amp;" for debts denominated in "&amp;D271</f>
        <v>New debt stock for debts denominated in EUR</v>
      </c>
      <c r="C271" s="251" t="str">
        <f>"million "&amp;D271</f>
        <v>million EUR</v>
      </c>
      <c r="D271" s="279" t="str">
        <f>$B$83</f>
        <v>EUR</v>
      </c>
      <c r="E271" s="280" t="s">
        <v>183</v>
      </c>
      <c r="F271" s="271"/>
      <c r="G271" s="275"/>
      <c r="H271" s="275"/>
      <c r="I271" s="275"/>
      <c r="J271" s="275"/>
      <c r="K271" s="231"/>
      <c r="L271" s="273">
        <f t="shared" si="121"/>
        <v>0</v>
      </c>
      <c r="M271" s="273">
        <f t="shared" si="121"/>
        <v>0</v>
      </c>
      <c r="N271" s="273">
        <f t="shared" si="121"/>
        <v>0</v>
      </c>
      <c r="O271" s="273">
        <f t="shared" si="121"/>
        <v>0</v>
      </c>
      <c r="P271" s="273">
        <f t="shared" si="121"/>
        <v>0</v>
      </c>
      <c r="Q271" s="273">
        <f t="shared" si="121"/>
        <v>0</v>
      </c>
      <c r="R271" s="273">
        <f t="shared" si="121"/>
        <v>0</v>
      </c>
      <c r="S271" s="273">
        <f t="shared" si="121"/>
        <v>0</v>
      </c>
      <c r="T271" s="273">
        <f t="shared" si="121"/>
        <v>0</v>
      </c>
      <c r="U271" s="273">
        <f t="shared" si="121"/>
        <v>0</v>
      </c>
    </row>
    <row r="272" spans="1:21" ht="15">
      <c r="A272" s="176"/>
      <c r="B272" s="278" t="str">
        <f>B$268&amp;" for debts denominated in "&amp;D272</f>
        <v>New debt stock for debts denominated in GBP</v>
      </c>
      <c r="C272" s="251" t="str">
        <f>"million "&amp;D272</f>
        <v>million GBP</v>
      </c>
      <c r="D272" s="279" t="str">
        <f>$B$84</f>
        <v>GBP</v>
      </c>
      <c r="E272" s="280" t="s">
        <v>183</v>
      </c>
      <c r="F272" s="271"/>
      <c r="G272" s="275"/>
      <c r="H272" s="275"/>
      <c r="I272" s="275"/>
      <c r="J272" s="275"/>
      <c r="K272" s="231"/>
      <c r="L272" s="273">
        <f t="shared" si="121"/>
        <v>0</v>
      </c>
      <c r="M272" s="273">
        <f t="shared" si="121"/>
        <v>0</v>
      </c>
      <c r="N272" s="273">
        <f t="shared" si="121"/>
        <v>0</v>
      </c>
      <c r="O272" s="273">
        <f t="shared" si="121"/>
        <v>0</v>
      </c>
      <c r="P272" s="273">
        <f t="shared" si="121"/>
        <v>0</v>
      </c>
      <c r="Q272" s="273">
        <f t="shared" si="121"/>
        <v>0</v>
      </c>
      <c r="R272" s="273">
        <f t="shared" si="121"/>
        <v>0</v>
      </c>
      <c r="S272" s="273">
        <f t="shared" si="121"/>
        <v>0</v>
      </c>
      <c r="T272" s="273">
        <f t="shared" si="121"/>
        <v>0</v>
      </c>
      <c r="U272" s="273">
        <f t="shared" si="121"/>
        <v>0</v>
      </c>
    </row>
    <row r="273" spans="1:21" ht="15">
      <c r="A273" s="176"/>
      <c r="B273" s="278" t="str">
        <f>B$268&amp;" for debts denominated in "&amp;D273</f>
        <v>New debt stock for debts denominated in CHY</v>
      </c>
      <c r="C273" s="251" t="str">
        <f>"million "&amp;D273</f>
        <v>million CHY</v>
      </c>
      <c r="D273" s="279" t="str">
        <f>$B$85</f>
        <v>CHY</v>
      </c>
      <c r="E273" s="280" t="s">
        <v>183</v>
      </c>
      <c r="F273" s="271"/>
      <c r="G273" s="275"/>
      <c r="H273" s="275"/>
      <c r="I273" s="275"/>
      <c r="J273" s="275"/>
      <c r="K273" s="231"/>
      <c r="L273" s="273">
        <f t="shared" si="121"/>
        <v>0</v>
      </c>
      <c r="M273" s="273">
        <f t="shared" si="121"/>
        <v>0</v>
      </c>
      <c r="N273" s="273">
        <f t="shared" si="121"/>
        <v>0</v>
      </c>
      <c r="O273" s="273">
        <f t="shared" si="121"/>
        <v>0</v>
      </c>
      <c r="P273" s="273">
        <f t="shared" si="121"/>
        <v>0</v>
      </c>
      <c r="Q273" s="273">
        <f t="shared" si="121"/>
        <v>0</v>
      </c>
      <c r="R273" s="273">
        <f t="shared" si="121"/>
        <v>0</v>
      </c>
      <c r="S273" s="273">
        <f t="shared" si="121"/>
        <v>0</v>
      </c>
      <c r="T273" s="273">
        <f t="shared" si="121"/>
        <v>0</v>
      </c>
      <c r="U273" s="273">
        <f t="shared" si="121"/>
        <v>0</v>
      </c>
    </row>
    <row r="274" spans="1:21" ht="15">
      <c r="A274" s="176"/>
      <c r="B274" s="258" t="str">
        <f>B$268&amp;" TOTAL in LCU"</f>
        <v>New debt stock TOTAL in LCU</v>
      </c>
      <c r="C274" s="251" t="s">
        <v>186</v>
      </c>
      <c r="D274" s="281"/>
      <c r="E274" s="271"/>
      <c r="F274" s="271"/>
      <c r="G274" s="275"/>
      <c r="H274" s="275"/>
      <c r="I274" s="275"/>
      <c r="J274" s="275"/>
      <c r="K274" s="231"/>
      <c r="L274" s="262">
        <f t="shared" ref="L274:U274" si="122">SUMPRODUCT(L269:L273,L$81:L$85)</f>
        <v>-23995.537312455737</v>
      </c>
      <c r="M274" s="262">
        <f t="shared" ca="1" si="122"/>
        <v>-40196.709118374565</v>
      </c>
      <c r="N274" s="262">
        <f t="shared" ca="1" si="122"/>
        <v>-52495.688156886114</v>
      </c>
      <c r="O274" s="262">
        <f t="shared" ca="1" si="122"/>
        <v>-65629.893752641685</v>
      </c>
      <c r="P274" s="262">
        <f t="shared" ca="1" si="122"/>
        <v>-77744.374980087043</v>
      </c>
      <c r="Q274" s="262">
        <f t="shared" ca="1" si="122"/>
        <v>-93832.00822064103</v>
      </c>
      <c r="R274" s="262">
        <f t="shared" ca="1" si="122"/>
        <v>-110880.84034461644</v>
      </c>
      <c r="S274" s="262">
        <f t="shared" ca="1" si="122"/>
        <v>-129978.07179224322</v>
      </c>
      <c r="T274" s="262">
        <f t="shared" ca="1" si="122"/>
        <v>-153376.75888094545</v>
      </c>
      <c r="U274" s="262">
        <f t="shared" ca="1" si="122"/>
        <v>-179944.06816285243</v>
      </c>
    </row>
    <row r="275" spans="1:21" ht="15">
      <c r="A275" s="176"/>
      <c r="B275" s="275"/>
      <c r="C275" s="275"/>
      <c r="D275" s="281"/>
      <c r="E275" s="271"/>
      <c r="F275" s="271"/>
      <c r="G275" s="275"/>
      <c r="H275" s="275"/>
      <c r="I275" s="275"/>
      <c r="J275" s="275"/>
      <c r="K275" s="231"/>
      <c r="L275" s="274"/>
      <c r="M275" s="273"/>
      <c r="N275" s="273"/>
      <c r="O275" s="273"/>
      <c r="P275" s="273"/>
      <c r="Q275" s="273"/>
      <c r="R275" s="273"/>
      <c r="S275" s="273"/>
      <c r="T275" s="273"/>
      <c r="U275" s="273"/>
    </row>
    <row r="276" spans="1:21" ht="15">
      <c r="A276" s="176"/>
      <c r="B276" s="182" t="s">
        <v>200</v>
      </c>
      <c r="C276" s="181"/>
      <c r="D276" s="181"/>
      <c r="E276" s="181"/>
      <c r="F276" s="180"/>
      <c r="G276" s="180"/>
      <c r="H276" s="180"/>
      <c r="I276" s="180"/>
      <c r="J276" s="180"/>
      <c r="K276" s="237"/>
      <c r="L276" s="238"/>
      <c r="M276" s="238"/>
      <c r="N276" s="238"/>
      <c r="O276" s="238"/>
      <c r="P276" s="238"/>
      <c r="Q276" s="238"/>
      <c r="R276" s="238"/>
      <c r="S276" s="238"/>
      <c r="T276" s="238"/>
      <c r="U276" s="238"/>
    </row>
    <row r="277" spans="1:21" ht="15">
      <c r="A277" s="176"/>
      <c r="B277" s="289" t="s">
        <v>199</v>
      </c>
      <c r="C277" s="252"/>
      <c r="D277" s="264"/>
      <c r="E277" s="260"/>
      <c r="F277" s="275"/>
      <c r="G277" s="275"/>
      <c r="H277" s="275"/>
      <c r="I277" s="275"/>
      <c r="J277" s="275"/>
      <c r="K277" s="231"/>
      <c r="L277" s="273"/>
      <c r="M277" s="273"/>
      <c r="N277" s="273"/>
      <c r="O277" s="273"/>
      <c r="P277" s="273"/>
      <c r="Q277" s="273"/>
      <c r="R277" s="273"/>
      <c r="S277" s="273"/>
      <c r="T277" s="273"/>
      <c r="U277" s="273"/>
    </row>
    <row r="278" spans="1:21" ht="15">
      <c r="A278" s="176"/>
      <c r="B278" s="285" t="s">
        <v>59</v>
      </c>
      <c r="C278" s="246" t="str">
        <f>IF(C283="Domestic","LCU","USD")</f>
        <v>LCU</v>
      </c>
      <c r="D278" s="251"/>
      <c r="E278" s="251"/>
      <c r="F278" s="255"/>
      <c r="G278" s="255"/>
      <c r="H278" s="255"/>
      <c r="I278" s="255"/>
      <c r="J278" s="255"/>
      <c r="K278" s="221"/>
      <c r="L278" s="221"/>
      <c r="M278" s="221"/>
      <c r="N278" s="221"/>
      <c r="O278" s="221"/>
      <c r="P278" s="221"/>
      <c r="Q278" s="221"/>
      <c r="R278" s="221"/>
      <c r="S278" s="221"/>
      <c r="T278" s="221"/>
      <c r="U278" s="221"/>
    </row>
    <row r="279" spans="1:21" ht="15">
      <c r="A279" s="176"/>
      <c r="B279" s="285" t="s">
        <v>221</v>
      </c>
      <c r="C279" s="247">
        <f>SUMIF($E$63:$E$72,$B277,H$63:H$72)</f>
        <v>5</v>
      </c>
      <c r="D279" s="251"/>
      <c r="E279" s="251"/>
      <c r="F279" s="255"/>
      <c r="G279" s="255"/>
      <c r="H279" s="255"/>
      <c r="I279" s="255"/>
      <c r="J279" s="255"/>
      <c r="K279" s="221"/>
      <c r="L279" s="221"/>
      <c r="M279" s="221"/>
      <c r="N279" s="221"/>
      <c r="O279" s="221"/>
      <c r="P279" s="221"/>
      <c r="Q279" s="221"/>
      <c r="R279" s="221"/>
      <c r="S279" s="221"/>
      <c r="T279" s="221"/>
      <c r="U279" s="221"/>
    </row>
    <row r="280" spans="1:21" ht="15">
      <c r="A280" s="176"/>
      <c r="B280" s="285" t="s">
        <v>220</v>
      </c>
      <c r="C280" s="248">
        <f>SUMIF($E$63:$E$72,$B277,I$63:I$72)</f>
        <v>4</v>
      </c>
      <c r="D280" s="251"/>
      <c r="E280" s="251"/>
      <c r="F280" s="255"/>
      <c r="G280" s="255"/>
      <c r="H280" s="255"/>
      <c r="I280" s="255"/>
      <c r="J280" s="255"/>
      <c r="K280" s="221"/>
      <c r="L280" s="221"/>
      <c r="M280" s="221"/>
      <c r="N280" s="221"/>
      <c r="O280" s="221"/>
      <c r="P280" s="221"/>
      <c r="Q280" s="221"/>
      <c r="R280" s="221"/>
      <c r="S280" s="221"/>
      <c r="T280" s="221"/>
      <c r="U280" s="221"/>
    </row>
    <row r="281" spans="1:21" ht="15">
      <c r="A281" s="176"/>
      <c r="B281" s="285" t="s">
        <v>219</v>
      </c>
      <c r="C281" s="249">
        <f>SUMIF($E$63:$E$72,$B277,G$63:G$72)</f>
        <v>0.1</v>
      </c>
      <c r="D281" s="251"/>
      <c r="E281" s="251"/>
      <c r="F281" s="255"/>
      <c r="G281" s="255"/>
      <c r="H281" s="255"/>
      <c r="I281" s="255"/>
      <c r="J281" s="255"/>
      <c r="K281" s="221"/>
      <c r="L281" s="221"/>
      <c r="M281" s="221"/>
      <c r="N281" s="221"/>
      <c r="O281" s="221"/>
      <c r="P281" s="221"/>
      <c r="Q281" s="221"/>
      <c r="R281" s="221"/>
      <c r="S281" s="221"/>
      <c r="T281" s="221"/>
      <c r="U281" s="221"/>
    </row>
    <row r="282" spans="1:21" ht="15">
      <c r="A282" s="176"/>
      <c r="B282" s="285" t="s">
        <v>218</v>
      </c>
      <c r="C282" s="280" t="s">
        <v>232</v>
      </c>
      <c r="D282" s="251"/>
      <c r="E282" s="251"/>
      <c r="F282" s="255"/>
      <c r="G282" s="255"/>
      <c r="H282" s="255"/>
      <c r="I282" s="255"/>
      <c r="J282" s="255"/>
      <c r="K282" s="221"/>
      <c r="L282" s="221"/>
      <c r="M282" s="221"/>
      <c r="N282" s="221"/>
      <c r="O282" s="221"/>
      <c r="P282" s="221"/>
      <c r="Q282" s="221"/>
      <c r="R282" s="221"/>
      <c r="S282" s="221"/>
      <c r="T282" s="221"/>
      <c r="U282" s="221"/>
    </row>
    <row r="283" spans="1:21" ht="15">
      <c r="A283" s="176"/>
      <c r="B283" s="285" t="str">
        <f>"Classified as External or Domestic?"</f>
        <v>Classified as External or Domestic?</v>
      </c>
      <c r="C283" s="248" t="str">
        <f>VLOOKUP(B277,$E$63:$I$72,2,FALSE)</f>
        <v>Domestic</v>
      </c>
      <c r="D283" s="251"/>
      <c r="E283" s="251"/>
      <c r="F283" s="255"/>
      <c r="G283" s="255"/>
      <c r="H283" s="255"/>
      <c r="I283" s="255"/>
      <c r="J283" s="255"/>
      <c r="K283" s="221"/>
      <c r="L283" s="221"/>
      <c r="M283" s="221"/>
      <c r="N283" s="221"/>
      <c r="O283" s="221"/>
      <c r="P283" s="221"/>
      <c r="Q283" s="221"/>
      <c r="R283" s="221"/>
      <c r="S283" s="221"/>
      <c r="T283" s="221"/>
      <c r="U283" s="221"/>
    </row>
    <row r="284" spans="1:21" ht="15">
      <c r="A284" s="176"/>
      <c r="B284" s="285" t="s">
        <v>258</v>
      </c>
      <c r="C284" s="251" t="s">
        <v>257</v>
      </c>
      <c r="D284" s="251"/>
      <c r="E284" s="251"/>
      <c r="F284" s="255"/>
      <c r="G284" s="255"/>
      <c r="H284" s="255"/>
      <c r="I284" s="255"/>
      <c r="J284" s="255"/>
      <c r="K284" s="221"/>
      <c r="L284" s="288">
        <f>L285/L$101*100</f>
        <v>0</v>
      </c>
      <c r="M284" s="288">
        <f t="shared" ref="M284:U284" ca="1" si="123">M285/M$101*100</f>
        <v>0</v>
      </c>
      <c r="N284" s="288">
        <f t="shared" ca="1" si="123"/>
        <v>0</v>
      </c>
      <c r="O284" s="288">
        <f t="shared" ca="1" si="123"/>
        <v>0</v>
      </c>
      <c r="P284" s="288">
        <f t="shared" ca="1" si="123"/>
        <v>0</v>
      </c>
      <c r="Q284" s="288">
        <f t="shared" ca="1" si="123"/>
        <v>0</v>
      </c>
      <c r="R284" s="288">
        <f t="shared" ca="1" si="123"/>
        <v>0</v>
      </c>
      <c r="S284" s="288">
        <f t="shared" ca="1" si="123"/>
        <v>0</v>
      </c>
      <c r="T284" s="288">
        <f t="shared" ca="1" si="123"/>
        <v>0</v>
      </c>
      <c r="U284" s="288">
        <f t="shared" ca="1" si="123"/>
        <v>0</v>
      </c>
    </row>
    <row r="285" spans="1:21" ht="15">
      <c r="A285" s="176"/>
      <c r="B285" s="285" t="s">
        <v>189</v>
      </c>
      <c r="C285" s="271" t="s">
        <v>186</v>
      </c>
      <c r="D285" s="280" t="str">
        <f>C283</f>
        <v>Domestic</v>
      </c>
      <c r="E285" s="271"/>
      <c r="F285" s="281"/>
      <c r="G285" s="275"/>
      <c r="H285" s="275"/>
      <c r="I285" s="275"/>
      <c r="J285" s="275"/>
      <c r="K285" s="231"/>
      <c r="L285" s="250">
        <f>SUMIF($E$63:$E$72,$B277,L$63:L$72)*L289</f>
        <v>0</v>
      </c>
      <c r="M285" s="250">
        <f t="shared" ref="M285:U285" si="124">SUMIF($E$63:$E$72,$B277,M$63:M$72)*M289</f>
        <v>0</v>
      </c>
      <c r="N285" s="250">
        <f t="shared" si="124"/>
        <v>0</v>
      </c>
      <c r="O285" s="250">
        <f t="shared" si="124"/>
        <v>0</v>
      </c>
      <c r="P285" s="250">
        <f t="shared" si="124"/>
        <v>0</v>
      </c>
      <c r="Q285" s="250">
        <f t="shared" si="124"/>
        <v>0</v>
      </c>
      <c r="R285" s="250">
        <f t="shared" si="124"/>
        <v>0</v>
      </c>
      <c r="S285" s="250">
        <f t="shared" si="124"/>
        <v>0</v>
      </c>
      <c r="T285" s="250">
        <f t="shared" si="124"/>
        <v>0</v>
      </c>
      <c r="U285" s="250">
        <f t="shared" si="124"/>
        <v>0</v>
      </c>
    </row>
    <row r="286" spans="1:21" ht="15">
      <c r="A286" s="176"/>
      <c r="B286" s="285" t="s">
        <v>188</v>
      </c>
      <c r="C286" s="271" t="s">
        <v>186</v>
      </c>
      <c r="D286" s="280" t="str">
        <f>C283</f>
        <v>Domestic</v>
      </c>
      <c r="E286" s="271"/>
      <c r="F286" s="281"/>
      <c r="G286" s="275"/>
      <c r="H286" s="275"/>
      <c r="I286" s="275"/>
      <c r="J286" s="275"/>
      <c r="K286" s="231"/>
      <c r="L286" s="240"/>
      <c r="M286" s="273">
        <f t="shared" ref="M286:U286" ca="1" si="125">M292*M289</f>
        <v>0</v>
      </c>
      <c r="N286" s="273">
        <f t="shared" ca="1" si="125"/>
        <v>0</v>
      </c>
      <c r="O286" s="273">
        <f t="shared" ca="1" si="125"/>
        <v>0</v>
      </c>
      <c r="P286" s="273">
        <f t="shared" ca="1" si="125"/>
        <v>0</v>
      </c>
      <c r="Q286" s="273">
        <f t="shared" ca="1" si="125"/>
        <v>0</v>
      </c>
      <c r="R286" s="273">
        <f t="shared" ca="1" si="125"/>
        <v>0</v>
      </c>
      <c r="S286" s="273">
        <f t="shared" ca="1" si="125"/>
        <v>0</v>
      </c>
      <c r="T286" s="273">
        <f t="shared" ca="1" si="125"/>
        <v>0</v>
      </c>
      <c r="U286" s="273">
        <f t="shared" ca="1" si="125"/>
        <v>0</v>
      </c>
    </row>
    <row r="287" spans="1:21" ht="15">
      <c r="A287" s="176"/>
      <c r="B287" s="285" t="s">
        <v>206</v>
      </c>
      <c r="C287" s="271" t="s">
        <v>186</v>
      </c>
      <c r="D287" s="280" t="str">
        <f>C283</f>
        <v>Domestic</v>
      </c>
      <c r="E287" s="271"/>
      <c r="F287" s="281"/>
      <c r="G287" s="275"/>
      <c r="H287" s="275"/>
      <c r="I287" s="275"/>
      <c r="J287" s="275"/>
      <c r="K287" s="231"/>
      <c r="L287" s="240"/>
      <c r="M287" s="273">
        <f>M293*M289</f>
        <v>0</v>
      </c>
      <c r="N287" s="273">
        <f t="shared" ref="N287:U287" ca="1" si="126">N293*N289</f>
        <v>0</v>
      </c>
      <c r="O287" s="273">
        <f t="shared" ca="1" si="126"/>
        <v>0</v>
      </c>
      <c r="P287" s="273">
        <f t="shared" ca="1" si="126"/>
        <v>0</v>
      </c>
      <c r="Q287" s="273">
        <f t="shared" ca="1" si="126"/>
        <v>0</v>
      </c>
      <c r="R287" s="273">
        <f t="shared" ca="1" si="126"/>
        <v>0</v>
      </c>
      <c r="S287" s="273">
        <f t="shared" ca="1" si="126"/>
        <v>0</v>
      </c>
      <c r="T287" s="273">
        <f t="shared" ca="1" si="126"/>
        <v>0</v>
      </c>
      <c r="U287" s="273">
        <f t="shared" ca="1" si="126"/>
        <v>0</v>
      </c>
    </row>
    <row r="288" spans="1:21" ht="15">
      <c r="A288" s="176"/>
      <c r="B288" s="285" t="s">
        <v>187</v>
      </c>
      <c r="C288" s="271" t="s">
        <v>186</v>
      </c>
      <c r="D288" s="280" t="str">
        <f>C283</f>
        <v>Domestic</v>
      </c>
      <c r="E288" s="271"/>
      <c r="F288" s="281"/>
      <c r="G288" s="275"/>
      <c r="H288" s="275"/>
      <c r="I288" s="275"/>
      <c r="J288" s="275"/>
      <c r="K288" s="231"/>
      <c r="L288" s="273">
        <f t="shared" ref="L288:U288" si="127">L291*L289</f>
        <v>0</v>
      </c>
      <c r="M288" s="273">
        <f t="shared" ca="1" si="127"/>
        <v>0</v>
      </c>
      <c r="N288" s="273">
        <f t="shared" ca="1" si="127"/>
        <v>0</v>
      </c>
      <c r="O288" s="273">
        <f t="shared" ca="1" si="127"/>
        <v>0</v>
      </c>
      <c r="P288" s="273">
        <f t="shared" ca="1" si="127"/>
        <v>0</v>
      </c>
      <c r="Q288" s="273">
        <f t="shared" ca="1" si="127"/>
        <v>0</v>
      </c>
      <c r="R288" s="273">
        <f t="shared" ca="1" si="127"/>
        <v>0</v>
      </c>
      <c r="S288" s="273">
        <f t="shared" ca="1" si="127"/>
        <v>0</v>
      </c>
      <c r="T288" s="273">
        <f t="shared" ca="1" si="127"/>
        <v>0</v>
      </c>
      <c r="U288" s="273">
        <f t="shared" ca="1" si="127"/>
        <v>0</v>
      </c>
    </row>
    <row r="289" spans="1:21" ht="15">
      <c r="A289" s="176"/>
      <c r="B289" s="285" t="s">
        <v>185</v>
      </c>
      <c r="C289" s="252" t="str">
        <f>"LCU per unit of "&amp;D288</f>
        <v>LCU per unit of Domestic</v>
      </c>
      <c r="D289" s="280" t="str">
        <f>C278</f>
        <v>LCU</v>
      </c>
      <c r="E289" s="271"/>
      <c r="F289" s="281"/>
      <c r="G289" s="275"/>
      <c r="H289" s="275"/>
      <c r="I289" s="275"/>
      <c r="J289" s="275"/>
      <c r="K289" s="231"/>
      <c r="L289" s="273">
        <f t="shared" ref="L289:U289" si="128">INDEX($L$81:$U$85,MATCH($D289,$B$81:$B$85,0),MATCH(L$78,$L$78:$U$78,0))</f>
        <v>1</v>
      </c>
      <c r="M289" s="273">
        <f t="shared" si="128"/>
        <v>1</v>
      </c>
      <c r="N289" s="273">
        <f t="shared" si="128"/>
        <v>1</v>
      </c>
      <c r="O289" s="273">
        <f t="shared" si="128"/>
        <v>1</v>
      </c>
      <c r="P289" s="273">
        <f t="shared" si="128"/>
        <v>1</v>
      </c>
      <c r="Q289" s="273">
        <f t="shared" si="128"/>
        <v>1</v>
      </c>
      <c r="R289" s="273">
        <f t="shared" si="128"/>
        <v>1</v>
      </c>
      <c r="S289" s="273">
        <f t="shared" si="128"/>
        <v>1</v>
      </c>
      <c r="T289" s="273">
        <f t="shared" si="128"/>
        <v>1</v>
      </c>
      <c r="U289" s="273">
        <f t="shared" si="128"/>
        <v>1</v>
      </c>
    </row>
    <row r="290" spans="1:21" ht="15">
      <c r="A290" s="176"/>
      <c r="B290" s="285" t="s">
        <v>184</v>
      </c>
      <c r="C290" s="252" t="str">
        <f>"million "&amp;D289</f>
        <v>million LCU</v>
      </c>
      <c r="D290" s="280" t="str">
        <f>D289</f>
        <v>LCU</v>
      </c>
      <c r="E290" s="263"/>
      <c r="F290" s="287"/>
      <c r="G290" s="275"/>
      <c r="H290" s="275"/>
      <c r="I290" s="275"/>
      <c r="J290" s="275"/>
      <c r="K290" s="231"/>
      <c r="L290" s="288">
        <f>L285/L289</f>
        <v>0</v>
      </c>
      <c r="M290" s="288">
        <f t="shared" ref="M290:U290" si="129">M285/M289</f>
        <v>0</v>
      </c>
      <c r="N290" s="288">
        <f t="shared" si="129"/>
        <v>0</v>
      </c>
      <c r="O290" s="288">
        <f t="shared" si="129"/>
        <v>0</v>
      </c>
      <c r="P290" s="288">
        <f t="shared" si="129"/>
        <v>0</v>
      </c>
      <c r="Q290" s="288">
        <f t="shared" si="129"/>
        <v>0</v>
      </c>
      <c r="R290" s="288">
        <f t="shared" si="129"/>
        <v>0</v>
      </c>
      <c r="S290" s="288">
        <f t="shared" si="129"/>
        <v>0</v>
      </c>
      <c r="T290" s="288">
        <f t="shared" si="129"/>
        <v>0</v>
      </c>
      <c r="U290" s="288">
        <f t="shared" si="129"/>
        <v>0</v>
      </c>
    </row>
    <row r="291" spans="1:21" ht="15">
      <c r="A291" s="176"/>
      <c r="B291" s="285" t="s">
        <v>183</v>
      </c>
      <c r="C291" s="252" t="str">
        <f>"million "&amp;D290</f>
        <v>million LCU</v>
      </c>
      <c r="D291" s="280" t="str">
        <f>D290</f>
        <v>LCU</v>
      </c>
      <c r="E291" s="271"/>
      <c r="F291" s="287"/>
      <c r="G291" s="275"/>
      <c r="H291" s="275"/>
      <c r="I291" s="275"/>
      <c r="J291" s="275"/>
      <c r="K291" s="231"/>
      <c r="L291" s="273">
        <f>L290</f>
        <v>0</v>
      </c>
      <c r="M291" s="273">
        <f t="shared" ref="M291:U291" ca="1" si="130">L291+M290-M292</f>
        <v>0</v>
      </c>
      <c r="N291" s="273">
        <f t="shared" ca="1" si="130"/>
        <v>0</v>
      </c>
      <c r="O291" s="273">
        <f t="shared" ca="1" si="130"/>
        <v>0</v>
      </c>
      <c r="P291" s="273">
        <f t="shared" ca="1" si="130"/>
        <v>0</v>
      </c>
      <c r="Q291" s="273">
        <f t="shared" ca="1" si="130"/>
        <v>0</v>
      </c>
      <c r="R291" s="273">
        <f t="shared" ca="1" si="130"/>
        <v>0</v>
      </c>
      <c r="S291" s="273">
        <f t="shared" ca="1" si="130"/>
        <v>0</v>
      </c>
      <c r="T291" s="273">
        <f t="shared" ca="1" si="130"/>
        <v>0</v>
      </c>
      <c r="U291" s="273">
        <f t="shared" ca="1" si="130"/>
        <v>0</v>
      </c>
    </row>
    <row r="292" spans="1:21" ht="15">
      <c r="A292" s="176"/>
      <c r="B292" s="285" t="s">
        <v>119</v>
      </c>
      <c r="C292" s="252" t="str">
        <f>"million "&amp;D291</f>
        <v>million LCU</v>
      </c>
      <c r="D292" s="280" t="str">
        <f>D291</f>
        <v>LCU</v>
      </c>
      <c r="E292" s="271"/>
      <c r="F292" s="287"/>
      <c r="G292" s="275"/>
      <c r="H292" s="275"/>
      <c r="I292" s="275"/>
      <c r="J292" s="275"/>
      <c r="K292" s="231"/>
      <c r="L292" s="240"/>
      <c r="M292" s="273">
        <f t="shared" ref="M292:U292" ca="1" si="131">IF(M$241&gt;$C279-1,SUM(OFFSET($L290,0,M$241-$C279,1,$C279-$C280))/($C279-$C280),IF(M$241&lt;$C280+1,0,SUM(OFFSET($L290,0,0,1,M$241-$C280))/($C279-$C280)))</f>
        <v>0</v>
      </c>
      <c r="N292" s="273">
        <f t="shared" ca="1" si="131"/>
        <v>0</v>
      </c>
      <c r="O292" s="273">
        <f t="shared" ca="1" si="131"/>
        <v>0</v>
      </c>
      <c r="P292" s="273">
        <f t="shared" ca="1" si="131"/>
        <v>0</v>
      </c>
      <c r="Q292" s="273">
        <f t="shared" ca="1" si="131"/>
        <v>0</v>
      </c>
      <c r="R292" s="273">
        <f t="shared" ca="1" si="131"/>
        <v>0</v>
      </c>
      <c r="S292" s="273">
        <f t="shared" ca="1" si="131"/>
        <v>0</v>
      </c>
      <c r="T292" s="273">
        <f t="shared" ca="1" si="131"/>
        <v>0</v>
      </c>
      <c r="U292" s="273">
        <f t="shared" ca="1" si="131"/>
        <v>0</v>
      </c>
    </row>
    <row r="293" spans="1:21" ht="15">
      <c r="A293" s="176"/>
      <c r="B293" s="285" t="s">
        <v>182</v>
      </c>
      <c r="C293" s="252" t="str">
        <f>"million "&amp;D292</f>
        <v>million LCU</v>
      </c>
      <c r="D293" s="280" t="str">
        <f>D292</f>
        <v>LCU</v>
      </c>
      <c r="E293" s="271"/>
      <c r="F293" s="287"/>
      <c r="G293" s="275"/>
      <c r="H293" s="275"/>
      <c r="I293" s="275"/>
      <c r="J293" s="275"/>
      <c r="K293" s="231"/>
      <c r="L293" s="240"/>
      <c r="M293" s="273">
        <f t="shared" ref="M293:U293" si="132">L291*$C281</f>
        <v>0</v>
      </c>
      <c r="N293" s="273">
        <f t="shared" ca="1" si="132"/>
        <v>0</v>
      </c>
      <c r="O293" s="273">
        <f t="shared" ca="1" si="132"/>
        <v>0</v>
      </c>
      <c r="P293" s="273">
        <f t="shared" ca="1" si="132"/>
        <v>0</v>
      </c>
      <c r="Q293" s="273">
        <f t="shared" ca="1" si="132"/>
        <v>0</v>
      </c>
      <c r="R293" s="273">
        <f t="shared" ca="1" si="132"/>
        <v>0</v>
      </c>
      <c r="S293" s="273">
        <f t="shared" ca="1" si="132"/>
        <v>0</v>
      </c>
      <c r="T293" s="273">
        <f t="shared" ca="1" si="132"/>
        <v>0</v>
      </c>
      <c r="U293" s="273">
        <f t="shared" ca="1" si="132"/>
        <v>0</v>
      </c>
    </row>
    <row r="294" spans="1:21" ht="15">
      <c r="A294" s="176"/>
      <c r="B294" s="289" t="s">
        <v>198</v>
      </c>
      <c r="C294" s="252"/>
      <c r="D294" s="264"/>
      <c r="E294" s="260"/>
      <c r="F294" s="275"/>
      <c r="G294" s="275"/>
      <c r="H294" s="275"/>
      <c r="I294" s="275"/>
      <c r="J294" s="275"/>
      <c r="K294" s="231"/>
      <c r="L294" s="273"/>
      <c r="M294" s="273"/>
      <c r="N294" s="273"/>
      <c r="O294" s="273"/>
      <c r="P294" s="273"/>
      <c r="Q294" s="273"/>
      <c r="R294" s="273"/>
      <c r="S294" s="273"/>
      <c r="T294" s="273"/>
      <c r="U294" s="273"/>
    </row>
    <row r="295" spans="1:21" ht="15">
      <c r="A295" s="176"/>
      <c r="B295" s="285" t="s">
        <v>59</v>
      </c>
      <c r="C295" s="246" t="str">
        <f>IF(C300="Domestic","LCU","USD")</f>
        <v>LCU</v>
      </c>
      <c r="D295" s="251"/>
      <c r="E295" s="251"/>
      <c r="F295" s="255"/>
      <c r="G295" s="255"/>
      <c r="H295" s="255"/>
      <c r="I295" s="255"/>
      <c r="J295" s="255"/>
      <c r="K295" s="221"/>
      <c r="L295" s="221"/>
      <c r="M295" s="221"/>
      <c r="N295" s="221"/>
      <c r="O295" s="221"/>
      <c r="P295" s="221"/>
      <c r="Q295" s="221"/>
      <c r="R295" s="221"/>
      <c r="S295" s="221"/>
      <c r="T295" s="221"/>
      <c r="U295" s="221"/>
    </row>
    <row r="296" spans="1:21" ht="15">
      <c r="A296" s="176"/>
      <c r="B296" s="285" t="s">
        <v>221</v>
      </c>
      <c r="C296" s="247">
        <f>SUMIF($E$63:$E$72,$B294,H$63:H$72)</f>
        <v>5</v>
      </c>
      <c r="D296" s="251"/>
      <c r="E296" s="251"/>
      <c r="F296" s="255"/>
      <c r="G296" s="255"/>
      <c r="H296" s="255"/>
      <c r="I296" s="255"/>
      <c r="J296" s="255"/>
      <c r="K296" s="221"/>
      <c r="L296" s="221"/>
      <c r="M296" s="221"/>
      <c r="N296" s="221"/>
      <c r="O296" s="221"/>
      <c r="P296" s="221"/>
      <c r="Q296" s="221"/>
      <c r="R296" s="221"/>
      <c r="S296" s="221"/>
      <c r="T296" s="221"/>
      <c r="U296" s="221"/>
    </row>
    <row r="297" spans="1:21" ht="15">
      <c r="A297" s="176"/>
      <c r="B297" s="285" t="s">
        <v>220</v>
      </c>
      <c r="C297" s="248">
        <f>SUMIF($E$63:$E$72,$B294,I$63:I$72)</f>
        <v>4</v>
      </c>
      <c r="D297" s="251"/>
      <c r="E297" s="251"/>
      <c r="F297" s="255"/>
      <c r="G297" s="255"/>
      <c r="H297" s="255"/>
      <c r="I297" s="255"/>
      <c r="J297" s="255"/>
      <c r="K297" s="221"/>
      <c r="L297" s="221"/>
      <c r="M297" s="221"/>
      <c r="N297" s="221"/>
      <c r="O297" s="221"/>
      <c r="P297" s="221"/>
      <c r="Q297" s="221"/>
      <c r="R297" s="221"/>
      <c r="S297" s="221"/>
      <c r="T297" s="221"/>
      <c r="U297" s="221"/>
    </row>
    <row r="298" spans="1:21" ht="15">
      <c r="A298" s="176"/>
      <c r="B298" s="285" t="s">
        <v>219</v>
      </c>
      <c r="C298" s="249">
        <f>SUMIF($E$63:$E$72,$B294,G$63:G$72)</f>
        <v>0.1</v>
      </c>
      <c r="D298" s="251"/>
      <c r="E298" s="251"/>
      <c r="F298" s="255"/>
      <c r="G298" s="255"/>
      <c r="H298" s="255"/>
      <c r="I298" s="255"/>
      <c r="J298" s="255"/>
      <c r="K298" s="221"/>
      <c r="L298" s="221"/>
      <c r="M298" s="221"/>
      <c r="N298" s="221"/>
      <c r="O298" s="221"/>
      <c r="P298" s="221"/>
      <c r="Q298" s="221"/>
      <c r="R298" s="221"/>
      <c r="S298" s="221"/>
      <c r="T298" s="221"/>
      <c r="U298" s="221"/>
    </row>
    <row r="299" spans="1:21" ht="15">
      <c r="A299" s="176"/>
      <c r="B299" s="285" t="s">
        <v>218</v>
      </c>
      <c r="C299" s="280" t="s">
        <v>232</v>
      </c>
      <c r="D299" s="251"/>
      <c r="E299" s="251"/>
      <c r="F299" s="255"/>
      <c r="G299" s="255"/>
      <c r="H299" s="255"/>
      <c r="I299" s="255"/>
      <c r="J299" s="255"/>
      <c r="K299" s="221"/>
      <c r="L299" s="221"/>
      <c r="M299" s="221"/>
      <c r="N299" s="221"/>
      <c r="O299" s="221"/>
      <c r="P299" s="221"/>
      <c r="Q299" s="221"/>
      <c r="R299" s="221"/>
      <c r="S299" s="221"/>
      <c r="T299" s="221"/>
      <c r="U299" s="221"/>
    </row>
    <row r="300" spans="1:21" ht="15">
      <c r="A300" s="176"/>
      <c r="B300" s="285" t="str">
        <f>"Classified as External or Domestic?"</f>
        <v>Classified as External or Domestic?</v>
      </c>
      <c r="C300" s="248" t="str">
        <f>VLOOKUP(B294,$E$63:$I$72,2,FALSE)</f>
        <v>Domestic</v>
      </c>
      <c r="D300" s="251"/>
      <c r="E300" s="251"/>
      <c r="F300" s="255"/>
      <c r="G300" s="255"/>
      <c r="H300" s="255"/>
      <c r="I300" s="255"/>
      <c r="J300" s="255"/>
      <c r="K300" s="221"/>
      <c r="L300" s="221"/>
      <c r="M300" s="221"/>
      <c r="N300" s="221"/>
      <c r="O300" s="221"/>
      <c r="P300" s="221"/>
      <c r="Q300" s="221"/>
      <c r="R300" s="221"/>
      <c r="S300" s="221"/>
      <c r="T300" s="221"/>
      <c r="U300" s="221"/>
    </row>
    <row r="301" spans="1:21" ht="15">
      <c r="A301" s="176"/>
      <c r="B301" s="285" t="s">
        <v>258</v>
      </c>
      <c r="C301" s="251" t="s">
        <v>257</v>
      </c>
      <c r="D301" s="251"/>
      <c r="E301" s="251"/>
      <c r="F301" s="255"/>
      <c r="G301" s="255"/>
      <c r="H301" s="255"/>
      <c r="I301" s="255"/>
      <c r="J301" s="255"/>
      <c r="K301" s="221"/>
      <c r="L301" s="288">
        <f>L302/L$101*100</f>
        <v>0</v>
      </c>
      <c r="M301" s="288">
        <f t="shared" ref="M301" ca="1" si="133">M302/M$101*100</f>
        <v>0</v>
      </c>
      <c r="N301" s="288">
        <f t="shared" ref="N301" ca="1" si="134">N302/N$101*100</f>
        <v>0</v>
      </c>
      <c r="O301" s="288">
        <f t="shared" ref="O301" ca="1" si="135">O302/O$101*100</f>
        <v>0</v>
      </c>
      <c r="P301" s="288">
        <f t="shared" ref="P301" ca="1" si="136">P302/P$101*100</f>
        <v>0</v>
      </c>
      <c r="Q301" s="288">
        <f t="shared" ref="Q301" ca="1" si="137">Q302/Q$101*100</f>
        <v>0</v>
      </c>
      <c r="R301" s="288">
        <f t="shared" ref="R301" ca="1" si="138">R302/R$101*100</f>
        <v>0</v>
      </c>
      <c r="S301" s="288">
        <f t="shared" ref="S301" ca="1" si="139">S302/S$101*100</f>
        <v>0</v>
      </c>
      <c r="T301" s="288">
        <f t="shared" ref="T301" ca="1" si="140">T302/T$101*100</f>
        <v>0</v>
      </c>
      <c r="U301" s="288">
        <f t="shared" ref="U301" ca="1" si="141">U302/U$101*100</f>
        <v>0</v>
      </c>
    </row>
    <row r="302" spans="1:21" ht="15">
      <c r="A302" s="176"/>
      <c r="B302" s="285" t="s">
        <v>189</v>
      </c>
      <c r="C302" s="271" t="s">
        <v>186</v>
      </c>
      <c r="D302" s="280" t="str">
        <f>C300</f>
        <v>Domestic</v>
      </c>
      <c r="E302" s="271"/>
      <c r="F302" s="281"/>
      <c r="G302" s="275"/>
      <c r="H302" s="275"/>
      <c r="I302" s="275"/>
      <c r="J302" s="275"/>
      <c r="K302" s="231"/>
      <c r="L302" s="250">
        <f>SUMIF($E$63:$E$72,$B294,L$63:L$72)*L306</f>
        <v>0</v>
      </c>
      <c r="M302" s="250">
        <f t="shared" ref="M302:U302" si="142">SUMIF($E$63:$E$72,$B294,M$63:M$72)*M306</f>
        <v>0</v>
      </c>
      <c r="N302" s="250">
        <f t="shared" si="142"/>
        <v>0</v>
      </c>
      <c r="O302" s="250">
        <f t="shared" si="142"/>
        <v>0</v>
      </c>
      <c r="P302" s="250">
        <f t="shared" si="142"/>
        <v>0</v>
      </c>
      <c r="Q302" s="250">
        <f t="shared" si="142"/>
        <v>0</v>
      </c>
      <c r="R302" s="250">
        <f t="shared" si="142"/>
        <v>0</v>
      </c>
      <c r="S302" s="250">
        <f t="shared" si="142"/>
        <v>0</v>
      </c>
      <c r="T302" s="250">
        <f t="shared" si="142"/>
        <v>0</v>
      </c>
      <c r="U302" s="250">
        <f t="shared" si="142"/>
        <v>0</v>
      </c>
    </row>
    <row r="303" spans="1:21" ht="15">
      <c r="A303" s="176"/>
      <c r="B303" s="285" t="s">
        <v>188</v>
      </c>
      <c r="C303" s="271" t="s">
        <v>186</v>
      </c>
      <c r="D303" s="280" t="str">
        <f>C300</f>
        <v>Domestic</v>
      </c>
      <c r="E303" s="271"/>
      <c r="F303" s="281"/>
      <c r="G303" s="275"/>
      <c r="H303" s="275"/>
      <c r="I303" s="275"/>
      <c r="J303" s="275"/>
      <c r="K303" s="231"/>
      <c r="L303" s="240"/>
      <c r="M303" s="273">
        <f t="shared" ref="M303:U303" ca="1" si="143">M309*M306</f>
        <v>0</v>
      </c>
      <c r="N303" s="273">
        <f t="shared" ca="1" si="143"/>
        <v>0</v>
      </c>
      <c r="O303" s="273">
        <f t="shared" ca="1" si="143"/>
        <v>0</v>
      </c>
      <c r="P303" s="273">
        <f t="shared" ca="1" si="143"/>
        <v>0</v>
      </c>
      <c r="Q303" s="273">
        <f t="shared" ca="1" si="143"/>
        <v>0</v>
      </c>
      <c r="R303" s="273">
        <f t="shared" ca="1" si="143"/>
        <v>0</v>
      </c>
      <c r="S303" s="273">
        <f t="shared" ca="1" si="143"/>
        <v>0</v>
      </c>
      <c r="T303" s="273">
        <f t="shared" ca="1" si="143"/>
        <v>0</v>
      </c>
      <c r="U303" s="273">
        <f t="shared" ca="1" si="143"/>
        <v>0</v>
      </c>
    </row>
    <row r="304" spans="1:21" ht="15">
      <c r="A304" s="176"/>
      <c r="B304" s="285" t="s">
        <v>206</v>
      </c>
      <c r="C304" s="271" t="s">
        <v>186</v>
      </c>
      <c r="D304" s="280" t="str">
        <f>C300</f>
        <v>Domestic</v>
      </c>
      <c r="E304" s="271"/>
      <c r="F304" s="281"/>
      <c r="G304" s="275"/>
      <c r="H304" s="275"/>
      <c r="I304" s="275"/>
      <c r="J304" s="275"/>
      <c r="K304" s="231"/>
      <c r="L304" s="240"/>
      <c r="M304" s="273">
        <f>M310*M306</f>
        <v>0</v>
      </c>
      <c r="N304" s="273">
        <f t="shared" ref="N304:U304" ca="1" si="144">N310*N306</f>
        <v>0</v>
      </c>
      <c r="O304" s="273">
        <f t="shared" ca="1" si="144"/>
        <v>0</v>
      </c>
      <c r="P304" s="273">
        <f t="shared" ca="1" si="144"/>
        <v>0</v>
      </c>
      <c r="Q304" s="273">
        <f t="shared" ca="1" si="144"/>
        <v>0</v>
      </c>
      <c r="R304" s="273">
        <f t="shared" ca="1" si="144"/>
        <v>0</v>
      </c>
      <c r="S304" s="273">
        <f t="shared" ca="1" si="144"/>
        <v>0</v>
      </c>
      <c r="T304" s="273">
        <f t="shared" ca="1" si="144"/>
        <v>0</v>
      </c>
      <c r="U304" s="273">
        <f t="shared" ca="1" si="144"/>
        <v>0</v>
      </c>
    </row>
    <row r="305" spans="1:21" ht="15">
      <c r="A305" s="176"/>
      <c r="B305" s="285" t="s">
        <v>187</v>
      </c>
      <c r="C305" s="271" t="s">
        <v>186</v>
      </c>
      <c r="D305" s="280" t="str">
        <f>C300</f>
        <v>Domestic</v>
      </c>
      <c r="E305" s="271"/>
      <c r="F305" s="281"/>
      <c r="G305" s="275"/>
      <c r="H305" s="275"/>
      <c r="I305" s="275"/>
      <c r="J305" s="275"/>
      <c r="K305" s="231"/>
      <c r="L305" s="273">
        <f t="shared" ref="L305:U305" si="145">L308*L306</f>
        <v>0</v>
      </c>
      <c r="M305" s="273">
        <f t="shared" ca="1" si="145"/>
        <v>0</v>
      </c>
      <c r="N305" s="273">
        <f t="shared" ca="1" si="145"/>
        <v>0</v>
      </c>
      <c r="O305" s="273">
        <f t="shared" ca="1" si="145"/>
        <v>0</v>
      </c>
      <c r="P305" s="273">
        <f t="shared" ca="1" si="145"/>
        <v>0</v>
      </c>
      <c r="Q305" s="273">
        <f t="shared" ca="1" si="145"/>
        <v>0</v>
      </c>
      <c r="R305" s="273">
        <f t="shared" ca="1" si="145"/>
        <v>0</v>
      </c>
      <c r="S305" s="273">
        <f t="shared" ca="1" si="145"/>
        <v>0</v>
      </c>
      <c r="T305" s="273">
        <f t="shared" ca="1" si="145"/>
        <v>0</v>
      </c>
      <c r="U305" s="273">
        <f t="shared" ca="1" si="145"/>
        <v>0</v>
      </c>
    </row>
    <row r="306" spans="1:21" ht="15">
      <c r="A306" s="176"/>
      <c r="B306" s="285" t="s">
        <v>185</v>
      </c>
      <c r="C306" s="252" t="str">
        <f>"LCU per unit of "&amp;D305</f>
        <v>LCU per unit of Domestic</v>
      </c>
      <c r="D306" s="280" t="str">
        <f>C295</f>
        <v>LCU</v>
      </c>
      <c r="E306" s="271"/>
      <c r="F306" s="281"/>
      <c r="G306" s="275"/>
      <c r="H306" s="275"/>
      <c r="I306" s="275"/>
      <c r="J306" s="275"/>
      <c r="K306" s="231"/>
      <c r="L306" s="273">
        <f t="shared" ref="L306:U306" si="146">INDEX($L$81:$U$85,MATCH($D306,$B$81:$B$85,0),MATCH(L$78,$L$78:$U$78,0))</f>
        <v>1</v>
      </c>
      <c r="M306" s="273">
        <f t="shared" si="146"/>
        <v>1</v>
      </c>
      <c r="N306" s="273">
        <f t="shared" si="146"/>
        <v>1</v>
      </c>
      <c r="O306" s="273">
        <f t="shared" si="146"/>
        <v>1</v>
      </c>
      <c r="P306" s="273">
        <f t="shared" si="146"/>
        <v>1</v>
      </c>
      <c r="Q306" s="273">
        <f t="shared" si="146"/>
        <v>1</v>
      </c>
      <c r="R306" s="273">
        <f t="shared" si="146"/>
        <v>1</v>
      </c>
      <c r="S306" s="273">
        <f t="shared" si="146"/>
        <v>1</v>
      </c>
      <c r="T306" s="273">
        <f t="shared" si="146"/>
        <v>1</v>
      </c>
      <c r="U306" s="273">
        <f t="shared" si="146"/>
        <v>1</v>
      </c>
    </row>
    <row r="307" spans="1:21" ht="15">
      <c r="A307" s="176"/>
      <c r="B307" s="285" t="s">
        <v>184</v>
      </c>
      <c r="C307" s="252" t="str">
        <f>"million "&amp;D306</f>
        <v>million LCU</v>
      </c>
      <c r="D307" s="280" t="str">
        <f>D306</f>
        <v>LCU</v>
      </c>
      <c r="E307" s="263"/>
      <c r="F307" s="287"/>
      <c r="G307" s="275"/>
      <c r="H307" s="275"/>
      <c r="I307" s="275"/>
      <c r="J307" s="275"/>
      <c r="K307" s="231"/>
      <c r="L307" s="288">
        <f>L302/L306</f>
        <v>0</v>
      </c>
      <c r="M307" s="288">
        <f t="shared" ref="M307:U307" si="147">M302/M306</f>
        <v>0</v>
      </c>
      <c r="N307" s="288">
        <f t="shared" si="147"/>
        <v>0</v>
      </c>
      <c r="O307" s="288">
        <f t="shared" si="147"/>
        <v>0</v>
      </c>
      <c r="P307" s="288">
        <f t="shared" si="147"/>
        <v>0</v>
      </c>
      <c r="Q307" s="288">
        <f t="shared" si="147"/>
        <v>0</v>
      </c>
      <c r="R307" s="288">
        <f t="shared" si="147"/>
        <v>0</v>
      </c>
      <c r="S307" s="288">
        <f t="shared" si="147"/>
        <v>0</v>
      </c>
      <c r="T307" s="288">
        <f t="shared" si="147"/>
        <v>0</v>
      </c>
      <c r="U307" s="288">
        <f t="shared" si="147"/>
        <v>0</v>
      </c>
    </row>
    <row r="308" spans="1:21" ht="15">
      <c r="A308" s="176"/>
      <c r="B308" s="285" t="s">
        <v>183</v>
      </c>
      <c r="C308" s="252" t="str">
        <f>"million "&amp;D307</f>
        <v>million LCU</v>
      </c>
      <c r="D308" s="280" t="str">
        <f>D307</f>
        <v>LCU</v>
      </c>
      <c r="E308" s="271"/>
      <c r="F308" s="287"/>
      <c r="G308" s="275"/>
      <c r="H308" s="275"/>
      <c r="I308" s="275"/>
      <c r="J308" s="275"/>
      <c r="K308" s="231"/>
      <c r="L308" s="273">
        <f>L307</f>
        <v>0</v>
      </c>
      <c r="M308" s="273">
        <f t="shared" ref="M308:U308" ca="1" si="148">L308+M307-M309</f>
        <v>0</v>
      </c>
      <c r="N308" s="273">
        <f t="shared" ca="1" si="148"/>
        <v>0</v>
      </c>
      <c r="O308" s="273">
        <f t="shared" ca="1" si="148"/>
        <v>0</v>
      </c>
      <c r="P308" s="273">
        <f t="shared" ca="1" si="148"/>
        <v>0</v>
      </c>
      <c r="Q308" s="273">
        <f t="shared" ca="1" si="148"/>
        <v>0</v>
      </c>
      <c r="R308" s="273">
        <f t="shared" ca="1" si="148"/>
        <v>0</v>
      </c>
      <c r="S308" s="273">
        <f t="shared" ca="1" si="148"/>
        <v>0</v>
      </c>
      <c r="T308" s="273">
        <f t="shared" ca="1" si="148"/>
        <v>0</v>
      </c>
      <c r="U308" s="273">
        <f t="shared" ca="1" si="148"/>
        <v>0</v>
      </c>
    </row>
    <row r="309" spans="1:21" ht="15">
      <c r="A309" s="176"/>
      <c r="B309" s="285" t="s">
        <v>119</v>
      </c>
      <c r="C309" s="252" t="str">
        <f>"million "&amp;D308</f>
        <v>million LCU</v>
      </c>
      <c r="D309" s="280" t="str">
        <f>D308</f>
        <v>LCU</v>
      </c>
      <c r="E309" s="271"/>
      <c r="F309" s="287"/>
      <c r="G309" s="275"/>
      <c r="H309" s="275"/>
      <c r="I309" s="275"/>
      <c r="J309" s="275"/>
      <c r="K309" s="231"/>
      <c r="L309" s="240"/>
      <c r="M309" s="273">
        <f t="shared" ref="M309:U309" ca="1" si="149">IF(M$241&gt;$C296-1,SUM(OFFSET($L307,0,M$241-$C296,1,$C296-$C297))/($C296-$C297),IF(M$241&lt;$C297+1,0,SUM(OFFSET($L307,0,0,1,M$241-$C297))/($C296-$C297)))</f>
        <v>0</v>
      </c>
      <c r="N309" s="273">
        <f t="shared" ca="1" si="149"/>
        <v>0</v>
      </c>
      <c r="O309" s="273">
        <f t="shared" ca="1" si="149"/>
        <v>0</v>
      </c>
      <c r="P309" s="273">
        <f t="shared" ca="1" si="149"/>
        <v>0</v>
      </c>
      <c r="Q309" s="273">
        <f t="shared" ca="1" si="149"/>
        <v>0</v>
      </c>
      <c r="R309" s="273">
        <f t="shared" ca="1" si="149"/>
        <v>0</v>
      </c>
      <c r="S309" s="273">
        <f t="shared" ca="1" si="149"/>
        <v>0</v>
      </c>
      <c r="T309" s="273">
        <f t="shared" ca="1" si="149"/>
        <v>0</v>
      </c>
      <c r="U309" s="273">
        <f t="shared" ca="1" si="149"/>
        <v>0</v>
      </c>
    </row>
    <row r="310" spans="1:21" ht="15">
      <c r="A310" s="176"/>
      <c r="B310" s="285" t="s">
        <v>182</v>
      </c>
      <c r="C310" s="252" t="str">
        <f>"million "&amp;D309</f>
        <v>million LCU</v>
      </c>
      <c r="D310" s="280" t="str">
        <f>D309</f>
        <v>LCU</v>
      </c>
      <c r="E310" s="271"/>
      <c r="F310" s="287"/>
      <c r="G310" s="275"/>
      <c r="H310" s="275"/>
      <c r="I310" s="275"/>
      <c r="J310" s="275"/>
      <c r="K310" s="231"/>
      <c r="L310" s="240"/>
      <c r="M310" s="273">
        <f t="shared" ref="M310:U310" si="150">L308*$C298</f>
        <v>0</v>
      </c>
      <c r="N310" s="273">
        <f t="shared" ca="1" si="150"/>
        <v>0</v>
      </c>
      <c r="O310" s="273">
        <f t="shared" ca="1" si="150"/>
        <v>0</v>
      </c>
      <c r="P310" s="273">
        <f t="shared" ca="1" si="150"/>
        <v>0</v>
      </c>
      <c r="Q310" s="273">
        <f t="shared" ca="1" si="150"/>
        <v>0</v>
      </c>
      <c r="R310" s="273">
        <f t="shared" ca="1" si="150"/>
        <v>0</v>
      </c>
      <c r="S310" s="273">
        <f t="shared" ca="1" si="150"/>
        <v>0</v>
      </c>
      <c r="T310" s="273">
        <f t="shared" ca="1" si="150"/>
        <v>0</v>
      </c>
      <c r="U310" s="273">
        <f t="shared" ca="1" si="150"/>
        <v>0</v>
      </c>
    </row>
    <row r="311" spans="1:21" ht="15">
      <c r="A311" s="176"/>
      <c r="B311" s="289" t="s">
        <v>197</v>
      </c>
      <c r="C311" s="252"/>
      <c r="D311" s="264"/>
      <c r="E311" s="260"/>
      <c r="F311" s="275"/>
      <c r="G311" s="275"/>
      <c r="H311" s="275"/>
      <c r="I311" s="275"/>
      <c r="J311" s="275"/>
      <c r="K311" s="231"/>
      <c r="L311" s="273"/>
      <c r="M311" s="273"/>
      <c r="N311" s="273"/>
      <c r="O311" s="273"/>
      <c r="P311" s="273"/>
      <c r="Q311" s="273"/>
      <c r="R311" s="273"/>
      <c r="S311" s="273"/>
      <c r="T311" s="273"/>
      <c r="U311" s="273"/>
    </row>
    <row r="312" spans="1:21" ht="15">
      <c r="A312" s="176"/>
      <c r="B312" s="285" t="s">
        <v>59</v>
      </c>
      <c r="C312" s="246" t="str">
        <f>IF(C317="Domestic","LCU","USD")</f>
        <v>LCU</v>
      </c>
      <c r="D312" s="251"/>
      <c r="E312" s="251"/>
      <c r="F312" s="255"/>
      <c r="G312" s="255"/>
      <c r="H312" s="255"/>
      <c r="I312" s="255"/>
      <c r="J312" s="255"/>
      <c r="K312" s="221"/>
      <c r="L312" s="221"/>
      <c r="M312" s="221"/>
      <c r="N312" s="221"/>
      <c r="O312" s="221"/>
      <c r="P312" s="221"/>
      <c r="Q312" s="221"/>
      <c r="R312" s="221"/>
      <c r="S312" s="221"/>
      <c r="T312" s="221"/>
      <c r="U312" s="221"/>
    </row>
    <row r="313" spans="1:21" ht="15">
      <c r="A313" s="176"/>
      <c r="B313" s="285" t="s">
        <v>221</v>
      </c>
      <c r="C313" s="247">
        <f>SUMIF($E$63:$E$72,$B311,H$63:H$72)</f>
        <v>5</v>
      </c>
      <c r="D313" s="251"/>
      <c r="E313" s="251"/>
      <c r="F313" s="255"/>
      <c r="G313" s="255"/>
      <c r="H313" s="255"/>
      <c r="I313" s="255"/>
      <c r="J313" s="255"/>
      <c r="K313" s="221"/>
      <c r="L313" s="221"/>
      <c r="M313" s="221"/>
      <c r="N313" s="221"/>
      <c r="O313" s="221"/>
      <c r="P313" s="221"/>
      <c r="Q313" s="221"/>
      <c r="R313" s="221"/>
      <c r="S313" s="221"/>
      <c r="T313" s="221"/>
      <c r="U313" s="221"/>
    </row>
    <row r="314" spans="1:21" ht="15">
      <c r="A314" s="176"/>
      <c r="B314" s="285" t="s">
        <v>220</v>
      </c>
      <c r="C314" s="248">
        <f>SUMIF($E$63:$E$72,$B311,I$63:I$72)</f>
        <v>4</v>
      </c>
      <c r="D314" s="251"/>
      <c r="E314" s="251"/>
      <c r="F314" s="255"/>
      <c r="G314" s="255"/>
      <c r="H314" s="255"/>
      <c r="I314" s="255"/>
      <c r="J314" s="255"/>
      <c r="K314" s="221"/>
      <c r="L314" s="221"/>
      <c r="M314" s="221"/>
      <c r="N314" s="221"/>
      <c r="O314" s="221"/>
      <c r="P314" s="221"/>
      <c r="Q314" s="221"/>
      <c r="R314" s="221"/>
      <c r="S314" s="221"/>
      <c r="T314" s="221"/>
      <c r="U314" s="221"/>
    </row>
    <row r="315" spans="1:21" ht="15">
      <c r="A315" s="176"/>
      <c r="B315" s="285" t="s">
        <v>219</v>
      </c>
      <c r="C315" s="249">
        <f>SUMIF($E$63:$E$72,$B311,G$63:G$72)</f>
        <v>0.1</v>
      </c>
      <c r="D315" s="251"/>
      <c r="E315" s="251"/>
      <c r="F315" s="255"/>
      <c r="G315" s="255"/>
      <c r="H315" s="255"/>
      <c r="I315" s="255"/>
      <c r="J315" s="255"/>
      <c r="K315" s="221"/>
      <c r="L315" s="221"/>
      <c r="M315" s="221"/>
      <c r="N315" s="221"/>
      <c r="O315" s="221"/>
      <c r="P315" s="221"/>
      <c r="Q315" s="221"/>
      <c r="R315" s="221"/>
      <c r="S315" s="221"/>
      <c r="T315" s="221"/>
      <c r="U315" s="221"/>
    </row>
    <row r="316" spans="1:21" ht="15">
      <c r="A316" s="176"/>
      <c r="B316" s="285" t="s">
        <v>218</v>
      </c>
      <c r="C316" s="280" t="s">
        <v>232</v>
      </c>
      <c r="D316" s="251"/>
      <c r="E316" s="251"/>
      <c r="F316" s="255"/>
      <c r="G316" s="255"/>
      <c r="H316" s="255"/>
      <c r="I316" s="255"/>
      <c r="J316" s="255"/>
      <c r="K316" s="221"/>
      <c r="L316" s="221"/>
      <c r="M316" s="221"/>
      <c r="N316" s="221"/>
      <c r="O316" s="221"/>
      <c r="P316" s="221"/>
      <c r="Q316" s="221"/>
      <c r="R316" s="221"/>
      <c r="S316" s="221"/>
      <c r="T316" s="221"/>
      <c r="U316" s="221"/>
    </row>
    <row r="317" spans="1:21" ht="15">
      <c r="A317" s="176"/>
      <c r="B317" s="285" t="str">
        <f>"Classified as External or Domestic?"</f>
        <v>Classified as External or Domestic?</v>
      </c>
      <c r="C317" s="248" t="str">
        <f>VLOOKUP(B311,$E$63:$I$72,2,FALSE)</f>
        <v>Domestic</v>
      </c>
      <c r="D317" s="251"/>
      <c r="E317" s="251"/>
      <c r="F317" s="255"/>
      <c r="G317" s="255"/>
      <c r="H317" s="255"/>
      <c r="I317" s="255"/>
      <c r="J317" s="255"/>
      <c r="K317" s="221"/>
      <c r="L317" s="221"/>
      <c r="M317" s="221"/>
      <c r="N317" s="221"/>
      <c r="O317" s="221"/>
      <c r="P317" s="221"/>
      <c r="Q317" s="221"/>
      <c r="R317" s="221"/>
      <c r="S317" s="221"/>
      <c r="T317" s="221"/>
      <c r="U317" s="221"/>
    </row>
    <row r="318" spans="1:21" ht="15">
      <c r="A318" s="176"/>
      <c r="B318" s="285" t="s">
        <v>258</v>
      </c>
      <c r="C318" s="251" t="s">
        <v>257</v>
      </c>
      <c r="D318" s="251"/>
      <c r="E318" s="251"/>
      <c r="F318" s="255"/>
      <c r="G318" s="255"/>
      <c r="H318" s="255"/>
      <c r="I318" s="255"/>
      <c r="J318" s="255"/>
      <c r="K318" s="221"/>
      <c r="L318" s="288">
        <f>L319/L$101*100</f>
        <v>0</v>
      </c>
      <c r="M318" s="288">
        <f t="shared" ref="M318" ca="1" si="151">M319/M$101*100</f>
        <v>0</v>
      </c>
      <c r="N318" s="288">
        <f t="shared" ref="N318" ca="1" si="152">N319/N$101*100</f>
        <v>0</v>
      </c>
      <c r="O318" s="288">
        <f t="shared" ref="O318" ca="1" si="153">O319/O$101*100</f>
        <v>0</v>
      </c>
      <c r="P318" s="288">
        <f t="shared" ref="P318" ca="1" si="154">P319/P$101*100</f>
        <v>0</v>
      </c>
      <c r="Q318" s="288">
        <f t="shared" ref="Q318" ca="1" si="155">Q319/Q$101*100</f>
        <v>0</v>
      </c>
      <c r="R318" s="288">
        <f t="shared" ref="R318" ca="1" si="156">R319/R$101*100</f>
        <v>0</v>
      </c>
      <c r="S318" s="288">
        <f t="shared" ref="S318" ca="1" si="157">S319/S$101*100</f>
        <v>0</v>
      </c>
      <c r="T318" s="288">
        <f t="shared" ref="T318" ca="1" si="158">T319/T$101*100</f>
        <v>0</v>
      </c>
      <c r="U318" s="288">
        <f t="shared" ref="U318" ca="1" si="159">U319/U$101*100</f>
        <v>0</v>
      </c>
    </row>
    <row r="319" spans="1:21" ht="15">
      <c r="A319" s="176"/>
      <c r="B319" s="285" t="s">
        <v>189</v>
      </c>
      <c r="C319" s="271" t="s">
        <v>186</v>
      </c>
      <c r="D319" s="280" t="str">
        <f>C317</f>
        <v>Domestic</v>
      </c>
      <c r="E319" s="271"/>
      <c r="F319" s="281"/>
      <c r="G319" s="275"/>
      <c r="H319" s="275"/>
      <c r="I319" s="275"/>
      <c r="J319" s="275"/>
      <c r="K319" s="231"/>
      <c r="L319" s="250">
        <f>SUMIF($E$63:$E$72,$B311,L$63:L$72)*L323</f>
        <v>0</v>
      </c>
      <c r="M319" s="250">
        <f t="shared" ref="M319:U319" si="160">SUMIF($E$63:$E$72,$B311,M$63:M$72)*M323</f>
        <v>0</v>
      </c>
      <c r="N319" s="250">
        <f t="shared" si="160"/>
        <v>0</v>
      </c>
      <c r="O319" s="250">
        <f t="shared" si="160"/>
        <v>0</v>
      </c>
      <c r="P319" s="250">
        <f t="shared" si="160"/>
        <v>0</v>
      </c>
      <c r="Q319" s="250">
        <f t="shared" si="160"/>
        <v>0</v>
      </c>
      <c r="R319" s="250">
        <f t="shared" si="160"/>
        <v>0</v>
      </c>
      <c r="S319" s="250">
        <f t="shared" si="160"/>
        <v>0</v>
      </c>
      <c r="T319" s="250">
        <f t="shared" si="160"/>
        <v>0</v>
      </c>
      <c r="U319" s="250">
        <f t="shared" si="160"/>
        <v>0</v>
      </c>
    </row>
    <row r="320" spans="1:21" ht="15">
      <c r="A320" s="176"/>
      <c r="B320" s="285" t="s">
        <v>188</v>
      </c>
      <c r="C320" s="271" t="s">
        <v>186</v>
      </c>
      <c r="D320" s="280" t="str">
        <f>C317</f>
        <v>Domestic</v>
      </c>
      <c r="E320" s="271"/>
      <c r="F320" s="281"/>
      <c r="G320" s="275"/>
      <c r="H320" s="275"/>
      <c r="I320" s="275"/>
      <c r="J320" s="275"/>
      <c r="K320" s="231"/>
      <c r="L320" s="240"/>
      <c r="M320" s="273">
        <f t="shared" ref="M320:U320" ca="1" si="161">M326*M323</f>
        <v>0</v>
      </c>
      <c r="N320" s="273">
        <f t="shared" ca="1" si="161"/>
        <v>0</v>
      </c>
      <c r="O320" s="273">
        <f t="shared" ca="1" si="161"/>
        <v>0</v>
      </c>
      <c r="P320" s="273">
        <f t="shared" ca="1" si="161"/>
        <v>0</v>
      </c>
      <c r="Q320" s="273">
        <f t="shared" ca="1" si="161"/>
        <v>0</v>
      </c>
      <c r="R320" s="273">
        <f t="shared" ca="1" si="161"/>
        <v>0</v>
      </c>
      <c r="S320" s="273">
        <f t="shared" ca="1" si="161"/>
        <v>0</v>
      </c>
      <c r="T320" s="273">
        <f t="shared" ca="1" si="161"/>
        <v>0</v>
      </c>
      <c r="U320" s="273">
        <f t="shared" ca="1" si="161"/>
        <v>0</v>
      </c>
    </row>
    <row r="321" spans="1:21" ht="15">
      <c r="A321" s="176"/>
      <c r="B321" s="285" t="s">
        <v>206</v>
      </c>
      <c r="C321" s="271" t="s">
        <v>186</v>
      </c>
      <c r="D321" s="280" t="str">
        <f>C317</f>
        <v>Domestic</v>
      </c>
      <c r="E321" s="271"/>
      <c r="F321" s="281"/>
      <c r="G321" s="275"/>
      <c r="H321" s="275"/>
      <c r="I321" s="275"/>
      <c r="J321" s="275"/>
      <c r="K321" s="231"/>
      <c r="L321" s="240"/>
      <c r="M321" s="273">
        <f>M327*M323</f>
        <v>0</v>
      </c>
      <c r="N321" s="273">
        <f t="shared" ref="N321:U321" ca="1" si="162">N327*N323</f>
        <v>0</v>
      </c>
      <c r="O321" s="273">
        <f t="shared" ca="1" si="162"/>
        <v>0</v>
      </c>
      <c r="P321" s="273">
        <f t="shared" ca="1" si="162"/>
        <v>0</v>
      </c>
      <c r="Q321" s="273">
        <f t="shared" ca="1" si="162"/>
        <v>0</v>
      </c>
      <c r="R321" s="273">
        <f t="shared" ca="1" si="162"/>
        <v>0</v>
      </c>
      <c r="S321" s="273">
        <f t="shared" ca="1" si="162"/>
        <v>0</v>
      </c>
      <c r="T321" s="273">
        <f t="shared" ca="1" si="162"/>
        <v>0</v>
      </c>
      <c r="U321" s="273">
        <f t="shared" ca="1" si="162"/>
        <v>0</v>
      </c>
    </row>
    <row r="322" spans="1:21" ht="15">
      <c r="A322" s="176"/>
      <c r="B322" s="285" t="s">
        <v>187</v>
      </c>
      <c r="C322" s="271" t="s">
        <v>186</v>
      </c>
      <c r="D322" s="280" t="str">
        <f>C317</f>
        <v>Domestic</v>
      </c>
      <c r="E322" s="271"/>
      <c r="F322" s="281"/>
      <c r="G322" s="275"/>
      <c r="H322" s="275"/>
      <c r="I322" s="275"/>
      <c r="J322" s="275"/>
      <c r="K322" s="231"/>
      <c r="L322" s="273">
        <f t="shared" ref="L322:U322" si="163">L325*L323</f>
        <v>0</v>
      </c>
      <c r="M322" s="273">
        <f t="shared" ca="1" si="163"/>
        <v>0</v>
      </c>
      <c r="N322" s="273">
        <f t="shared" ca="1" si="163"/>
        <v>0</v>
      </c>
      <c r="O322" s="273">
        <f t="shared" ca="1" si="163"/>
        <v>0</v>
      </c>
      <c r="P322" s="273">
        <f t="shared" ca="1" si="163"/>
        <v>0</v>
      </c>
      <c r="Q322" s="273">
        <f t="shared" ca="1" si="163"/>
        <v>0</v>
      </c>
      <c r="R322" s="273">
        <f t="shared" ca="1" si="163"/>
        <v>0</v>
      </c>
      <c r="S322" s="273">
        <f t="shared" ca="1" si="163"/>
        <v>0</v>
      </c>
      <c r="T322" s="273">
        <f t="shared" ca="1" si="163"/>
        <v>0</v>
      </c>
      <c r="U322" s="273">
        <f t="shared" ca="1" si="163"/>
        <v>0</v>
      </c>
    </row>
    <row r="323" spans="1:21" ht="15">
      <c r="A323" s="176"/>
      <c r="B323" s="285" t="s">
        <v>185</v>
      </c>
      <c r="C323" s="252" t="str">
        <f>"LCU per unit of "&amp;D322</f>
        <v>LCU per unit of Domestic</v>
      </c>
      <c r="D323" s="280" t="str">
        <f>C312</f>
        <v>LCU</v>
      </c>
      <c r="E323" s="271"/>
      <c r="F323" s="281"/>
      <c r="G323" s="275"/>
      <c r="H323" s="275"/>
      <c r="I323" s="275"/>
      <c r="J323" s="275"/>
      <c r="K323" s="231"/>
      <c r="L323" s="273">
        <f t="shared" ref="L323:U323" si="164">INDEX($L$81:$U$85,MATCH($D323,$B$81:$B$85,0),MATCH(L$78,$L$78:$U$78,0))</f>
        <v>1</v>
      </c>
      <c r="M323" s="273">
        <f t="shared" si="164"/>
        <v>1</v>
      </c>
      <c r="N323" s="273">
        <f t="shared" si="164"/>
        <v>1</v>
      </c>
      <c r="O323" s="273">
        <f t="shared" si="164"/>
        <v>1</v>
      </c>
      <c r="P323" s="273">
        <f t="shared" si="164"/>
        <v>1</v>
      </c>
      <c r="Q323" s="273">
        <f t="shared" si="164"/>
        <v>1</v>
      </c>
      <c r="R323" s="273">
        <f t="shared" si="164"/>
        <v>1</v>
      </c>
      <c r="S323" s="273">
        <f t="shared" si="164"/>
        <v>1</v>
      </c>
      <c r="T323" s="273">
        <f t="shared" si="164"/>
        <v>1</v>
      </c>
      <c r="U323" s="273">
        <f t="shared" si="164"/>
        <v>1</v>
      </c>
    </row>
    <row r="324" spans="1:21" ht="15">
      <c r="A324" s="176"/>
      <c r="B324" s="285" t="s">
        <v>184</v>
      </c>
      <c r="C324" s="252" t="str">
        <f>"million "&amp;D323</f>
        <v>million LCU</v>
      </c>
      <c r="D324" s="280" t="str">
        <f>D323</f>
        <v>LCU</v>
      </c>
      <c r="E324" s="263"/>
      <c r="F324" s="287"/>
      <c r="G324" s="275"/>
      <c r="H324" s="275"/>
      <c r="I324" s="275"/>
      <c r="J324" s="275"/>
      <c r="K324" s="231"/>
      <c r="L324" s="288">
        <f>L319/L323</f>
        <v>0</v>
      </c>
      <c r="M324" s="288">
        <f t="shared" ref="M324:U324" si="165">M319/M323</f>
        <v>0</v>
      </c>
      <c r="N324" s="288">
        <f t="shared" si="165"/>
        <v>0</v>
      </c>
      <c r="O324" s="288">
        <f t="shared" si="165"/>
        <v>0</v>
      </c>
      <c r="P324" s="288">
        <f t="shared" si="165"/>
        <v>0</v>
      </c>
      <c r="Q324" s="288">
        <f t="shared" si="165"/>
        <v>0</v>
      </c>
      <c r="R324" s="288">
        <f t="shared" si="165"/>
        <v>0</v>
      </c>
      <c r="S324" s="288">
        <f t="shared" si="165"/>
        <v>0</v>
      </c>
      <c r="T324" s="288">
        <f t="shared" si="165"/>
        <v>0</v>
      </c>
      <c r="U324" s="288">
        <f t="shared" si="165"/>
        <v>0</v>
      </c>
    </row>
    <row r="325" spans="1:21" ht="15">
      <c r="A325" s="176"/>
      <c r="B325" s="285" t="s">
        <v>183</v>
      </c>
      <c r="C325" s="252" t="str">
        <f>"million "&amp;D324</f>
        <v>million LCU</v>
      </c>
      <c r="D325" s="280" t="str">
        <f>D324</f>
        <v>LCU</v>
      </c>
      <c r="E325" s="271"/>
      <c r="F325" s="287"/>
      <c r="G325" s="275"/>
      <c r="H325" s="275"/>
      <c r="I325" s="275"/>
      <c r="J325" s="275"/>
      <c r="K325" s="231"/>
      <c r="L325" s="273">
        <f>L324</f>
        <v>0</v>
      </c>
      <c r="M325" s="273">
        <f t="shared" ref="M325:U325" ca="1" si="166">L325+M324-M326</f>
        <v>0</v>
      </c>
      <c r="N325" s="273">
        <f t="shared" ca="1" si="166"/>
        <v>0</v>
      </c>
      <c r="O325" s="273">
        <f t="shared" ca="1" si="166"/>
        <v>0</v>
      </c>
      <c r="P325" s="273">
        <f t="shared" ca="1" si="166"/>
        <v>0</v>
      </c>
      <c r="Q325" s="273">
        <f t="shared" ca="1" si="166"/>
        <v>0</v>
      </c>
      <c r="R325" s="273">
        <f t="shared" ca="1" si="166"/>
        <v>0</v>
      </c>
      <c r="S325" s="273">
        <f t="shared" ca="1" si="166"/>
        <v>0</v>
      </c>
      <c r="T325" s="273">
        <f t="shared" ca="1" si="166"/>
        <v>0</v>
      </c>
      <c r="U325" s="273">
        <f t="shared" ca="1" si="166"/>
        <v>0</v>
      </c>
    </row>
    <row r="326" spans="1:21" ht="15">
      <c r="A326" s="176"/>
      <c r="B326" s="285" t="s">
        <v>119</v>
      </c>
      <c r="C326" s="252" t="str">
        <f>"million "&amp;D325</f>
        <v>million LCU</v>
      </c>
      <c r="D326" s="280" t="str">
        <f>D325</f>
        <v>LCU</v>
      </c>
      <c r="E326" s="271"/>
      <c r="F326" s="287"/>
      <c r="G326" s="275"/>
      <c r="H326" s="275"/>
      <c r="I326" s="275"/>
      <c r="J326" s="275"/>
      <c r="K326" s="231"/>
      <c r="L326" s="240"/>
      <c r="M326" s="273">
        <f t="shared" ref="M326:U326" ca="1" si="167">IF(M$241&gt;$C313-1,SUM(OFFSET($L324,0,M$241-$C313,1,$C313-$C314))/($C313-$C314),IF(M$241&lt;$C314+1,0,SUM(OFFSET($L324,0,0,1,M$241-$C314))/($C313-$C314)))</f>
        <v>0</v>
      </c>
      <c r="N326" s="273">
        <f t="shared" ca="1" si="167"/>
        <v>0</v>
      </c>
      <c r="O326" s="273">
        <f t="shared" ca="1" si="167"/>
        <v>0</v>
      </c>
      <c r="P326" s="273">
        <f t="shared" ca="1" si="167"/>
        <v>0</v>
      </c>
      <c r="Q326" s="273">
        <f t="shared" ca="1" si="167"/>
        <v>0</v>
      </c>
      <c r="R326" s="273">
        <f t="shared" ca="1" si="167"/>
        <v>0</v>
      </c>
      <c r="S326" s="273">
        <f t="shared" ca="1" si="167"/>
        <v>0</v>
      </c>
      <c r="T326" s="273">
        <f t="shared" ca="1" si="167"/>
        <v>0</v>
      </c>
      <c r="U326" s="273">
        <f t="shared" ca="1" si="167"/>
        <v>0</v>
      </c>
    </row>
    <row r="327" spans="1:21" ht="15">
      <c r="A327" s="176"/>
      <c r="B327" s="285" t="s">
        <v>182</v>
      </c>
      <c r="C327" s="252" t="str">
        <f>"million "&amp;D326</f>
        <v>million LCU</v>
      </c>
      <c r="D327" s="280" t="str">
        <f>D326</f>
        <v>LCU</v>
      </c>
      <c r="E327" s="271"/>
      <c r="F327" s="287"/>
      <c r="G327" s="275"/>
      <c r="H327" s="275"/>
      <c r="I327" s="275"/>
      <c r="J327" s="275"/>
      <c r="K327" s="231"/>
      <c r="L327" s="240"/>
      <c r="M327" s="273">
        <f t="shared" ref="M327:U327" si="168">L325*$C315</f>
        <v>0</v>
      </c>
      <c r="N327" s="273">
        <f t="shared" ca="1" si="168"/>
        <v>0</v>
      </c>
      <c r="O327" s="273">
        <f t="shared" ca="1" si="168"/>
        <v>0</v>
      </c>
      <c r="P327" s="273">
        <f t="shared" ca="1" si="168"/>
        <v>0</v>
      </c>
      <c r="Q327" s="273">
        <f t="shared" ca="1" si="168"/>
        <v>0</v>
      </c>
      <c r="R327" s="273">
        <f t="shared" ca="1" si="168"/>
        <v>0</v>
      </c>
      <c r="S327" s="273">
        <f t="shared" ca="1" si="168"/>
        <v>0</v>
      </c>
      <c r="T327" s="273">
        <f t="shared" ca="1" si="168"/>
        <v>0</v>
      </c>
      <c r="U327" s="273">
        <f t="shared" ca="1" si="168"/>
        <v>0</v>
      </c>
    </row>
    <row r="328" spans="1:21" ht="15">
      <c r="A328" s="176"/>
      <c r="B328" s="289" t="s">
        <v>196</v>
      </c>
      <c r="C328" s="252"/>
      <c r="D328" s="264"/>
      <c r="E328" s="260"/>
      <c r="F328" s="275"/>
      <c r="G328" s="275"/>
      <c r="H328" s="275"/>
      <c r="I328" s="275"/>
      <c r="J328" s="275"/>
      <c r="K328" s="231"/>
      <c r="L328" s="273"/>
      <c r="M328" s="273"/>
      <c r="N328" s="273"/>
      <c r="O328" s="273"/>
      <c r="P328" s="273"/>
      <c r="Q328" s="273"/>
      <c r="R328" s="273"/>
      <c r="S328" s="273"/>
      <c r="T328" s="273"/>
      <c r="U328" s="273"/>
    </row>
    <row r="329" spans="1:21" ht="15">
      <c r="A329" s="176"/>
      <c r="B329" s="285" t="s">
        <v>59</v>
      </c>
      <c r="C329" s="246" t="str">
        <f>IF(C334="Domestic","LCU","USD")</f>
        <v>LCU</v>
      </c>
      <c r="D329" s="251"/>
      <c r="E329" s="251"/>
      <c r="F329" s="255"/>
      <c r="G329" s="255"/>
      <c r="H329" s="255"/>
      <c r="I329" s="255"/>
      <c r="J329" s="255"/>
      <c r="K329" s="221"/>
      <c r="L329" s="221"/>
      <c r="M329" s="221"/>
      <c r="N329" s="221"/>
      <c r="O329" s="221"/>
      <c r="P329" s="221"/>
      <c r="Q329" s="221"/>
      <c r="R329" s="221"/>
      <c r="S329" s="221"/>
      <c r="T329" s="221"/>
      <c r="U329" s="221"/>
    </row>
    <row r="330" spans="1:21" ht="15">
      <c r="A330" s="176"/>
      <c r="B330" s="285" t="s">
        <v>221</v>
      </c>
      <c r="C330" s="247">
        <f>SUMIF($E$63:$E$72,$B328,H$63:H$72)</f>
        <v>5</v>
      </c>
      <c r="D330" s="251"/>
      <c r="E330" s="251"/>
      <c r="F330" s="255"/>
      <c r="G330" s="255"/>
      <c r="H330" s="255"/>
      <c r="I330" s="255"/>
      <c r="J330" s="255"/>
      <c r="K330" s="221"/>
      <c r="L330" s="221"/>
      <c r="M330" s="221"/>
      <c r="N330" s="221"/>
      <c r="O330" s="221"/>
      <c r="P330" s="221"/>
      <c r="Q330" s="221"/>
      <c r="R330" s="221"/>
      <c r="S330" s="221"/>
      <c r="T330" s="221"/>
      <c r="U330" s="221"/>
    </row>
    <row r="331" spans="1:21" ht="15">
      <c r="A331" s="176"/>
      <c r="B331" s="285" t="s">
        <v>220</v>
      </c>
      <c r="C331" s="248">
        <f>SUMIF($E$63:$E$72,$B328,I$63:I$72)</f>
        <v>4</v>
      </c>
      <c r="D331" s="251"/>
      <c r="E331" s="251"/>
      <c r="F331" s="255"/>
      <c r="G331" s="255"/>
      <c r="H331" s="255"/>
      <c r="I331" s="255"/>
      <c r="J331" s="255"/>
      <c r="K331" s="221"/>
      <c r="L331" s="221"/>
      <c r="M331" s="221"/>
      <c r="N331" s="221"/>
      <c r="O331" s="221"/>
      <c r="P331" s="221"/>
      <c r="Q331" s="221"/>
      <c r="R331" s="221"/>
      <c r="S331" s="221"/>
      <c r="T331" s="221"/>
      <c r="U331" s="221"/>
    </row>
    <row r="332" spans="1:21" ht="15">
      <c r="A332" s="176"/>
      <c r="B332" s="285" t="s">
        <v>219</v>
      </c>
      <c r="C332" s="249">
        <f>SUMIF($E$63:$E$72,$B328,G$63:G$72)</f>
        <v>0.1</v>
      </c>
      <c r="D332" s="251"/>
      <c r="E332" s="251"/>
      <c r="F332" s="255"/>
      <c r="G332" s="255"/>
      <c r="H332" s="255"/>
      <c r="I332" s="255"/>
      <c r="J332" s="255"/>
      <c r="K332" s="221"/>
      <c r="L332" s="221"/>
      <c r="M332" s="221"/>
      <c r="N332" s="221"/>
      <c r="O332" s="221"/>
      <c r="P332" s="221"/>
      <c r="Q332" s="221"/>
      <c r="R332" s="221"/>
      <c r="S332" s="221"/>
      <c r="T332" s="221"/>
      <c r="U332" s="221"/>
    </row>
    <row r="333" spans="1:21" ht="15">
      <c r="A333" s="176"/>
      <c r="B333" s="285" t="s">
        <v>218</v>
      </c>
      <c r="C333" s="280" t="s">
        <v>232</v>
      </c>
      <c r="D333" s="251"/>
      <c r="E333" s="251"/>
      <c r="F333" s="255"/>
      <c r="G333" s="255"/>
      <c r="H333" s="255"/>
      <c r="I333" s="255"/>
      <c r="J333" s="255"/>
      <c r="K333" s="221"/>
      <c r="L333" s="221"/>
      <c r="M333" s="221"/>
      <c r="N333" s="221"/>
      <c r="O333" s="221"/>
      <c r="P333" s="221"/>
      <c r="Q333" s="221"/>
      <c r="R333" s="221"/>
      <c r="S333" s="221"/>
      <c r="T333" s="221"/>
      <c r="U333" s="221"/>
    </row>
    <row r="334" spans="1:21" ht="15">
      <c r="A334" s="176"/>
      <c r="B334" s="285" t="str">
        <f>"Classified as External or Domestic?"</f>
        <v>Classified as External or Domestic?</v>
      </c>
      <c r="C334" s="248" t="str">
        <f>VLOOKUP(B328,$E$63:$I$72,2,FALSE)</f>
        <v>Domestic</v>
      </c>
      <c r="D334" s="251"/>
      <c r="E334" s="251"/>
      <c r="F334" s="255"/>
      <c r="G334" s="255"/>
      <c r="H334" s="255"/>
      <c r="I334" s="255"/>
      <c r="J334" s="255"/>
      <c r="K334" s="221"/>
      <c r="L334" s="221"/>
      <c r="M334" s="221"/>
      <c r="N334" s="221"/>
      <c r="O334" s="221"/>
      <c r="P334" s="221"/>
      <c r="Q334" s="221"/>
      <c r="R334" s="221"/>
      <c r="S334" s="221"/>
      <c r="T334" s="221"/>
      <c r="U334" s="221"/>
    </row>
    <row r="335" spans="1:21" ht="15">
      <c r="A335" s="176"/>
      <c r="B335" s="285" t="s">
        <v>258</v>
      </c>
      <c r="C335" s="251" t="s">
        <v>257</v>
      </c>
      <c r="D335" s="251"/>
      <c r="E335" s="251"/>
      <c r="F335" s="255"/>
      <c r="G335" s="255"/>
      <c r="H335" s="255"/>
      <c r="I335" s="255"/>
      <c r="J335" s="255"/>
      <c r="K335" s="221"/>
      <c r="L335" s="288">
        <f>L336/L$101*100</f>
        <v>-145.86045540156337</v>
      </c>
      <c r="M335" s="288">
        <f t="shared" ref="M335" ca="1" si="169">M336/M$101*100</f>
        <v>-205.23206838565042</v>
      </c>
      <c r="N335" s="288">
        <f t="shared" ref="N335" ca="1" si="170">N336/N$101*100</f>
        <v>-256.83026128502786</v>
      </c>
      <c r="O335" s="288">
        <f t="shared" ref="O335" ca="1" si="171">O336/O$101*100</f>
        <v>-228.47308717093142</v>
      </c>
      <c r="P335" s="288">
        <f t="shared" ref="P335" ca="1" si="172">P336/P$101*100</f>
        <v>-235.31935222629036</v>
      </c>
      <c r="Q335" s="288">
        <f t="shared" ref="Q335" ca="1" si="173">Q336/Q$101*100</f>
        <v>-67.565345851780407</v>
      </c>
      <c r="R335" s="288">
        <f t="shared" ref="R335" ca="1" si="174">R336/R$101*100</f>
        <v>-77.378084604505588</v>
      </c>
      <c r="S335" s="288">
        <f t="shared" ref="S335" ca="1" si="175">S336/S$101*100</f>
        <v>-77.849539752807246</v>
      </c>
      <c r="T335" s="288">
        <f t="shared" ref="T335" ca="1" si="176">T336/T$101*100</f>
        <v>-63.558380924474513</v>
      </c>
      <c r="U335" s="288">
        <f t="shared" ref="U335" ca="1" si="177">U336/U$101*100</f>
        <v>-57.026133097505024</v>
      </c>
    </row>
    <row r="336" spans="1:21" ht="15">
      <c r="A336" s="176"/>
      <c r="B336" s="285" t="s">
        <v>189</v>
      </c>
      <c r="C336" s="271" t="s">
        <v>186</v>
      </c>
      <c r="D336" s="280" t="str">
        <f>C334</f>
        <v>Domestic</v>
      </c>
      <c r="E336" s="271"/>
      <c r="F336" s="281"/>
      <c r="G336" s="275"/>
      <c r="H336" s="275"/>
      <c r="I336" s="275"/>
      <c r="J336" s="275"/>
      <c r="K336" s="231"/>
      <c r="L336" s="250">
        <f>SUMIF($E$63:$E$72,$B328,L$63:L$72)*L340</f>
        <v>35000</v>
      </c>
      <c r="M336" s="250">
        <f t="shared" ref="M336:U336" si="178">SUMIF($E$63:$E$72,$B328,M$63:M$72)*M340</f>
        <v>33250</v>
      </c>
      <c r="N336" s="250">
        <f t="shared" si="178"/>
        <v>31587.5</v>
      </c>
      <c r="O336" s="250">
        <f t="shared" si="178"/>
        <v>30008.124999999996</v>
      </c>
      <c r="P336" s="250">
        <f t="shared" si="178"/>
        <v>28507.71875</v>
      </c>
      <c r="Q336" s="250">
        <f t="shared" si="178"/>
        <v>27082.332812500001</v>
      </c>
      <c r="R336" s="250">
        <f t="shared" si="178"/>
        <v>25728.216171874996</v>
      </c>
      <c r="S336" s="250">
        <f t="shared" si="178"/>
        <v>24441.805363281248</v>
      </c>
      <c r="T336" s="250">
        <f t="shared" si="178"/>
        <v>23219.715095117186</v>
      </c>
      <c r="U336" s="250">
        <f t="shared" si="178"/>
        <v>22058.729340361326</v>
      </c>
    </row>
    <row r="337" spans="1:21" ht="15">
      <c r="A337" s="176"/>
      <c r="B337" s="285" t="s">
        <v>188</v>
      </c>
      <c r="C337" s="271" t="s">
        <v>186</v>
      </c>
      <c r="D337" s="280" t="str">
        <f>C334</f>
        <v>Domestic</v>
      </c>
      <c r="E337" s="271"/>
      <c r="F337" s="281"/>
      <c r="G337" s="275"/>
      <c r="H337" s="275"/>
      <c r="I337" s="275"/>
      <c r="J337" s="275"/>
      <c r="K337" s="231"/>
      <c r="L337" s="240"/>
      <c r="M337" s="273">
        <f t="shared" ref="M337:U337" ca="1" si="179">M343*M340</f>
        <v>0</v>
      </c>
      <c r="N337" s="273">
        <f t="shared" ca="1" si="179"/>
        <v>0</v>
      </c>
      <c r="O337" s="273">
        <f t="shared" ca="1" si="179"/>
        <v>0</v>
      </c>
      <c r="P337" s="273">
        <f t="shared" ca="1" si="179"/>
        <v>0</v>
      </c>
      <c r="Q337" s="273">
        <f t="shared" ca="1" si="179"/>
        <v>35000</v>
      </c>
      <c r="R337" s="273">
        <f t="shared" ca="1" si="179"/>
        <v>33250</v>
      </c>
      <c r="S337" s="273">
        <f t="shared" ca="1" si="179"/>
        <v>31587.5</v>
      </c>
      <c r="T337" s="273">
        <f t="shared" ca="1" si="179"/>
        <v>30008.124999999996</v>
      </c>
      <c r="U337" s="273">
        <f t="shared" ca="1" si="179"/>
        <v>28507.71875</v>
      </c>
    </row>
    <row r="338" spans="1:21" ht="15">
      <c r="A338" s="176"/>
      <c r="B338" s="285" t="s">
        <v>206</v>
      </c>
      <c r="C338" s="271" t="s">
        <v>186</v>
      </c>
      <c r="D338" s="280" t="str">
        <f>C334</f>
        <v>Domestic</v>
      </c>
      <c r="E338" s="271"/>
      <c r="F338" s="281"/>
      <c r="G338" s="275"/>
      <c r="H338" s="275"/>
      <c r="I338" s="275"/>
      <c r="J338" s="275"/>
      <c r="K338" s="231"/>
      <c r="L338" s="240"/>
      <c r="M338" s="273">
        <f>M344*M340</f>
        <v>3500</v>
      </c>
      <c r="N338" s="273">
        <f t="shared" ref="N338:U338" ca="1" si="180">N344*N340</f>
        <v>6825</v>
      </c>
      <c r="O338" s="273">
        <f t="shared" ca="1" si="180"/>
        <v>9983.75</v>
      </c>
      <c r="P338" s="273">
        <f t="shared" ca="1" si="180"/>
        <v>12984.5625</v>
      </c>
      <c r="Q338" s="273">
        <f t="shared" ca="1" si="180"/>
        <v>15835.334375</v>
      </c>
      <c r="R338" s="273">
        <f t="shared" ca="1" si="180"/>
        <v>15043.567656250001</v>
      </c>
      <c r="S338" s="273">
        <f t="shared" ca="1" si="180"/>
        <v>14291.3892734375</v>
      </c>
      <c r="T338" s="273">
        <f t="shared" ca="1" si="180"/>
        <v>13576.819809765626</v>
      </c>
      <c r="U338" s="273">
        <f t="shared" ca="1" si="180"/>
        <v>12897.978819277345</v>
      </c>
    </row>
    <row r="339" spans="1:21" ht="15">
      <c r="A339" s="176"/>
      <c r="B339" s="285" t="s">
        <v>187</v>
      </c>
      <c r="C339" s="271" t="s">
        <v>186</v>
      </c>
      <c r="D339" s="280" t="str">
        <f>C334</f>
        <v>Domestic</v>
      </c>
      <c r="E339" s="271"/>
      <c r="F339" s="281"/>
      <c r="G339" s="275"/>
      <c r="H339" s="275"/>
      <c r="I339" s="275"/>
      <c r="J339" s="275"/>
      <c r="K339" s="231"/>
      <c r="L339" s="273">
        <f t="shared" ref="L339:U339" si="181">L342*L340</f>
        <v>35000</v>
      </c>
      <c r="M339" s="273">
        <f t="shared" ca="1" si="181"/>
        <v>68250</v>
      </c>
      <c r="N339" s="273">
        <f t="shared" ca="1" si="181"/>
        <v>99837.5</v>
      </c>
      <c r="O339" s="273">
        <f t="shared" ca="1" si="181"/>
        <v>129845.625</v>
      </c>
      <c r="P339" s="273">
        <f t="shared" ca="1" si="181"/>
        <v>158353.34375</v>
      </c>
      <c r="Q339" s="273">
        <f t="shared" ca="1" si="181"/>
        <v>150435.67656250001</v>
      </c>
      <c r="R339" s="273">
        <f t="shared" ca="1" si="181"/>
        <v>142913.892734375</v>
      </c>
      <c r="S339" s="273">
        <f t="shared" ca="1" si="181"/>
        <v>135768.19809765625</v>
      </c>
      <c r="T339" s="273">
        <f t="shared" ca="1" si="181"/>
        <v>128979.78819277344</v>
      </c>
      <c r="U339" s="273">
        <f t="shared" ca="1" si="181"/>
        <v>122530.79878313476</v>
      </c>
    </row>
    <row r="340" spans="1:21" ht="15">
      <c r="A340" s="176"/>
      <c r="B340" s="285" t="s">
        <v>185</v>
      </c>
      <c r="C340" s="252" t="str">
        <f>"LCU per unit of "&amp;D339</f>
        <v>LCU per unit of Domestic</v>
      </c>
      <c r="D340" s="280" t="str">
        <f>C329</f>
        <v>LCU</v>
      </c>
      <c r="E340" s="271"/>
      <c r="F340" s="281"/>
      <c r="G340" s="275"/>
      <c r="H340" s="275"/>
      <c r="I340" s="275"/>
      <c r="J340" s="275"/>
      <c r="K340" s="231"/>
      <c r="L340" s="273">
        <f t="shared" ref="L340:U340" si="182">INDEX($L$81:$U$85,MATCH($D340,$B$81:$B$85,0),MATCH(L$78,$L$78:$U$78,0))</f>
        <v>1</v>
      </c>
      <c r="M340" s="273">
        <f t="shared" si="182"/>
        <v>1</v>
      </c>
      <c r="N340" s="273">
        <f t="shared" si="182"/>
        <v>1</v>
      </c>
      <c r="O340" s="273">
        <f t="shared" si="182"/>
        <v>1</v>
      </c>
      <c r="P340" s="273">
        <f t="shared" si="182"/>
        <v>1</v>
      </c>
      <c r="Q340" s="273">
        <f t="shared" si="182"/>
        <v>1</v>
      </c>
      <c r="R340" s="273">
        <f t="shared" si="182"/>
        <v>1</v>
      </c>
      <c r="S340" s="273">
        <f t="shared" si="182"/>
        <v>1</v>
      </c>
      <c r="T340" s="273">
        <f t="shared" si="182"/>
        <v>1</v>
      </c>
      <c r="U340" s="273">
        <f t="shared" si="182"/>
        <v>1</v>
      </c>
    </row>
    <row r="341" spans="1:21" ht="15">
      <c r="A341" s="176"/>
      <c r="B341" s="285" t="s">
        <v>184</v>
      </c>
      <c r="C341" s="252" t="str">
        <f>"million "&amp;D340</f>
        <v>million LCU</v>
      </c>
      <c r="D341" s="280" t="str">
        <f>D340</f>
        <v>LCU</v>
      </c>
      <c r="E341" s="263"/>
      <c r="F341" s="287"/>
      <c r="G341" s="275"/>
      <c r="H341" s="275"/>
      <c r="I341" s="275"/>
      <c r="J341" s="275"/>
      <c r="K341" s="231"/>
      <c r="L341" s="288">
        <f>L336/L340</f>
        <v>35000</v>
      </c>
      <c r="M341" s="288">
        <f t="shared" ref="M341:U341" si="183">M336/M340</f>
        <v>33250</v>
      </c>
      <c r="N341" s="288">
        <f t="shared" si="183"/>
        <v>31587.5</v>
      </c>
      <c r="O341" s="288">
        <f t="shared" si="183"/>
        <v>30008.124999999996</v>
      </c>
      <c r="P341" s="288">
        <f t="shared" si="183"/>
        <v>28507.71875</v>
      </c>
      <c r="Q341" s="288">
        <f t="shared" si="183"/>
        <v>27082.332812500001</v>
      </c>
      <c r="R341" s="288">
        <f t="shared" si="183"/>
        <v>25728.216171874996</v>
      </c>
      <c r="S341" s="288">
        <f t="shared" si="183"/>
        <v>24441.805363281248</v>
      </c>
      <c r="T341" s="288">
        <f t="shared" si="183"/>
        <v>23219.715095117186</v>
      </c>
      <c r="U341" s="288">
        <f t="shared" si="183"/>
        <v>22058.729340361326</v>
      </c>
    </row>
    <row r="342" spans="1:21" ht="15">
      <c r="A342" s="176"/>
      <c r="B342" s="285" t="s">
        <v>183</v>
      </c>
      <c r="C342" s="252" t="str">
        <f>"million "&amp;D341</f>
        <v>million LCU</v>
      </c>
      <c r="D342" s="280" t="str">
        <f>D341</f>
        <v>LCU</v>
      </c>
      <c r="E342" s="271"/>
      <c r="F342" s="287"/>
      <c r="G342" s="275"/>
      <c r="H342" s="275"/>
      <c r="I342" s="275"/>
      <c r="J342" s="275"/>
      <c r="K342" s="231"/>
      <c r="L342" s="273">
        <f>L341</f>
        <v>35000</v>
      </c>
      <c r="M342" s="273">
        <f t="shared" ref="M342:U342" ca="1" si="184">L342+M341-M343</f>
        <v>68250</v>
      </c>
      <c r="N342" s="273">
        <f t="shared" ca="1" si="184"/>
        <v>99837.5</v>
      </c>
      <c r="O342" s="273">
        <f t="shared" ca="1" si="184"/>
        <v>129845.625</v>
      </c>
      <c r="P342" s="273">
        <f t="shared" ca="1" si="184"/>
        <v>158353.34375</v>
      </c>
      <c r="Q342" s="273">
        <f t="shared" ca="1" si="184"/>
        <v>150435.67656250001</v>
      </c>
      <c r="R342" s="273">
        <f t="shared" ca="1" si="184"/>
        <v>142913.892734375</v>
      </c>
      <c r="S342" s="273">
        <f t="shared" ca="1" si="184"/>
        <v>135768.19809765625</v>
      </c>
      <c r="T342" s="273">
        <f t="shared" ca="1" si="184"/>
        <v>128979.78819277344</v>
      </c>
      <c r="U342" s="273">
        <f t="shared" ca="1" si="184"/>
        <v>122530.79878313476</v>
      </c>
    </row>
    <row r="343" spans="1:21" ht="15">
      <c r="A343" s="176"/>
      <c r="B343" s="285" t="s">
        <v>119</v>
      </c>
      <c r="C343" s="252" t="str">
        <f>"million "&amp;D342</f>
        <v>million LCU</v>
      </c>
      <c r="D343" s="280" t="str">
        <f>D342</f>
        <v>LCU</v>
      </c>
      <c r="E343" s="271"/>
      <c r="F343" s="287"/>
      <c r="G343" s="275"/>
      <c r="H343" s="275"/>
      <c r="I343" s="275"/>
      <c r="J343" s="275"/>
      <c r="K343" s="231"/>
      <c r="L343" s="240"/>
      <c r="M343" s="273">
        <f t="shared" ref="M343:U343" ca="1" si="185">IF(M$241&gt;$C330-1,SUM(OFFSET($L341,0,M$241-$C330,1,$C330-$C331))/($C330-$C331),IF(M$241&lt;$C331+1,0,SUM(OFFSET($L341,0,0,1,M$241-$C331))/($C330-$C331)))</f>
        <v>0</v>
      </c>
      <c r="N343" s="273">
        <f t="shared" ca="1" si="185"/>
        <v>0</v>
      </c>
      <c r="O343" s="273">
        <f t="shared" ca="1" si="185"/>
        <v>0</v>
      </c>
      <c r="P343" s="273">
        <f t="shared" ca="1" si="185"/>
        <v>0</v>
      </c>
      <c r="Q343" s="273">
        <f t="shared" ca="1" si="185"/>
        <v>35000</v>
      </c>
      <c r="R343" s="273">
        <f t="shared" ca="1" si="185"/>
        <v>33250</v>
      </c>
      <c r="S343" s="273">
        <f t="shared" ca="1" si="185"/>
        <v>31587.5</v>
      </c>
      <c r="T343" s="273">
        <f t="shared" ca="1" si="185"/>
        <v>30008.124999999996</v>
      </c>
      <c r="U343" s="273">
        <f t="shared" ca="1" si="185"/>
        <v>28507.71875</v>
      </c>
    </row>
    <row r="344" spans="1:21" ht="15">
      <c r="A344" s="176"/>
      <c r="B344" s="285" t="s">
        <v>182</v>
      </c>
      <c r="C344" s="252" t="str">
        <f>"million "&amp;D343</f>
        <v>million LCU</v>
      </c>
      <c r="D344" s="280" t="str">
        <f>D343</f>
        <v>LCU</v>
      </c>
      <c r="E344" s="271"/>
      <c r="F344" s="287"/>
      <c r="G344" s="275"/>
      <c r="H344" s="275"/>
      <c r="I344" s="275"/>
      <c r="J344" s="275"/>
      <c r="K344" s="231"/>
      <c r="L344" s="240"/>
      <c r="M344" s="273">
        <f t="shared" ref="M344:U344" si="186">L342*$C332</f>
        <v>3500</v>
      </c>
      <c r="N344" s="273">
        <f t="shared" ca="1" si="186"/>
        <v>6825</v>
      </c>
      <c r="O344" s="273">
        <f t="shared" ca="1" si="186"/>
        <v>9983.75</v>
      </c>
      <c r="P344" s="273">
        <f t="shared" ca="1" si="186"/>
        <v>12984.5625</v>
      </c>
      <c r="Q344" s="273">
        <f t="shared" ca="1" si="186"/>
        <v>15835.334375</v>
      </c>
      <c r="R344" s="273">
        <f t="shared" ca="1" si="186"/>
        <v>15043.567656250001</v>
      </c>
      <c r="S344" s="273">
        <f t="shared" ca="1" si="186"/>
        <v>14291.3892734375</v>
      </c>
      <c r="T344" s="273">
        <f t="shared" ca="1" si="186"/>
        <v>13576.819809765626</v>
      </c>
      <c r="U344" s="273">
        <f t="shared" ca="1" si="186"/>
        <v>12897.978819277345</v>
      </c>
    </row>
    <row r="345" spans="1:21" ht="15">
      <c r="A345" s="176"/>
      <c r="B345" s="289" t="s">
        <v>195</v>
      </c>
      <c r="C345" s="252"/>
      <c r="D345" s="264"/>
      <c r="E345" s="260"/>
      <c r="F345" s="275"/>
      <c r="G345" s="275"/>
      <c r="H345" s="275"/>
      <c r="I345" s="275"/>
      <c r="J345" s="275"/>
      <c r="K345" s="231"/>
      <c r="L345" s="273"/>
      <c r="M345" s="273"/>
      <c r="N345" s="273"/>
      <c r="O345" s="273"/>
      <c r="P345" s="273"/>
      <c r="Q345" s="273"/>
      <c r="R345" s="273"/>
      <c r="S345" s="273"/>
      <c r="T345" s="273"/>
      <c r="U345" s="273"/>
    </row>
    <row r="346" spans="1:21" ht="15">
      <c r="A346" s="176"/>
      <c r="B346" s="285" t="s">
        <v>59</v>
      </c>
      <c r="C346" s="246" t="str">
        <f>IF(C351="Domestic","LCU","USD")</f>
        <v>LCU</v>
      </c>
      <c r="D346" s="251"/>
      <c r="E346" s="251"/>
      <c r="F346" s="255"/>
      <c r="G346" s="255"/>
      <c r="H346" s="255"/>
      <c r="I346" s="255"/>
      <c r="J346" s="255"/>
      <c r="K346" s="221"/>
      <c r="L346" s="221"/>
      <c r="M346" s="221"/>
      <c r="N346" s="221"/>
      <c r="O346" s="221"/>
      <c r="P346" s="221"/>
      <c r="Q346" s="221"/>
      <c r="R346" s="221"/>
      <c r="S346" s="221"/>
      <c r="T346" s="221"/>
      <c r="U346" s="221"/>
    </row>
    <row r="347" spans="1:21" ht="15">
      <c r="A347" s="176"/>
      <c r="B347" s="285" t="s">
        <v>221</v>
      </c>
      <c r="C347" s="247">
        <f>SUMIF($E$63:$E$72,$B345,H$63:H$72)</f>
        <v>5</v>
      </c>
      <c r="D347" s="251"/>
      <c r="E347" s="251"/>
      <c r="F347" s="255"/>
      <c r="G347" s="255"/>
      <c r="H347" s="255"/>
      <c r="I347" s="255"/>
      <c r="J347" s="255"/>
      <c r="K347" s="221"/>
      <c r="L347" s="221"/>
      <c r="M347" s="221"/>
      <c r="N347" s="221"/>
      <c r="O347" s="221"/>
      <c r="P347" s="221"/>
      <c r="Q347" s="221"/>
      <c r="R347" s="221"/>
      <c r="S347" s="221"/>
      <c r="T347" s="221"/>
      <c r="U347" s="221"/>
    </row>
    <row r="348" spans="1:21" ht="15">
      <c r="A348" s="176"/>
      <c r="B348" s="285" t="s">
        <v>220</v>
      </c>
      <c r="C348" s="248">
        <f>SUMIF($E$63:$E$72,$B345,I$63:I$72)</f>
        <v>4</v>
      </c>
      <c r="D348" s="251"/>
      <c r="E348" s="251"/>
      <c r="F348" s="255"/>
      <c r="G348" s="255"/>
      <c r="H348" s="255"/>
      <c r="I348" s="255"/>
      <c r="J348" s="255"/>
      <c r="K348" s="221"/>
      <c r="L348" s="221"/>
      <c r="M348" s="221"/>
      <c r="N348" s="221"/>
      <c r="O348" s="221"/>
      <c r="P348" s="221"/>
      <c r="Q348" s="221"/>
      <c r="R348" s="221"/>
      <c r="S348" s="221"/>
      <c r="T348" s="221"/>
      <c r="U348" s="221"/>
    </row>
    <row r="349" spans="1:21" ht="15">
      <c r="A349" s="176"/>
      <c r="B349" s="285" t="s">
        <v>219</v>
      </c>
      <c r="C349" s="249">
        <f>SUMIF($E$63:$E$72,$B345,G$63:G$72)</f>
        <v>0.1</v>
      </c>
      <c r="D349" s="251"/>
      <c r="E349" s="251"/>
      <c r="F349" s="255"/>
      <c r="G349" s="255"/>
      <c r="H349" s="255"/>
      <c r="I349" s="255"/>
      <c r="J349" s="255"/>
      <c r="K349" s="221"/>
      <c r="L349" s="221"/>
      <c r="M349" s="221"/>
      <c r="N349" s="221"/>
      <c r="O349" s="221"/>
      <c r="P349" s="221"/>
      <c r="Q349" s="221"/>
      <c r="R349" s="221"/>
      <c r="S349" s="221"/>
      <c r="T349" s="221"/>
      <c r="U349" s="221"/>
    </row>
    <row r="350" spans="1:21" ht="15">
      <c r="A350" s="176"/>
      <c r="B350" s="285" t="s">
        <v>218</v>
      </c>
      <c r="C350" s="280" t="s">
        <v>232</v>
      </c>
      <c r="D350" s="251"/>
      <c r="E350" s="251"/>
      <c r="F350" s="255"/>
      <c r="G350" s="255"/>
      <c r="H350" s="255"/>
      <c r="I350" s="255"/>
      <c r="J350" s="255"/>
      <c r="K350" s="221"/>
      <c r="L350" s="221"/>
      <c r="M350" s="221"/>
      <c r="N350" s="221"/>
      <c r="O350" s="221"/>
      <c r="P350" s="221"/>
      <c r="Q350" s="221"/>
      <c r="R350" s="221"/>
      <c r="S350" s="221"/>
      <c r="T350" s="221"/>
      <c r="U350" s="221"/>
    </row>
    <row r="351" spans="1:21" ht="15">
      <c r="A351" s="176"/>
      <c r="B351" s="285" t="str">
        <f>"Classified as External or Domestic?"</f>
        <v>Classified as External or Domestic?</v>
      </c>
      <c r="C351" s="248" t="str">
        <f>VLOOKUP(B345,$E$63:$I$72,2,FALSE)</f>
        <v>Domestic</v>
      </c>
      <c r="D351" s="251"/>
      <c r="E351" s="251"/>
      <c r="F351" s="255"/>
      <c r="G351" s="255"/>
      <c r="H351" s="255"/>
      <c r="I351" s="255"/>
      <c r="J351" s="255"/>
      <c r="K351" s="221"/>
      <c r="L351" s="221"/>
      <c r="M351" s="221"/>
      <c r="N351" s="221"/>
      <c r="O351" s="221"/>
      <c r="P351" s="221"/>
      <c r="Q351" s="221"/>
      <c r="R351" s="221"/>
      <c r="S351" s="221"/>
      <c r="T351" s="221"/>
      <c r="U351" s="221"/>
    </row>
    <row r="352" spans="1:21" ht="15">
      <c r="A352" s="176"/>
      <c r="B352" s="285" t="s">
        <v>258</v>
      </c>
      <c r="C352" s="251" t="s">
        <v>257</v>
      </c>
      <c r="D352" s="251"/>
      <c r="E352" s="251"/>
      <c r="F352" s="255"/>
      <c r="G352" s="255"/>
      <c r="H352" s="255"/>
      <c r="I352" s="255"/>
      <c r="J352" s="255"/>
      <c r="K352" s="221"/>
      <c r="L352" s="288">
        <f>L353/L$101*100</f>
        <v>-83.348831658036204</v>
      </c>
      <c r="M352" s="288">
        <f t="shared" ref="M352" ca="1" si="187">M353/M$101*100</f>
        <v>-117.27546764894308</v>
      </c>
      <c r="N352" s="288">
        <f t="shared" ref="N352" ca="1" si="188">N353/N$101*100</f>
        <v>-146.76014930573021</v>
      </c>
      <c r="O352" s="288">
        <f t="shared" ref="O352" ca="1" si="189">O353/O$101*100</f>
        <v>-130.5560498119608</v>
      </c>
      <c r="P352" s="288">
        <f t="shared" ref="P352" ca="1" si="190">P353/P$101*100</f>
        <v>-134.46820127216591</v>
      </c>
      <c r="Q352" s="288">
        <f t="shared" ref="Q352" ca="1" si="191">Q353/Q$101*100</f>
        <v>-38.608769058160227</v>
      </c>
      <c r="R352" s="288">
        <f t="shared" ref="R352" ca="1" si="192">R353/R$101*100</f>
        <v>-44.216048345431766</v>
      </c>
      <c r="S352" s="288">
        <f t="shared" ref="S352" ca="1" si="193">S353/S$101*100</f>
        <v>-44.485451287318426</v>
      </c>
      <c r="T352" s="288">
        <f t="shared" ref="T352" ca="1" si="194">T353/T$101*100</f>
        <v>-36.319074813985438</v>
      </c>
      <c r="U352" s="288">
        <f t="shared" ref="U352" ca="1" si="195">U353/U$101*100</f>
        <v>-32.586361770002867</v>
      </c>
    </row>
    <row r="353" spans="1:21" ht="15">
      <c r="A353" s="176"/>
      <c r="B353" s="285" t="s">
        <v>189</v>
      </c>
      <c r="C353" s="271" t="s">
        <v>186</v>
      </c>
      <c r="D353" s="280" t="str">
        <f>C351</f>
        <v>Domestic</v>
      </c>
      <c r="E353" s="271"/>
      <c r="F353" s="281"/>
      <c r="G353" s="275"/>
      <c r="H353" s="275"/>
      <c r="I353" s="275"/>
      <c r="J353" s="275"/>
      <c r="K353" s="231"/>
      <c r="L353" s="250">
        <f>SUMIF($E$63:$E$72,$B345,L$63:L$72)*L357</f>
        <v>20000</v>
      </c>
      <c r="M353" s="250">
        <f t="shared" ref="M353:U353" si="196">SUMIF($E$63:$E$72,$B345,M$63:M$72)*M357</f>
        <v>19000</v>
      </c>
      <c r="N353" s="250">
        <f t="shared" si="196"/>
        <v>18050</v>
      </c>
      <c r="O353" s="250">
        <f t="shared" si="196"/>
        <v>17147.499999999996</v>
      </c>
      <c r="P353" s="250">
        <f t="shared" si="196"/>
        <v>16290.125</v>
      </c>
      <c r="Q353" s="250">
        <f t="shared" si="196"/>
        <v>15475.61875</v>
      </c>
      <c r="R353" s="250">
        <f t="shared" si="196"/>
        <v>14701.837812499998</v>
      </c>
      <c r="S353" s="250">
        <f t="shared" si="196"/>
        <v>13966.745921874999</v>
      </c>
      <c r="T353" s="250">
        <f t="shared" si="196"/>
        <v>13268.408625781249</v>
      </c>
      <c r="U353" s="250">
        <f t="shared" si="196"/>
        <v>12604.988194492185</v>
      </c>
    </row>
    <row r="354" spans="1:21" ht="15">
      <c r="A354" s="176"/>
      <c r="B354" s="285" t="s">
        <v>188</v>
      </c>
      <c r="C354" s="271" t="s">
        <v>186</v>
      </c>
      <c r="D354" s="280" t="str">
        <f>C351</f>
        <v>Domestic</v>
      </c>
      <c r="E354" s="271"/>
      <c r="F354" s="281"/>
      <c r="G354" s="275"/>
      <c r="H354" s="275"/>
      <c r="I354" s="275"/>
      <c r="J354" s="275"/>
      <c r="K354" s="231"/>
      <c r="L354" s="240"/>
      <c r="M354" s="273">
        <f t="shared" ref="M354:U354" ca="1" si="197">M360*M357</f>
        <v>0</v>
      </c>
      <c r="N354" s="273">
        <f t="shared" ca="1" si="197"/>
        <v>0</v>
      </c>
      <c r="O354" s="273">
        <f t="shared" ca="1" si="197"/>
        <v>0</v>
      </c>
      <c r="P354" s="273">
        <f t="shared" ca="1" si="197"/>
        <v>0</v>
      </c>
      <c r="Q354" s="273">
        <f t="shared" ca="1" si="197"/>
        <v>20000</v>
      </c>
      <c r="R354" s="273">
        <f t="shared" ca="1" si="197"/>
        <v>19000</v>
      </c>
      <c r="S354" s="273">
        <f t="shared" ca="1" si="197"/>
        <v>18050</v>
      </c>
      <c r="T354" s="273">
        <f t="shared" ca="1" si="197"/>
        <v>17147.499999999996</v>
      </c>
      <c r="U354" s="273">
        <f t="shared" ca="1" si="197"/>
        <v>16290.125</v>
      </c>
    </row>
    <row r="355" spans="1:21" ht="15">
      <c r="A355" s="176"/>
      <c r="B355" s="285" t="s">
        <v>206</v>
      </c>
      <c r="C355" s="271" t="s">
        <v>186</v>
      </c>
      <c r="D355" s="280" t="str">
        <f>C351</f>
        <v>Domestic</v>
      </c>
      <c r="E355" s="271"/>
      <c r="F355" s="281"/>
      <c r="G355" s="275"/>
      <c r="H355" s="275"/>
      <c r="I355" s="275"/>
      <c r="J355" s="275"/>
      <c r="K355" s="231"/>
      <c r="L355" s="240"/>
      <c r="M355" s="273">
        <f>M361*M357</f>
        <v>2000</v>
      </c>
      <c r="N355" s="273">
        <f t="shared" ref="N355:U355" ca="1" si="198">N361*N357</f>
        <v>3900</v>
      </c>
      <c r="O355" s="273">
        <f t="shared" ca="1" si="198"/>
        <v>5705</v>
      </c>
      <c r="P355" s="273">
        <f t="shared" ca="1" si="198"/>
        <v>7419.75</v>
      </c>
      <c r="Q355" s="273">
        <f t="shared" ca="1" si="198"/>
        <v>9048.7625000000007</v>
      </c>
      <c r="R355" s="273">
        <f t="shared" ca="1" si="198"/>
        <v>8596.3243750000001</v>
      </c>
      <c r="S355" s="273">
        <f t="shared" ca="1" si="198"/>
        <v>8166.50815625</v>
      </c>
      <c r="T355" s="273">
        <f t="shared" ca="1" si="198"/>
        <v>7758.1827484374999</v>
      </c>
      <c r="U355" s="273">
        <f t="shared" ca="1" si="198"/>
        <v>7370.2736110156247</v>
      </c>
    </row>
    <row r="356" spans="1:21" ht="15">
      <c r="A356" s="176"/>
      <c r="B356" s="285" t="s">
        <v>187</v>
      </c>
      <c r="C356" s="271" t="s">
        <v>186</v>
      </c>
      <c r="D356" s="280" t="str">
        <f>C351</f>
        <v>Domestic</v>
      </c>
      <c r="E356" s="271"/>
      <c r="F356" s="281"/>
      <c r="G356" s="275"/>
      <c r="H356" s="275"/>
      <c r="I356" s="275"/>
      <c r="J356" s="275"/>
      <c r="K356" s="231"/>
      <c r="L356" s="273">
        <f t="shared" ref="L356:U356" si="199">L359*L357</f>
        <v>20000</v>
      </c>
      <c r="M356" s="273">
        <f t="shared" ca="1" si="199"/>
        <v>39000</v>
      </c>
      <c r="N356" s="273">
        <f t="shared" ca="1" si="199"/>
        <v>57050</v>
      </c>
      <c r="O356" s="273">
        <f t="shared" ca="1" si="199"/>
        <v>74197.5</v>
      </c>
      <c r="P356" s="273">
        <f t="shared" ca="1" si="199"/>
        <v>90487.625</v>
      </c>
      <c r="Q356" s="273">
        <f t="shared" ca="1" si="199"/>
        <v>85963.243749999994</v>
      </c>
      <c r="R356" s="273">
        <f t="shared" ca="1" si="199"/>
        <v>81665.081562499996</v>
      </c>
      <c r="S356" s="273">
        <f t="shared" ca="1" si="199"/>
        <v>77581.827484374997</v>
      </c>
      <c r="T356" s="273">
        <f t="shared" ca="1" si="199"/>
        <v>73702.736110156242</v>
      </c>
      <c r="U356" s="273">
        <f t="shared" ca="1" si="199"/>
        <v>70017.599304648422</v>
      </c>
    </row>
    <row r="357" spans="1:21" ht="15">
      <c r="A357" s="176"/>
      <c r="B357" s="285" t="s">
        <v>185</v>
      </c>
      <c r="C357" s="252" t="str">
        <f>"LCU per unit of "&amp;D356</f>
        <v>LCU per unit of Domestic</v>
      </c>
      <c r="D357" s="280" t="str">
        <f>C346</f>
        <v>LCU</v>
      </c>
      <c r="E357" s="271"/>
      <c r="F357" s="281"/>
      <c r="G357" s="275"/>
      <c r="H357" s="275"/>
      <c r="I357" s="275"/>
      <c r="J357" s="275"/>
      <c r="K357" s="231"/>
      <c r="L357" s="273">
        <f t="shared" ref="L357:U357" si="200">INDEX($L$81:$U$85,MATCH($D357,$B$81:$B$85,0),MATCH(L$78,$L$78:$U$78,0))</f>
        <v>1</v>
      </c>
      <c r="M357" s="273">
        <f t="shared" si="200"/>
        <v>1</v>
      </c>
      <c r="N357" s="273">
        <f t="shared" si="200"/>
        <v>1</v>
      </c>
      <c r="O357" s="273">
        <f t="shared" si="200"/>
        <v>1</v>
      </c>
      <c r="P357" s="273">
        <f t="shared" si="200"/>
        <v>1</v>
      </c>
      <c r="Q357" s="273">
        <f t="shared" si="200"/>
        <v>1</v>
      </c>
      <c r="R357" s="273">
        <f t="shared" si="200"/>
        <v>1</v>
      </c>
      <c r="S357" s="273">
        <f t="shared" si="200"/>
        <v>1</v>
      </c>
      <c r="T357" s="273">
        <f t="shared" si="200"/>
        <v>1</v>
      </c>
      <c r="U357" s="273">
        <f t="shared" si="200"/>
        <v>1</v>
      </c>
    </row>
    <row r="358" spans="1:21" ht="15">
      <c r="A358" s="176"/>
      <c r="B358" s="285" t="s">
        <v>184</v>
      </c>
      <c r="C358" s="252" t="str">
        <f>"million "&amp;D357</f>
        <v>million LCU</v>
      </c>
      <c r="D358" s="280" t="str">
        <f>D357</f>
        <v>LCU</v>
      </c>
      <c r="E358" s="263"/>
      <c r="F358" s="287"/>
      <c r="G358" s="275"/>
      <c r="H358" s="275"/>
      <c r="I358" s="275"/>
      <c r="J358" s="275"/>
      <c r="K358" s="231"/>
      <c r="L358" s="288">
        <f>L353/L357</f>
        <v>20000</v>
      </c>
      <c r="M358" s="288">
        <f t="shared" ref="M358:U358" si="201">M353/M357</f>
        <v>19000</v>
      </c>
      <c r="N358" s="288">
        <f t="shared" si="201"/>
        <v>18050</v>
      </c>
      <c r="O358" s="288">
        <f t="shared" si="201"/>
        <v>17147.499999999996</v>
      </c>
      <c r="P358" s="288">
        <f t="shared" si="201"/>
        <v>16290.125</v>
      </c>
      <c r="Q358" s="288">
        <f t="shared" si="201"/>
        <v>15475.61875</v>
      </c>
      <c r="R358" s="288">
        <f t="shared" si="201"/>
        <v>14701.837812499998</v>
      </c>
      <c r="S358" s="288">
        <f t="shared" si="201"/>
        <v>13966.745921874999</v>
      </c>
      <c r="T358" s="288">
        <f t="shared" si="201"/>
        <v>13268.408625781249</v>
      </c>
      <c r="U358" s="288">
        <f t="shared" si="201"/>
        <v>12604.988194492185</v>
      </c>
    </row>
    <row r="359" spans="1:21" ht="15">
      <c r="A359" s="176"/>
      <c r="B359" s="285" t="s">
        <v>183</v>
      </c>
      <c r="C359" s="252" t="str">
        <f>"million "&amp;D358</f>
        <v>million LCU</v>
      </c>
      <c r="D359" s="280" t="str">
        <f>D358</f>
        <v>LCU</v>
      </c>
      <c r="E359" s="271"/>
      <c r="F359" s="287"/>
      <c r="G359" s="275"/>
      <c r="H359" s="275"/>
      <c r="I359" s="275"/>
      <c r="J359" s="275"/>
      <c r="K359" s="231"/>
      <c r="L359" s="273">
        <f>L358</f>
        <v>20000</v>
      </c>
      <c r="M359" s="273">
        <f t="shared" ref="M359:U359" ca="1" si="202">L359+M358-M360</f>
        <v>39000</v>
      </c>
      <c r="N359" s="273">
        <f t="shared" ca="1" si="202"/>
        <v>57050</v>
      </c>
      <c r="O359" s="273">
        <f t="shared" ca="1" si="202"/>
        <v>74197.5</v>
      </c>
      <c r="P359" s="273">
        <f t="shared" ca="1" si="202"/>
        <v>90487.625</v>
      </c>
      <c r="Q359" s="273">
        <f t="shared" ca="1" si="202"/>
        <v>85963.243749999994</v>
      </c>
      <c r="R359" s="273">
        <f t="shared" ca="1" si="202"/>
        <v>81665.081562499996</v>
      </c>
      <c r="S359" s="273">
        <f t="shared" ca="1" si="202"/>
        <v>77581.827484374997</v>
      </c>
      <c r="T359" s="273">
        <f t="shared" ca="1" si="202"/>
        <v>73702.736110156242</v>
      </c>
      <c r="U359" s="273">
        <f t="shared" ca="1" si="202"/>
        <v>70017.599304648422</v>
      </c>
    </row>
    <row r="360" spans="1:21" ht="15">
      <c r="A360" s="176"/>
      <c r="B360" s="285" t="s">
        <v>119</v>
      </c>
      <c r="C360" s="252" t="str">
        <f>"million "&amp;D359</f>
        <v>million LCU</v>
      </c>
      <c r="D360" s="280" t="str">
        <f>D359</f>
        <v>LCU</v>
      </c>
      <c r="E360" s="271"/>
      <c r="F360" s="287"/>
      <c r="G360" s="275"/>
      <c r="H360" s="275"/>
      <c r="I360" s="275"/>
      <c r="J360" s="275"/>
      <c r="K360" s="231"/>
      <c r="L360" s="240"/>
      <c r="M360" s="273">
        <f t="shared" ref="M360:U360" ca="1" si="203">IF(M$241&gt;$C347-1,SUM(OFFSET($L358,0,M$241-$C347,1,$C347-$C348))/($C347-$C348),IF(M$241&lt;$C348+1,0,SUM(OFFSET($L358,0,0,1,M$241-$C348))/($C347-$C348)))</f>
        <v>0</v>
      </c>
      <c r="N360" s="273">
        <f t="shared" ca="1" si="203"/>
        <v>0</v>
      </c>
      <c r="O360" s="273">
        <f t="shared" ca="1" si="203"/>
        <v>0</v>
      </c>
      <c r="P360" s="273">
        <f t="shared" ca="1" si="203"/>
        <v>0</v>
      </c>
      <c r="Q360" s="273">
        <f t="shared" ca="1" si="203"/>
        <v>20000</v>
      </c>
      <c r="R360" s="273">
        <f t="shared" ca="1" si="203"/>
        <v>19000</v>
      </c>
      <c r="S360" s="273">
        <f t="shared" ca="1" si="203"/>
        <v>18050</v>
      </c>
      <c r="T360" s="273">
        <f t="shared" ca="1" si="203"/>
        <v>17147.499999999996</v>
      </c>
      <c r="U360" s="273">
        <f t="shared" ca="1" si="203"/>
        <v>16290.125</v>
      </c>
    </row>
    <row r="361" spans="1:21" ht="15">
      <c r="A361" s="176"/>
      <c r="B361" s="285" t="s">
        <v>182</v>
      </c>
      <c r="C361" s="252" t="str">
        <f>"million "&amp;D360</f>
        <v>million LCU</v>
      </c>
      <c r="D361" s="280" t="str">
        <f>D360</f>
        <v>LCU</v>
      </c>
      <c r="E361" s="271"/>
      <c r="F361" s="287"/>
      <c r="G361" s="275"/>
      <c r="H361" s="275"/>
      <c r="I361" s="275"/>
      <c r="J361" s="275"/>
      <c r="K361" s="231"/>
      <c r="L361" s="240"/>
      <c r="M361" s="273">
        <f t="shared" ref="M361:U361" si="204">L359*$C349</f>
        <v>2000</v>
      </c>
      <c r="N361" s="273">
        <f t="shared" ca="1" si="204"/>
        <v>3900</v>
      </c>
      <c r="O361" s="273">
        <f t="shared" ca="1" si="204"/>
        <v>5705</v>
      </c>
      <c r="P361" s="273">
        <f t="shared" ca="1" si="204"/>
        <v>7419.75</v>
      </c>
      <c r="Q361" s="273">
        <f t="shared" ca="1" si="204"/>
        <v>9048.7625000000007</v>
      </c>
      <c r="R361" s="273">
        <f t="shared" ca="1" si="204"/>
        <v>8596.3243750000001</v>
      </c>
      <c r="S361" s="273">
        <f t="shared" ca="1" si="204"/>
        <v>8166.50815625</v>
      </c>
      <c r="T361" s="273">
        <f t="shared" ca="1" si="204"/>
        <v>7758.1827484374999</v>
      </c>
      <c r="U361" s="273">
        <f t="shared" ca="1" si="204"/>
        <v>7370.2736110156247</v>
      </c>
    </row>
    <row r="362" spans="1:21" ht="15">
      <c r="A362" s="176"/>
      <c r="B362" s="289" t="s">
        <v>194</v>
      </c>
      <c r="C362" s="252"/>
      <c r="D362" s="264"/>
      <c r="E362" s="260"/>
      <c r="F362" s="275"/>
      <c r="G362" s="275"/>
      <c r="H362" s="275"/>
      <c r="I362" s="275"/>
      <c r="J362" s="275"/>
      <c r="K362" s="231"/>
      <c r="L362" s="273"/>
      <c r="M362" s="273"/>
      <c r="N362" s="273"/>
      <c r="O362" s="273"/>
      <c r="P362" s="273"/>
      <c r="Q362" s="273"/>
      <c r="R362" s="273"/>
      <c r="S362" s="273"/>
      <c r="T362" s="273"/>
      <c r="U362" s="273"/>
    </row>
    <row r="363" spans="1:21" ht="15">
      <c r="A363" s="176"/>
      <c r="B363" s="285" t="s">
        <v>59</v>
      </c>
      <c r="C363" s="246" t="str">
        <f>IF(C368="Domestic","LCU","USD")</f>
        <v>USD</v>
      </c>
      <c r="D363" s="251"/>
      <c r="E363" s="251"/>
      <c r="F363" s="255"/>
      <c r="G363" s="255"/>
      <c r="H363" s="255"/>
      <c r="I363" s="255"/>
      <c r="J363" s="255"/>
      <c r="K363" s="221"/>
      <c r="L363" s="221"/>
      <c r="M363" s="221"/>
      <c r="N363" s="221"/>
      <c r="O363" s="221"/>
      <c r="P363" s="221"/>
      <c r="Q363" s="221"/>
      <c r="R363" s="221"/>
      <c r="S363" s="221"/>
      <c r="T363" s="221"/>
      <c r="U363" s="221"/>
    </row>
    <row r="364" spans="1:21" ht="15">
      <c r="A364" s="176"/>
      <c r="B364" s="285" t="s">
        <v>221</v>
      </c>
      <c r="C364" s="247">
        <f>SUMIF($E$63:$E$72,$B362,H$63:H$72)</f>
        <v>10</v>
      </c>
      <c r="D364" s="251"/>
      <c r="E364" s="251"/>
      <c r="F364" s="255"/>
      <c r="G364" s="255"/>
      <c r="H364" s="255"/>
      <c r="I364" s="255"/>
      <c r="J364" s="255"/>
      <c r="K364" s="221"/>
      <c r="L364" s="221"/>
      <c r="M364" s="221"/>
      <c r="N364" s="221"/>
      <c r="O364" s="221"/>
      <c r="P364" s="221"/>
      <c r="Q364" s="221"/>
      <c r="R364" s="221"/>
      <c r="S364" s="221"/>
      <c r="T364" s="221"/>
      <c r="U364" s="221"/>
    </row>
    <row r="365" spans="1:21" ht="15">
      <c r="A365" s="176"/>
      <c r="B365" s="285" t="s">
        <v>220</v>
      </c>
      <c r="C365" s="248">
        <f>SUMIF($E$63:$E$72,$B362,I$63:I$72)</f>
        <v>0</v>
      </c>
      <c r="D365" s="251"/>
      <c r="E365" s="251"/>
      <c r="F365" s="255"/>
      <c r="G365" s="255"/>
      <c r="H365" s="255"/>
      <c r="I365" s="255"/>
      <c r="J365" s="255"/>
      <c r="K365" s="221"/>
      <c r="L365" s="221"/>
      <c r="M365" s="221"/>
      <c r="N365" s="221"/>
      <c r="O365" s="221"/>
      <c r="P365" s="221"/>
      <c r="Q365" s="221"/>
      <c r="R365" s="221"/>
      <c r="S365" s="221"/>
      <c r="T365" s="221"/>
      <c r="U365" s="221"/>
    </row>
    <row r="366" spans="1:21" ht="15">
      <c r="A366" s="176"/>
      <c r="B366" s="285" t="s">
        <v>219</v>
      </c>
      <c r="C366" s="249">
        <f>SUMIF($E$63:$E$72,$B362,G$63:G$72)</f>
        <v>0.1</v>
      </c>
      <c r="D366" s="251"/>
      <c r="E366" s="251"/>
      <c r="F366" s="255"/>
      <c r="G366" s="255"/>
      <c r="H366" s="255"/>
      <c r="I366" s="255"/>
      <c r="J366" s="255"/>
      <c r="K366" s="221"/>
      <c r="L366" s="221"/>
      <c r="M366" s="221"/>
      <c r="N366" s="221"/>
      <c r="O366" s="221"/>
      <c r="P366" s="221"/>
      <c r="Q366" s="221"/>
      <c r="R366" s="221"/>
      <c r="S366" s="221"/>
      <c r="T366" s="221"/>
      <c r="U366" s="221"/>
    </row>
    <row r="367" spans="1:21" ht="15">
      <c r="A367" s="176"/>
      <c r="B367" s="285" t="s">
        <v>218</v>
      </c>
      <c r="C367" s="280" t="s">
        <v>232</v>
      </c>
      <c r="D367" s="251"/>
      <c r="E367" s="251"/>
      <c r="F367" s="255"/>
      <c r="G367" s="255"/>
      <c r="H367" s="255"/>
      <c r="I367" s="255"/>
      <c r="J367" s="255"/>
      <c r="K367" s="221"/>
      <c r="L367" s="221"/>
      <c r="M367" s="221"/>
      <c r="N367" s="221"/>
      <c r="O367" s="221"/>
      <c r="P367" s="221"/>
      <c r="Q367" s="221"/>
      <c r="R367" s="221"/>
      <c r="S367" s="221"/>
      <c r="T367" s="221"/>
      <c r="U367" s="221"/>
    </row>
    <row r="368" spans="1:21" ht="15">
      <c r="A368" s="176"/>
      <c r="B368" s="285" t="str">
        <f>"Classified as External or Domestic?"</f>
        <v>Classified as External or Domestic?</v>
      </c>
      <c r="C368" s="248" t="str">
        <f>VLOOKUP(B362,$E$63:$I$72,2,FALSE)</f>
        <v>External</v>
      </c>
      <c r="D368" s="251"/>
      <c r="E368" s="251"/>
      <c r="F368" s="255"/>
      <c r="G368" s="255"/>
      <c r="H368" s="255"/>
      <c r="I368" s="255"/>
      <c r="J368" s="255"/>
      <c r="K368" s="221"/>
      <c r="L368" s="221"/>
      <c r="M368" s="221"/>
      <c r="N368" s="221"/>
      <c r="O368" s="221"/>
      <c r="P368" s="221"/>
      <c r="Q368" s="221"/>
      <c r="R368" s="221"/>
      <c r="S368" s="221"/>
      <c r="T368" s="221"/>
      <c r="U368" s="221"/>
    </row>
    <row r="369" spans="1:21" ht="15">
      <c r="A369" s="176"/>
      <c r="B369" s="285" t="s">
        <v>258</v>
      </c>
      <c r="C369" s="251" t="s">
        <v>257</v>
      </c>
      <c r="D369" s="251"/>
      <c r="E369" s="251"/>
      <c r="F369" s="255"/>
      <c r="G369" s="255"/>
      <c r="H369" s="255"/>
      <c r="I369" s="255"/>
      <c r="J369" s="255"/>
      <c r="K369" s="221"/>
      <c r="L369" s="288">
        <f>L370/L$101*100</f>
        <v>0</v>
      </c>
      <c r="M369" s="288">
        <f t="shared" ref="M369" ca="1" si="205">M370/M$101*100</f>
        <v>0</v>
      </c>
      <c r="N369" s="288">
        <f t="shared" ref="N369" ca="1" si="206">N370/N$101*100</f>
        <v>0</v>
      </c>
      <c r="O369" s="288">
        <f t="shared" ref="O369" ca="1" si="207">O370/O$101*100</f>
        <v>0</v>
      </c>
      <c r="P369" s="288">
        <f t="shared" ref="P369" ca="1" si="208">P370/P$101*100</f>
        <v>0</v>
      </c>
      <c r="Q369" s="288">
        <f t="shared" ref="Q369" ca="1" si="209">Q370/Q$101*100</f>
        <v>0</v>
      </c>
      <c r="R369" s="288">
        <f t="shared" ref="R369" ca="1" si="210">R370/R$101*100</f>
        <v>0</v>
      </c>
      <c r="S369" s="288">
        <f t="shared" ref="S369" ca="1" si="211">S370/S$101*100</f>
        <v>0</v>
      </c>
      <c r="T369" s="288">
        <f t="shared" ref="T369" ca="1" si="212">T370/T$101*100</f>
        <v>0</v>
      </c>
      <c r="U369" s="288">
        <f t="shared" ref="U369" ca="1" si="213">U370/U$101*100</f>
        <v>0</v>
      </c>
    </row>
    <row r="370" spans="1:21" ht="15">
      <c r="A370" s="176"/>
      <c r="B370" s="285" t="s">
        <v>189</v>
      </c>
      <c r="C370" s="271" t="s">
        <v>186</v>
      </c>
      <c r="D370" s="280" t="str">
        <f>C368</f>
        <v>External</v>
      </c>
      <c r="E370" s="271"/>
      <c r="F370" s="281"/>
      <c r="G370" s="275"/>
      <c r="H370" s="275"/>
      <c r="I370" s="275"/>
      <c r="J370" s="275"/>
      <c r="K370" s="231"/>
      <c r="L370" s="250">
        <f>SUMIF($E$63:$E$72,$B362,L$63:L$72)*L374</f>
        <v>0</v>
      </c>
      <c r="M370" s="250">
        <f t="shared" ref="M370:U370" si="214">SUMIF($E$63:$E$72,$B362,M$63:M$72)*M374</f>
        <v>0</v>
      </c>
      <c r="N370" s="250">
        <f t="shared" si="214"/>
        <v>0</v>
      </c>
      <c r="O370" s="250">
        <f t="shared" si="214"/>
        <v>0</v>
      </c>
      <c r="P370" s="250">
        <f t="shared" si="214"/>
        <v>0</v>
      </c>
      <c r="Q370" s="250">
        <f t="shared" si="214"/>
        <v>0</v>
      </c>
      <c r="R370" s="250">
        <f t="shared" si="214"/>
        <v>0</v>
      </c>
      <c r="S370" s="250">
        <f t="shared" si="214"/>
        <v>0</v>
      </c>
      <c r="T370" s="250">
        <f t="shared" si="214"/>
        <v>0</v>
      </c>
      <c r="U370" s="250">
        <f t="shared" si="214"/>
        <v>0</v>
      </c>
    </row>
    <row r="371" spans="1:21" ht="15">
      <c r="A371" s="176"/>
      <c r="B371" s="285" t="s">
        <v>188</v>
      </c>
      <c r="C371" s="271" t="s">
        <v>186</v>
      </c>
      <c r="D371" s="280" t="str">
        <f>C368</f>
        <v>External</v>
      </c>
      <c r="E371" s="271"/>
      <c r="F371" s="281"/>
      <c r="G371" s="275"/>
      <c r="H371" s="275"/>
      <c r="I371" s="275"/>
      <c r="J371" s="275"/>
      <c r="K371" s="231"/>
      <c r="L371" s="240"/>
      <c r="M371" s="273">
        <f t="shared" ref="M371:U371" ca="1" si="215">M377*M374</f>
        <v>0</v>
      </c>
      <c r="N371" s="273">
        <f t="shared" ca="1" si="215"/>
        <v>0</v>
      </c>
      <c r="O371" s="273">
        <f t="shared" ca="1" si="215"/>
        <v>0</v>
      </c>
      <c r="P371" s="273">
        <f t="shared" ca="1" si="215"/>
        <v>0</v>
      </c>
      <c r="Q371" s="273">
        <f t="shared" ca="1" si="215"/>
        <v>0</v>
      </c>
      <c r="R371" s="273">
        <f t="shared" ca="1" si="215"/>
        <v>0</v>
      </c>
      <c r="S371" s="273">
        <f t="shared" ca="1" si="215"/>
        <v>0</v>
      </c>
      <c r="T371" s="273">
        <f t="shared" ca="1" si="215"/>
        <v>0</v>
      </c>
      <c r="U371" s="273">
        <f t="shared" ca="1" si="215"/>
        <v>0</v>
      </c>
    </row>
    <row r="372" spans="1:21" ht="15">
      <c r="A372" s="176"/>
      <c r="B372" s="285" t="s">
        <v>206</v>
      </c>
      <c r="C372" s="271" t="s">
        <v>186</v>
      </c>
      <c r="D372" s="280" t="str">
        <f>C368</f>
        <v>External</v>
      </c>
      <c r="E372" s="271"/>
      <c r="F372" s="281"/>
      <c r="G372" s="275"/>
      <c r="H372" s="275"/>
      <c r="I372" s="275"/>
      <c r="J372" s="275"/>
      <c r="K372" s="231"/>
      <c r="L372" s="240"/>
      <c r="M372" s="273">
        <f>M378*M374</f>
        <v>0</v>
      </c>
      <c r="N372" s="273">
        <f t="shared" ref="N372:U372" ca="1" si="216">N378*N374</f>
        <v>0</v>
      </c>
      <c r="O372" s="273">
        <f t="shared" ca="1" si="216"/>
        <v>0</v>
      </c>
      <c r="P372" s="273">
        <f t="shared" ca="1" si="216"/>
        <v>0</v>
      </c>
      <c r="Q372" s="273">
        <f t="shared" ca="1" si="216"/>
        <v>0</v>
      </c>
      <c r="R372" s="273">
        <f t="shared" ca="1" si="216"/>
        <v>0</v>
      </c>
      <c r="S372" s="273">
        <f t="shared" ca="1" si="216"/>
        <v>0</v>
      </c>
      <c r="T372" s="273">
        <f t="shared" ca="1" si="216"/>
        <v>0</v>
      </c>
      <c r="U372" s="273">
        <f t="shared" ca="1" si="216"/>
        <v>0</v>
      </c>
    </row>
    <row r="373" spans="1:21" ht="15">
      <c r="A373" s="176"/>
      <c r="B373" s="285" t="s">
        <v>187</v>
      </c>
      <c r="C373" s="271" t="s">
        <v>186</v>
      </c>
      <c r="D373" s="280" t="str">
        <f>C368</f>
        <v>External</v>
      </c>
      <c r="E373" s="271"/>
      <c r="F373" s="281"/>
      <c r="G373" s="275"/>
      <c r="H373" s="275"/>
      <c r="I373" s="275"/>
      <c r="J373" s="275"/>
      <c r="K373" s="231"/>
      <c r="L373" s="273">
        <f t="shared" ref="L373:U373" si="217">L376*L374</f>
        <v>0</v>
      </c>
      <c r="M373" s="273">
        <f t="shared" ca="1" si="217"/>
        <v>0</v>
      </c>
      <c r="N373" s="273">
        <f t="shared" ca="1" si="217"/>
        <v>0</v>
      </c>
      <c r="O373" s="273">
        <f t="shared" ca="1" si="217"/>
        <v>0</v>
      </c>
      <c r="P373" s="273">
        <f t="shared" ca="1" si="217"/>
        <v>0</v>
      </c>
      <c r="Q373" s="273">
        <f t="shared" ca="1" si="217"/>
        <v>0</v>
      </c>
      <c r="R373" s="273">
        <f t="shared" ca="1" si="217"/>
        <v>0</v>
      </c>
      <c r="S373" s="273">
        <f t="shared" ca="1" si="217"/>
        <v>0</v>
      </c>
      <c r="T373" s="273">
        <f t="shared" ca="1" si="217"/>
        <v>0</v>
      </c>
      <c r="U373" s="273">
        <f t="shared" ca="1" si="217"/>
        <v>0</v>
      </c>
    </row>
    <row r="374" spans="1:21" ht="15">
      <c r="A374" s="176"/>
      <c r="B374" s="285" t="s">
        <v>185</v>
      </c>
      <c r="C374" s="252" t="str">
        <f>"LCU per unit of "&amp;D373</f>
        <v>LCU per unit of External</v>
      </c>
      <c r="D374" s="280" t="str">
        <f>C363</f>
        <v>USD</v>
      </c>
      <c r="E374" s="271"/>
      <c r="F374" s="281"/>
      <c r="G374" s="275"/>
      <c r="H374" s="275"/>
      <c r="I374" s="275"/>
      <c r="J374" s="275"/>
      <c r="K374" s="231"/>
      <c r="L374" s="273">
        <f t="shared" ref="L374:U374" si="218">INDEX($L$81:$U$85,MATCH($D374,$B$81:$B$85,0),MATCH(L$78,$L$78:$U$78,0))</f>
        <v>379</v>
      </c>
      <c r="M374" s="273">
        <f t="shared" si="218"/>
        <v>379</v>
      </c>
      <c r="N374" s="273">
        <f t="shared" si="218"/>
        <v>379</v>
      </c>
      <c r="O374" s="273">
        <f t="shared" si="218"/>
        <v>379</v>
      </c>
      <c r="P374" s="273">
        <f t="shared" si="218"/>
        <v>379</v>
      </c>
      <c r="Q374" s="273">
        <f t="shared" si="218"/>
        <v>379</v>
      </c>
      <c r="R374" s="273">
        <f t="shared" si="218"/>
        <v>379</v>
      </c>
      <c r="S374" s="273">
        <f t="shared" si="218"/>
        <v>379</v>
      </c>
      <c r="T374" s="273">
        <f t="shared" si="218"/>
        <v>379</v>
      </c>
      <c r="U374" s="273">
        <f t="shared" si="218"/>
        <v>379</v>
      </c>
    </row>
    <row r="375" spans="1:21" ht="15">
      <c r="A375" s="176"/>
      <c r="B375" s="285" t="s">
        <v>184</v>
      </c>
      <c r="C375" s="252" t="str">
        <f>"million "&amp;D374</f>
        <v>million USD</v>
      </c>
      <c r="D375" s="280" t="str">
        <f>D374</f>
        <v>USD</v>
      </c>
      <c r="E375" s="263"/>
      <c r="F375" s="287"/>
      <c r="G375" s="275"/>
      <c r="H375" s="275"/>
      <c r="I375" s="275"/>
      <c r="J375" s="275"/>
      <c r="K375" s="231"/>
      <c r="L375" s="288">
        <f>L370/L374</f>
        <v>0</v>
      </c>
      <c r="M375" s="288">
        <f t="shared" ref="M375:U375" si="219">M370/M374</f>
        <v>0</v>
      </c>
      <c r="N375" s="288">
        <f t="shared" si="219"/>
        <v>0</v>
      </c>
      <c r="O375" s="288">
        <f t="shared" si="219"/>
        <v>0</v>
      </c>
      <c r="P375" s="288">
        <f t="shared" si="219"/>
        <v>0</v>
      </c>
      <c r="Q375" s="288">
        <f t="shared" si="219"/>
        <v>0</v>
      </c>
      <c r="R375" s="288">
        <f t="shared" si="219"/>
        <v>0</v>
      </c>
      <c r="S375" s="288">
        <f t="shared" si="219"/>
        <v>0</v>
      </c>
      <c r="T375" s="288">
        <f t="shared" si="219"/>
        <v>0</v>
      </c>
      <c r="U375" s="288">
        <f t="shared" si="219"/>
        <v>0</v>
      </c>
    </row>
    <row r="376" spans="1:21" ht="15">
      <c r="A376" s="176"/>
      <c r="B376" s="285" t="s">
        <v>183</v>
      </c>
      <c r="C376" s="252" t="str">
        <f>"million "&amp;D375</f>
        <v>million USD</v>
      </c>
      <c r="D376" s="280" t="str">
        <f>D375</f>
        <v>USD</v>
      </c>
      <c r="E376" s="271"/>
      <c r="F376" s="287"/>
      <c r="G376" s="275"/>
      <c r="H376" s="275"/>
      <c r="I376" s="275"/>
      <c r="J376" s="275"/>
      <c r="K376" s="231"/>
      <c r="L376" s="273">
        <f>L375</f>
        <v>0</v>
      </c>
      <c r="M376" s="273">
        <f t="shared" ref="M376:U376" ca="1" si="220">L376+M375-M377</f>
        <v>0</v>
      </c>
      <c r="N376" s="273">
        <f t="shared" ca="1" si="220"/>
        <v>0</v>
      </c>
      <c r="O376" s="273">
        <f t="shared" ca="1" si="220"/>
        <v>0</v>
      </c>
      <c r="P376" s="273">
        <f t="shared" ca="1" si="220"/>
        <v>0</v>
      </c>
      <c r="Q376" s="273">
        <f t="shared" ca="1" si="220"/>
        <v>0</v>
      </c>
      <c r="R376" s="273">
        <f t="shared" ca="1" si="220"/>
        <v>0</v>
      </c>
      <c r="S376" s="273">
        <f t="shared" ca="1" si="220"/>
        <v>0</v>
      </c>
      <c r="T376" s="273">
        <f t="shared" ca="1" si="220"/>
        <v>0</v>
      </c>
      <c r="U376" s="273">
        <f t="shared" ca="1" si="220"/>
        <v>0</v>
      </c>
    </row>
    <row r="377" spans="1:21" ht="15">
      <c r="A377" s="176"/>
      <c r="B377" s="285" t="s">
        <v>119</v>
      </c>
      <c r="C377" s="252" t="str">
        <f>"million "&amp;D376</f>
        <v>million USD</v>
      </c>
      <c r="D377" s="280" t="str">
        <f>D376</f>
        <v>USD</v>
      </c>
      <c r="E377" s="271"/>
      <c r="F377" s="287"/>
      <c r="G377" s="275"/>
      <c r="H377" s="275"/>
      <c r="I377" s="275"/>
      <c r="J377" s="275"/>
      <c r="K377" s="231"/>
      <c r="L377" s="240"/>
      <c r="M377" s="273">
        <f t="shared" ref="M377:U377" ca="1" si="221">IF(M$241&gt;$C364-1,SUM(OFFSET($L375,0,M$241-$C364,1,$C364-$C365))/($C364-$C365),IF(M$241&lt;$C365+1,0,SUM(OFFSET($L375,0,0,1,M$241-$C365))/($C364-$C365)))</f>
        <v>0</v>
      </c>
      <c r="N377" s="273">
        <f t="shared" ca="1" si="221"/>
        <v>0</v>
      </c>
      <c r="O377" s="273">
        <f t="shared" ca="1" si="221"/>
        <v>0</v>
      </c>
      <c r="P377" s="273">
        <f t="shared" ca="1" si="221"/>
        <v>0</v>
      </c>
      <c r="Q377" s="273">
        <f t="shared" ca="1" si="221"/>
        <v>0</v>
      </c>
      <c r="R377" s="273">
        <f t="shared" ca="1" si="221"/>
        <v>0</v>
      </c>
      <c r="S377" s="273">
        <f t="shared" ca="1" si="221"/>
        <v>0</v>
      </c>
      <c r="T377" s="273">
        <f t="shared" ca="1" si="221"/>
        <v>0</v>
      </c>
      <c r="U377" s="273">
        <f t="shared" ca="1" si="221"/>
        <v>0</v>
      </c>
    </row>
    <row r="378" spans="1:21" ht="15">
      <c r="A378" s="176"/>
      <c r="B378" s="285" t="s">
        <v>182</v>
      </c>
      <c r="C378" s="252" t="str">
        <f>"million "&amp;D377</f>
        <v>million USD</v>
      </c>
      <c r="D378" s="280" t="str">
        <f>D377</f>
        <v>USD</v>
      </c>
      <c r="E378" s="271"/>
      <c r="F378" s="287"/>
      <c r="G378" s="275"/>
      <c r="H378" s="275"/>
      <c r="I378" s="275"/>
      <c r="J378" s="275"/>
      <c r="K378" s="231"/>
      <c r="L378" s="240"/>
      <c r="M378" s="273">
        <f t="shared" ref="M378:U378" si="222">L376*$C366</f>
        <v>0</v>
      </c>
      <c r="N378" s="273">
        <f t="shared" ca="1" si="222"/>
        <v>0</v>
      </c>
      <c r="O378" s="273">
        <f t="shared" ca="1" si="222"/>
        <v>0</v>
      </c>
      <c r="P378" s="273">
        <f t="shared" ca="1" si="222"/>
        <v>0</v>
      </c>
      <c r="Q378" s="273">
        <f t="shared" ca="1" si="222"/>
        <v>0</v>
      </c>
      <c r="R378" s="273">
        <f t="shared" ca="1" si="222"/>
        <v>0</v>
      </c>
      <c r="S378" s="273">
        <f t="shared" ca="1" si="222"/>
        <v>0</v>
      </c>
      <c r="T378" s="273">
        <f t="shared" ca="1" si="222"/>
        <v>0</v>
      </c>
      <c r="U378" s="273">
        <f t="shared" ca="1" si="222"/>
        <v>0</v>
      </c>
    </row>
    <row r="379" spans="1:21" ht="15">
      <c r="A379" s="176"/>
      <c r="B379" s="289" t="s">
        <v>193</v>
      </c>
      <c r="C379" s="252"/>
      <c r="D379" s="264"/>
      <c r="E379" s="260"/>
      <c r="F379" s="275"/>
      <c r="G379" s="275"/>
      <c r="H379" s="275"/>
      <c r="I379" s="275"/>
      <c r="J379" s="275"/>
      <c r="K379" s="231"/>
      <c r="L379" s="273"/>
      <c r="M379" s="273"/>
      <c r="N379" s="273"/>
      <c r="O379" s="273"/>
      <c r="P379" s="273"/>
      <c r="Q379" s="273"/>
      <c r="R379" s="273"/>
      <c r="S379" s="273"/>
      <c r="T379" s="273"/>
      <c r="U379" s="273"/>
    </row>
    <row r="380" spans="1:21" ht="15">
      <c r="A380" s="176"/>
      <c r="B380" s="285" t="s">
        <v>59</v>
      </c>
      <c r="C380" s="246" t="str">
        <f>IF(C385="Domestic","LCU","USD")</f>
        <v>USD</v>
      </c>
      <c r="D380" s="251"/>
      <c r="E380" s="251"/>
      <c r="F380" s="255"/>
      <c r="G380" s="255"/>
      <c r="H380" s="255"/>
      <c r="I380" s="255"/>
      <c r="J380" s="255"/>
      <c r="K380" s="221"/>
      <c r="L380" s="221"/>
      <c r="M380" s="221"/>
      <c r="N380" s="221"/>
      <c r="O380" s="221"/>
      <c r="P380" s="221"/>
      <c r="Q380" s="221"/>
      <c r="R380" s="221"/>
      <c r="S380" s="221"/>
      <c r="T380" s="221"/>
      <c r="U380" s="221"/>
    </row>
    <row r="381" spans="1:21" ht="15">
      <c r="A381" s="176"/>
      <c r="B381" s="285" t="s">
        <v>221</v>
      </c>
      <c r="C381" s="247">
        <f>SUMIF($E$63:$E$72,$B379,H$63:H$72)</f>
        <v>10</v>
      </c>
      <c r="D381" s="251"/>
      <c r="E381" s="251"/>
      <c r="F381" s="255"/>
      <c r="G381" s="255"/>
      <c r="H381" s="255"/>
      <c r="I381" s="255"/>
      <c r="J381" s="255"/>
      <c r="K381" s="221"/>
      <c r="L381" s="221"/>
      <c r="M381" s="221"/>
      <c r="N381" s="221"/>
      <c r="O381" s="221"/>
      <c r="P381" s="221"/>
      <c r="Q381" s="221"/>
      <c r="R381" s="221"/>
      <c r="S381" s="221"/>
      <c r="T381" s="221"/>
      <c r="U381" s="221"/>
    </row>
    <row r="382" spans="1:21" ht="15">
      <c r="A382" s="176"/>
      <c r="B382" s="285" t="s">
        <v>220</v>
      </c>
      <c r="C382" s="248">
        <f>SUMIF($E$63:$E$72,$B379,I$63:I$72)</f>
        <v>0</v>
      </c>
      <c r="D382" s="251"/>
      <c r="E382" s="251"/>
      <c r="F382" s="255"/>
      <c r="G382" s="255"/>
      <c r="H382" s="255"/>
      <c r="I382" s="255"/>
      <c r="J382" s="255"/>
      <c r="K382" s="221"/>
      <c r="L382" s="221"/>
      <c r="M382" s="221"/>
      <c r="N382" s="221"/>
      <c r="O382" s="221"/>
      <c r="P382" s="221"/>
      <c r="Q382" s="221"/>
      <c r="R382" s="221"/>
      <c r="S382" s="221"/>
      <c r="T382" s="221"/>
      <c r="U382" s="221"/>
    </row>
    <row r="383" spans="1:21" ht="15">
      <c r="A383" s="176"/>
      <c r="B383" s="285" t="s">
        <v>219</v>
      </c>
      <c r="C383" s="249">
        <f>SUMIF($E$63:$E$72,$B379,G$63:G$72)</f>
        <v>0.1</v>
      </c>
      <c r="D383" s="251"/>
      <c r="E383" s="251"/>
      <c r="F383" s="255"/>
      <c r="G383" s="255"/>
      <c r="H383" s="255"/>
      <c r="I383" s="255"/>
      <c r="J383" s="255"/>
      <c r="K383" s="221"/>
      <c r="L383" s="221"/>
      <c r="M383" s="221"/>
      <c r="N383" s="221"/>
      <c r="O383" s="221"/>
      <c r="P383" s="221"/>
      <c r="Q383" s="221"/>
      <c r="R383" s="221"/>
      <c r="S383" s="221"/>
      <c r="T383" s="221"/>
      <c r="U383" s="221"/>
    </row>
    <row r="384" spans="1:21" ht="15">
      <c r="A384" s="176"/>
      <c r="B384" s="285" t="s">
        <v>218</v>
      </c>
      <c r="C384" s="280" t="s">
        <v>232</v>
      </c>
      <c r="D384" s="251"/>
      <c r="E384" s="251"/>
      <c r="F384" s="255"/>
      <c r="G384" s="255"/>
      <c r="H384" s="255"/>
      <c r="I384" s="255"/>
      <c r="J384" s="255"/>
      <c r="K384" s="221"/>
      <c r="L384" s="221"/>
      <c r="M384" s="221"/>
      <c r="N384" s="221"/>
      <c r="O384" s="221"/>
      <c r="P384" s="221"/>
      <c r="Q384" s="221"/>
      <c r="R384" s="221"/>
      <c r="S384" s="221"/>
      <c r="T384" s="221"/>
      <c r="U384" s="221"/>
    </row>
    <row r="385" spans="1:21" ht="15">
      <c r="A385" s="176"/>
      <c r="B385" s="285" t="str">
        <f>"Classified as External or Domestic?"</f>
        <v>Classified as External or Domestic?</v>
      </c>
      <c r="C385" s="248" t="str">
        <f>VLOOKUP(B379,$E$63:$I$72,2,FALSE)</f>
        <v>External</v>
      </c>
      <c r="D385" s="251"/>
      <c r="E385" s="251"/>
      <c r="F385" s="255"/>
      <c r="G385" s="255"/>
      <c r="H385" s="255"/>
      <c r="I385" s="255"/>
      <c r="J385" s="255"/>
      <c r="K385" s="221"/>
      <c r="L385" s="221"/>
      <c r="M385" s="221"/>
      <c r="N385" s="221"/>
      <c r="O385" s="221"/>
      <c r="P385" s="221"/>
      <c r="Q385" s="221"/>
      <c r="R385" s="221"/>
      <c r="S385" s="221"/>
      <c r="T385" s="221"/>
      <c r="U385" s="221"/>
    </row>
    <row r="386" spans="1:21" ht="15">
      <c r="A386" s="176"/>
      <c r="B386" s="285" t="s">
        <v>258</v>
      </c>
      <c r="C386" s="251" t="s">
        <v>257</v>
      </c>
      <c r="D386" s="251"/>
      <c r="E386" s="251"/>
      <c r="F386" s="255"/>
      <c r="G386" s="255"/>
      <c r="H386" s="255"/>
      <c r="I386" s="255"/>
      <c r="J386" s="255"/>
      <c r="K386" s="221"/>
      <c r="L386" s="288">
        <f>L387/L$101*100</f>
        <v>0</v>
      </c>
      <c r="M386" s="288">
        <f t="shared" ref="M386" ca="1" si="223">M387/M$101*100</f>
        <v>0</v>
      </c>
      <c r="N386" s="288">
        <f t="shared" ref="N386" ca="1" si="224">N387/N$101*100</f>
        <v>0</v>
      </c>
      <c r="O386" s="288">
        <f t="shared" ref="O386" ca="1" si="225">O387/O$101*100</f>
        <v>0</v>
      </c>
      <c r="P386" s="288">
        <f t="shared" ref="P386" ca="1" si="226">P387/P$101*100</f>
        <v>0</v>
      </c>
      <c r="Q386" s="288">
        <f t="shared" ref="Q386" ca="1" si="227">Q387/Q$101*100</f>
        <v>0</v>
      </c>
      <c r="R386" s="288">
        <f t="shared" ref="R386" ca="1" si="228">R387/R$101*100</f>
        <v>0</v>
      </c>
      <c r="S386" s="288">
        <f t="shared" ref="S386" ca="1" si="229">S387/S$101*100</f>
        <v>0</v>
      </c>
      <c r="T386" s="288">
        <f t="shared" ref="T386" ca="1" si="230">T387/T$101*100</f>
        <v>0</v>
      </c>
      <c r="U386" s="288">
        <f t="shared" ref="U386" ca="1" si="231">U387/U$101*100</f>
        <v>0</v>
      </c>
    </row>
    <row r="387" spans="1:21" ht="15">
      <c r="A387" s="176"/>
      <c r="B387" s="285" t="s">
        <v>189</v>
      </c>
      <c r="C387" s="271" t="s">
        <v>186</v>
      </c>
      <c r="D387" s="280" t="str">
        <f>C385</f>
        <v>External</v>
      </c>
      <c r="E387" s="271"/>
      <c r="F387" s="281"/>
      <c r="G387" s="275"/>
      <c r="H387" s="275"/>
      <c r="I387" s="275"/>
      <c r="J387" s="275"/>
      <c r="K387" s="231"/>
      <c r="L387" s="250">
        <f>SUMIF($E$63:$E$72,$B379,L$63:L$72)*L391</f>
        <v>0</v>
      </c>
      <c r="M387" s="250">
        <f t="shared" ref="M387:U387" si="232">SUMIF($E$63:$E$72,$B379,M$63:M$72)*M391</f>
        <v>0</v>
      </c>
      <c r="N387" s="250">
        <f t="shared" si="232"/>
        <v>0</v>
      </c>
      <c r="O387" s="250">
        <f t="shared" si="232"/>
        <v>0</v>
      </c>
      <c r="P387" s="250">
        <f t="shared" si="232"/>
        <v>0</v>
      </c>
      <c r="Q387" s="250">
        <f t="shared" si="232"/>
        <v>0</v>
      </c>
      <c r="R387" s="250">
        <f t="shared" si="232"/>
        <v>0</v>
      </c>
      <c r="S387" s="250">
        <f t="shared" si="232"/>
        <v>0</v>
      </c>
      <c r="T387" s="250">
        <f t="shared" si="232"/>
        <v>0</v>
      </c>
      <c r="U387" s="250">
        <f t="shared" si="232"/>
        <v>0</v>
      </c>
    </row>
    <row r="388" spans="1:21" ht="15">
      <c r="A388" s="176"/>
      <c r="B388" s="285" t="s">
        <v>188</v>
      </c>
      <c r="C388" s="271" t="s">
        <v>186</v>
      </c>
      <c r="D388" s="280" t="str">
        <f>C385</f>
        <v>External</v>
      </c>
      <c r="E388" s="271"/>
      <c r="F388" s="281"/>
      <c r="G388" s="275"/>
      <c r="H388" s="275"/>
      <c r="I388" s="275"/>
      <c r="J388" s="275"/>
      <c r="K388" s="231"/>
      <c r="L388" s="240"/>
      <c r="M388" s="273">
        <f t="shared" ref="M388:U388" ca="1" si="233">M394*M391</f>
        <v>0</v>
      </c>
      <c r="N388" s="273">
        <f t="shared" ca="1" si="233"/>
        <v>0</v>
      </c>
      <c r="O388" s="273">
        <f t="shared" ca="1" si="233"/>
        <v>0</v>
      </c>
      <c r="P388" s="273">
        <f t="shared" ca="1" si="233"/>
        <v>0</v>
      </c>
      <c r="Q388" s="273">
        <f t="shared" ca="1" si="233"/>
        <v>0</v>
      </c>
      <c r="R388" s="273">
        <f t="shared" ca="1" si="233"/>
        <v>0</v>
      </c>
      <c r="S388" s="273">
        <f t="shared" ca="1" si="233"/>
        <v>0</v>
      </c>
      <c r="T388" s="273">
        <f t="shared" ca="1" si="233"/>
        <v>0</v>
      </c>
      <c r="U388" s="273">
        <f t="shared" ca="1" si="233"/>
        <v>0</v>
      </c>
    </row>
    <row r="389" spans="1:21" ht="15">
      <c r="A389" s="176"/>
      <c r="B389" s="285" t="s">
        <v>206</v>
      </c>
      <c r="C389" s="271" t="s">
        <v>186</v>
      </c>
      <c r="D389" s="280" t="str">
        <f>C385</f>
        <v>External</v>
      </c>
      <c r="E389" s="271"/>
      <c r="F389" s="281"/>
      <c r="G389" s="275"/>
      <c r="H389" s="275"/>
      <c r="I389" s="275"/>
      <c r="J389" s="275"/>
      <c r="K389" s="231"/>
      <c r="L389" s="240"/>
      <c r="M389" s="273">
        <f>M395*M391</f>
        <v>0</v>
      </c>
      <c r="N389" s="273">
        <f t="shared" ref="N389:U389" ca="1" si="234">N395*N391</f>
        <v>0</v>
      </c>
      <c r="O389" s="273">
        <f t="shared" ca="1" si="234"/>
        <v>0</v>
      </c>
      <c r="P389" s="273">
        <f t="shared" ca="1" si="234"/>
        <v>0</v>
      </c>
      <c r="Q389" s="273">
        <f t="shared" ca="1" si="234"/>
        <v>0</v>
      </c>
      <c r="R389" s="273">
        <f t="shared" ca="1" si="234"/>
        <v>0</v>
      </c>
      <c r="S389" s="273">
        <f t="shared" ca="1" si="234"/>
        <v>0</v>
      </c>
      <c r="T389" s="273">
        <f t="shared" ca="1" si="234"/>
        <v>0</v>
      </c>
      <c r="U389" s="273">
        <f t="shared" ca="1" si="234"/>
        <v>0</v>
      </c>
    </row>
    <row r="390" spans="1:21" ht="15">
      <c r="A390" s="176"/>
      <c r="B390" s="285" t="s">
        <v>187</v>
      </c>
      <c r="C390" s="271" t="s">
        <v>186</v>
      </c>
      <c r="D390" s="280" t="str">
        <f>C385</f>
        <v>External</v>
      </c>
      <c r="E390" s="271"/>
      <c r="F390" s="281"/>
      <c r="G390" s="275"/>
      <c r="H390" s="275"/>
      <c r="I390" s="275"/>
      <c r="J390" s="275"/>
      <c r="K390" s="231"/>
      <c r="L390" s="273">
        <f t="shared" ref="L390:U390" si="235">L393*L391</f>
        <v>0</v>
      </c>
      <c r="M390" s="273">
        <f t="shared" ca="1" si="235"/>
        <v>0</v>
      </c>
      <c r="N390" s="273">
        <f t="shared" ca="1" si="235"/>
        <v>0</v>
      </c>
      <c r="O390" s="273">
        <f t="shared" ca="1" si="235"/>
        <v>0</v>
      </c>
      <c r="P390" s="273">
        <f t="shared" ca="1" si="235"/>
        <v>0</v>
      </c>
      <c r="Q390" s="273">
        <f t="shared" ca="1" si="235"/>
        <v>0</v>
      </c>
      <c r="R390" s="273">
        <f t="shared" ca="1" si="235"/>
        <v>0</v>
      </c>
      <c r="S390" s="273">
        <f t="shared" ca="1" si="235"/>
        <v>0</v>
      </c>
      <c r="T390" s="273">
        <f t="shared" ca="1" si="235"/>
        <v>0</v>
      </c>
      <c r="U390" s="273">
        <f t="shared" ca="1" si="235"/>
        <v>0</v>
      </c>
    </row>
    <row r="391" spans="1:21" ht="15">
      <c r="A391" s="176"/>
      <c r="B391" s="285" t="s">
        <v>185</v>
      </c>
      <c r="C391" s="252" t="str">
        <f>"LCU per unit of "&amp;D390</f>
        <v>LCU per unit of External</v>
      </c>
      <c r="D391" s="280" t="str">
        <f>C380</f>
        <v>USD</v>
      </c>
      <c r="E391" s="271"/>
      <c r="F391" s="281"/>
      <c r="G391" s="275"/>
      <c r="H391" s="275"/>
      <c r="I391" s="275"/>
      <c r="J391" s="275"/>
      <c r="K391" s="231"/>
      <c r="L391" s="273">
        <f t="shared" ref="L391:U391" si="236">INDEX($L$81:$U$85,MATCH($D391,$B$81:$B$85,0),MATCH(L$78,$L$78:$U$78,0))</f>
        <v>379</v>
      </c>
      <c r="M391" s="273">
        <f t="shared" si="236"/>
        <v>379</v>
      </c>
      <c r="N391" s="273">
        <f t="shared" si="236"/>
        <v>379</v>
      </c>
      <c r="O391" s="273">
        <f t="shared" si="236"/>
        <v>379</v>
      </c>
      <c r="P391" s="273">
        <f t="shared" si="236"/>
        <v>379</v>
      </c>
      <c r="Q391" s="273">
        <f t="shared" si="236"/>
        <v>379</v>
      </c>
      <c r="R391" s="273">
        <f t="shared" si="236"/>
        <v>379</v>
      </c>
      <c r="S391" s="273">
        <f t="shared" si="236"/>
        <v>379</v>
      </c>
      <c r="T391" s="273">
        <f t="shared" si="236"/>
        <v>379</v>
      </c>
      <c r="U391" s="273">
        <f t="shared" si="236"/>
        <v>379</v>
      </c>
    </row>
    <row r="392" spans="1:21" ht="15">
      <c r="A392" s="176"/>
      <c r="B392" s="285" t="s">
        <v>184</v>
      </c>
      <c r="C392" s="252" t="str">
        <f>"million "&amp;D391</f>
        <v>million USD</v>
      </c>
      <c r="D392" s="280" t="str">
        <f>D391</f>
        <v>USD</v>
      </c>
      <c r="E392" s="263"/>
      <c r="F392" s="287"/>
      <c r="G392" s="275"/>
      <c r="H392" s="275"/>
      <c r="I392" s="275"/>
      <c r="J392" s="275"/>
      <c r="K392" s="231"/>
      <c r="L392" s="288">
        <f>L387/L391</f>
        <v>0</v>
      </c>
      <c r="M392" s="288">
        <f t="shared" ref="M392:U392" si="237">M387/M391</f>
        <v>0</v>
      </c>
      <c r="N392" s="288">
        <f t="shared" si="237"/>
        <v>0</v>
      </c>
      <c r="O392" s="288">
        <f t="shared" si="237"/>
        <v>0</v>
      </c>
      <c r="P392" s="288">
        <f t="shared" si="237"/>
        <v>0</v>
      </c>
      <c r="Q392" s="288">
        <f t="shared" si="237"/>
        <v>0</v>
      </c>
      <c r="R392" s="288">
        <f t="shared" si="237"/>
        <v>0</v>
      </c>
      <c r="S392" s="288">
        <f t="shared" si="237"/>
        <v>0</v>
      </c>
      <c r="T392" s="288">
        <f t="shared" si="237"/>
        <v>0</v>
      </c>
      <c r="U392" s="288">
        <f t="shared" si="237"/>
        <v>0</v>
      </c>
    </row>
    <row r="393" spans="1:21" ht="15">
      <c r="A393" s="176"/>
      <c r="B393" s="285" t="s">
        <v>183</v>
      </c>
      <c r="C393" s="252" t="str">
        <f>"million "&amp;D392</f>
        <v>million USD</v>
      </c>
      <c r="D393" s="280" t="str">
        <f>D392</f>
        <v>USD</v>
      </c>
      <c r="E393" s="271"/>
      <c r="F393" s="287"/>
      <c r="G393" s="275"/>
      <c r="H393" s="275"/>
      <c r="I393" s="275"/>
      <c r="J393" s="275"/>
      <c r="K393" s="231"/>
      <c r="L393" s="273">
        <f>L392</f>
        <v>0</v>
      </c>
      <c r="M393" s="273">
        <f t="shared" ref="M393:U393" ca="1" si="238">L393+M392-M394</f>
        <v>0</v>
      </c>
      <c r="N393" s="273">
        <f t="shared" ca="1" si="238"/>
        <v>0</v>
      </c>
      <c r="O393" s="273">
        <f t="shared" ca="1" si="238"/>
        <v>0</v>
      </c>
      <c r="P393" s="273">
        <f t="shared" ca="1" si="238"/>
        <v>0</v>
      </c>
      <c r="Q393" s="273">
        <f t="shared" ca="1" si="238"/>
        <v>0</v>
      </c>
      <c r="R393" s="273">
        <f t="shared" ca="1" si="238"/>
        <v>0</v>
      </c>
      <c r="S393" s="273">
        <f t="shared" ca="1" si="238"/>
        <v>0</v>
      </c>
      <c r="T393" s="273">
        <f t="shared" ca="1" si="238"/>
        <v>0</v>
      </c>
      <c r="U393" s="273">
        <f t="shared" ca="1" si="238"/>
        <v>0</v>
      </c>
    </row>
    <row r="394" spans="1:21" ht="15">
      <c r="A394" s="176"/>
      <c r="B394" s="285" t="s">
        <v>119</v>
      </c>
      <c r="C394" s="252" t="str">
        <f>"million "&amp;D393</f>
        <v>million USD</v>
      </c>
      <c r="D394" s="280" t="str">
        <f>D393</f>
        <v>USD</v>
      </c>
      <c r="E394" s="271"/>
      <c r="F394" s="287"/>
      <c r="G394" s="275"/>
      <c r="H394" s="275"/>
      <c r="I394" s="275"/>
      <c r="J394" s="275"/>
      <c r="K394" s="231"/>
      <c r="L394" s="240"/>
      <c r="M394" s="273">
        <f t="shared" ref="M394:U394" ca="1" si="239">IF(M$241&gt;$C381-1,SUM(OFFSET($L392,0,M$241-$C381,1,$C381-$C382))/($C381-$C382),IF(M$241&lt;$C382+1,0,SUM(OFFSET($L392,0,0,1,M$241-$C382))/($C381-$C382)))</f>
        <v>0</v>
      </c>
      <c r="N394" s="273">
        <f t="shared" ca="1" si="239"/>
        <v>0</v>
      </c>
      <c r="O394" s="273">
        <f t="shared" ca="1" si="239"/>
        <v>0</v>
      </c>
      <c r="P394" s="273">
        <f t="shared" ca="1" si="239"/>
        <v>0</v>
      </c>
      <c r="Q394" s="273">
        <f t="shared" ca="1" si="239"/>
        <v>0</v>
      </c>
      <c r="R394" s="273">
        <f t="shared" ca="1" si="239"/>
        <v>0</v>
      </c>
      <c r="S394" s="273">
        <f t="shared" ca="1" si="239"/>
        <v>0</v>
      </c>
      <c r="T394" s="273">
        <f t="shared" ca="1" si="239"/>
        <v>0</v>
      </c>
      <c r="U394" s="273">
        <f t="shared" ca="1" si="239"/>
        <v>0</v>
      </c>
    </row>
    <row r="395" spans="1:21" ht="15">
      <c r="A395" s="176"/>
      <c r="B395" s="285" t="s">
        <v>182</v>
      </c>
      <c r="C395" s="252" t="str">
        <f>"million "&amp;D394</f>
        <v>million USD</v>
      </c>
      <c r="D395" s="280" t="str">
        <f>D394</f>
        <v>USD</v>
      </c>
      <c r="E395" s="271"/>
      <c r="F395" s="287"/>
      <c r="G395" s="275"/>
      <c r="H395" s="275"/>
      <c r="I395" s="275"/>
      <c r="J395" s="275"/>
      <c r="K395" s="231"/>
      <c r="L395" s="240"/>
      <c r="M395" s="273">
        <f t="shared" ref="M395:U395" si="240">L393*$C383</f>
        <v>0</v>
      </c>
      <c r="N395" s="273">
        <f t="shared" ca="1" si="240"/>
        <v>0</v>
      </c>
      <c r="O395" s="273">
        <f t="shared" ca="1" si="240"/>
        <v>0</v>
      </c>
      <c r="P395" s="273">
        <f t="shared" ca="1" si="240"/>
        <v>0</v>
      </c>
      <c r="Q395" s="273">
        <f t="shared" ca="1" si="240"/>
        <v>0</v>
      </c>
      <c r="R395" s="273">
        <f t="shared" ca="1" si="240"/>
        <v>0</v>
      </c>
      <c r="S395" s="273">
        <f t="shared" ca="1" si="240"/>
        <v>0</v>
      </c>
      <c r="T395" s="273">
        <f t="shared" ca="1" si="240"/>
        <v>0</v>
      </c>
      <c r="U395" s="273">
        <f t="shared" ca="1" si="240"/>
        <v>0</v>
      </c>
    </row>
    <row r="396" spans="1:21" ht="15">
      <c r="A396" s="176"/>
      <c r="B396" s="289" t="s">
        <v>192</v>
      </c>
      <c r="C396" s="252"/>
      <c r="D396" s="264"/>
      <c r="E396" s="260"/>
      <c r="F396" s="275"/>
      <c r="G396" s="275"/>
      <c r="H396" s="275"/>
      <c r="I396" s="275"/>
      <c r="J396" s="275"/>
      <c r="K396" s="231"/>
      <c r="L396" s="273"/>
      <c r="M396" s="273"/>
      <c r="N396" s="273"/>
      <c r="O396" s="273"/>
      <c r="P396" s="273"/>
      <c r="Q396" s="273"/>
      <c r="R396" s="273"/>
      <c r="S396" s="273"/>
      <c r="T396" s="273"/>
      <c r="U396" s="273"/>
    </row>
    <row r="397" spans="1:21" ht="15">
      <c r="A397" s="176"/>
      <c r="B397" s="285" t="s">
        <v>59</v>
      </c>
      <c r="C397" s="246" t="str">
        <f>IF(C402="Domestic","LCU","USD")</f>
        <v>USD</v>
      </c>
      <c r="D397" s="251"/>
      <c r="E397" s="251"/>
      <c r="F397" s="255"/>
      <c r="G397" s="255"/>
      <c r="H397" s="255"/>
      <c r="I397" s="255"/>
      <c r="J397" s="255"/>
      <c r="K397" s="221"/>
      <c r="L397" s="221"/>
      <c r="M397" s="221"/>
      <c r="N397" s="221"/>
      <c r="O397" s="221"/>
      <c r="P397" s="221"/>
      <c r="Q397" s="221"/>
      <c r="R397" s="221"/>
      <c r="S397" s="221"/>
      <c r="T397" s="221"/>
      <c r="U397" s="221"/>
    </row>
    <row r="398" spans="1:21" ht="15">
      <c r="A398" s="176"/>
      <c r="B398" s="285" t="s">
        <v>221</v>
      </c>
      <c r="C398" s="247">
        <f>SUMIF($E$63:$E$72,$B396,H$63:H$72)</f>
        <v>10</v>
      </c>
      <c r="D398" s="251"/>
      <c r="E398" s="251"/>
      <c r="F398" s="255"/>
      <c r="G398" s="255"/>
      <c r="H398" s="255"/>
      <c r="I398" s="255"/>
      <c r="J398" s="255"/>
      <c r="K398" s="221"/>
      <c r="L398" s="221"/>
      <c r="M398" s="221"/>
      <c r="N398" s="221"/>
      <c r="O398" s="221"/>
      <c r="P398" s="221"/>
      <c r="Q398" s="221"/>
      <c r="R398" s="221"/>
      <c r="S398" s="221"/>
      <c r="T398" s="221"/>
      <c r="U398" s="221"/>
    </row>
    <row r="399" spans="1:21" ht="15">
      <c r="A399" s="176"/>
      <c r="B399" s="285" t="s">
        <v>220</v>
      </c>
      <c r="C399" s="248">
        <f>SUMIF($E$63:$E$72,$B396,I$63:I$72)</f>
        <v>0</v>
      </c>
      <c r="D399" s="251"/>
      <c r="E399" s="251"/>
      <c r="F399" s="255"/>
      <c r="G399" s="255"/>
      <c r="H399" s="255"/>
      <c r="I399" s="255"/>
      <c r="J399" s="255"/>
      <c r="K399" s="221"/>
      <c r="L399" s="221"/>
      <c r="M399" s="221"/>
      <c r="N399" s="221"/>
      <c r="O399" s="221"/>
      <c r="P399" s="221"/>
      <c r="Q399" s="221"/>
      <c r="R399" s="221"/>
      <c r="S399" s="221"/>
      <c r="T399" s="221"/>
      <c r="U399" s="221"/>
    </row>
    <row r="400" spans="1:21" ht="15">
      <c r="A400" s="176"/>
      <c r="B400" s="285" t="s">
        <v>219</v>
      </c>
      <c r="C400" s="249">
        <f>SUMIF($E$63:$E$72,$B396,G$63:G$72)</f>
        <v>0.1</v>
      </c>
      <c r="D400" s="251"/>
      <c r="E400" s="251"/>
      <c r="F400" s="255"/>
      <c r="G400" s="255"/>
      <c r="H400" s="255"/>
      <c r="I400" s="255"/>
      <c r="J400" s="255"/>
      <c r="K400" s="221"/>
      <c r="L400" s="221"/>
      <c r="M400" s="221"/>
      <c r="N400" s="221"/>
      <c r="O400" s="221"/>
      <c r="P400" s="221"/>
      <c r="Q400" s="221"/>
      <c r="R400" s="221"/>
      <c r="S400" s="221"/>
      <c r="T400" s="221"/>
      <c r="U400" s="221"/>
    </row>
    <row r="401" spans="1:21" ht="15">
      <c r="A401" s="176"/>
      <c r="B401" s="285" t="s">
        <v>218</v>
      </c>
      <c r="C401" s="280" t="s">
        <v>232</v>
      </c>
      <c r="D401" s="251"/>
      <c r="E401" s="251"/>
      <c r="F401" s="255"/>
      <c r="G401" s="255"/>
      <c r="H401" s="255"/>
      <c r="I401" s="255"/>
      <c r="J401" s="255"/>
      <c r="K401" s="221"/>
      <c r="L401" s="221"/>
      <c r="M401" s="221"/>
      <c r="N401" s="221"/>
      <c r="O401" s="221"/>
      <c r="P401" s="221"/>
      <c r="Q401" s="221"/>
      <c r="R401" s="221"/>
      <c r="S401" s="221"/>
      <c r="T401" s="221"/>
      <c r="U401" s="221"/>
    </row>
    <row r="402" spans="1:21" ht="15">
      <c r="A402" s="176"/>
      <c r="B402" s="285" t="str">
        <f>"Classified as External or Domestic?"</f>
        <v>Classified as External or Domestic?</v>
      </c>
      <c r="C402" s="248" t="str">
        <f>VLOOKUP(B396,$E$63:$I$72,2,FALSE)</f>
        <v>External</v>
      </c>
      <c r="D402" s="251"/>
      <c r="E402" s="251"/>
      <c r="F402" s="255"/>
      <c r="G402" s="255"/>
      <c r="H402" s="255"/>
      <c r="I402" s="255"/>
      <c r="J402" s="255"/>
      <c r="K402" s="221"/>
      <c r="L402" s="221"/>
      <c r="M402" s="221"/>
      <c r="N402" s="221"/>
      <c r="O402" s="221"/>
      <c r="P402" s="221"/>
      <c r="Q402" s="221"/>
      <c r="R402" s="221"/>
      <c r="S402" s="221"/>
      <c r="T402" s="221"/>
      <c r="U402" s="221"/>
    </row>
    <row r="403" spans="1:21" ht="15">
      <c r="A403" s="176"/>
      <c r="B403" s="285" t="s">
        <v>258</v>
      </c>
      <c r="C403" s="251" t="s">
        <v>257</v>
      </c>
      <c r="D403" s="251"/>
      <c r="E403" s="251"/>
      <c r="F403" s="255"/>
      <c r="G403" s="255"/>
      <c r="H403" s="255"/>
      <c r="I403" s="255"/>
      <c r="J403" s="255"/>
      <c r="K403" s="221"/>
      <c r="L403" s="288">
        <f>L404/L$101*100</f>
        <v>0</v>
      </c>
      <c r="M403" s="288">
        <f t="shared" ref="M403" ca="1" si="241">M404/M$101*100</f>
        <v>0</v>
      </c>
      <c r="N403" s="288">
        <f t="shared" ref="N403" ca="1" si="242">N404/N$101*100</f>
        <v>0</v>
      </c>
      <c r="O403" s="288">
        <f t="shared" ref="O403" ca="1" si="243">O404/O$101*100</f>
        <v>0</v>
      </c>
      <c r="P403" s="288">
        <f t="shared" ref="P403" ca="1" si="244">P404/P$101*100</f>
        <v>0</v>
      </c>
      <c r="Q403" s="288">
        <f t="shared" ref="Q403" ca="1" si="245">Q404/Q$101*100</f>
        <v>0</v>
      </c>
      <c r="R403" s="288">
        <f t="shared" ref="R403" ca="1" si="246">R404/R$101*100</f>
        <v>0</v>
      </c>
      <c r="S403" s="288">
        <f t="shared" ref="S403" ca="1" si="247">S404/S$101*100</f>
        <v>0</v>
      </c>
      <c r="T403" s="288">
        <f t="shared" ref="T403" ca="1" si="248">T404/T$101*100</f>
        <v>0</v>
      </c>
      <c r="U403" s="288">
        <f t="shared" ref="U403" ca="1" si="249">U404/U$101*100</f>
        <v>0</v>
      </c>
    </row>
    <row r="404" spans="1:21" ht="15">
      <c r="A404" s="176"/>
      <c r="B404" s="285" t="s">
        <v>189</v>
      </c>
      <c r="C404" s="271" t="s">
        <v>186</v>
      </c>
      <c r="D404" s="280" t="str">
        <f>C402</f>
        <v>External</v>
      </c>
      <c r="E404" s="271"/>
      <c r="F404" s="281"/>
      <c r="G404" s="275"/>
      <c r="H404" s="275"/>
      <c r="I404" s="275"/>
      <c r="J404" s="275"/>
      <c r="K404" s="231"/>
      <c r="L404" s="250">
        <f>SUMIF($E$63:$E$72,$B396,L$63:L$72)*L408</f>
        <v>0</v>
      </c>
      <c r="M404" s="250">
        <f t="shared" ref="M404:U404" si="250">SUMIF($E$63:$E$72,$B396,M$63:M$72)*M408</f>
        <v>0</v>
      </c>
      <c r="N404" s="250">
        <f t="shared" si="250"/>
        <v>0</v>
      </c>
      <c r="O404" s="250">
        <f t="shared" si="250"/>
        <v>0</v>
      </c>
      <c r="P404" s="250">
        <f t="shared" si="250"/>
        <v>0</v>
      </c>
      <c r="Q404" s="250">
        <f t="shared" si="250"/>
        <v>0</v>
      </c>
      <c r="R404" s="250">
        <f t="shared" si="250"/>
        <v>0</v>
      </c>
      <c r="S404" s="250">
        <f t="shared" si="250"/>
        <v>0</v>
      </c>
      <c r="T404" s="250">
        <f t="shared" si="250"/>
        <v>0</v>
      </c>
      <c r="U404" s="250">
        <f t="shared" si="250"/>
        <v>0</v>
      </c>
    </row>
    <row r="405" spans="1:21" ht="15">
      <c r="A405" s="176"/>
      <c r="B405" s="285" t="s">
        <v>188</v>
      </c>
      <c r="C405" s="271" t="s">
        <v>186</v>
      </c>
      <c r="D405" s="280" t="str">
        <f>C402</f>
        <v>External</v>
      </c>
      <c r="E405" s="271"/>
      <c r="F405" s="281"/>
      <c r="G405" s="275"/>
      <c r="H405" s="275"/>
      <c r="I405" s="275"/>
      <c r="J405" s="275"/>
      <c r="K405" s="231"/>
      <c r="L405" s="240"/>
      <c r="M405" s="273">
        <f t="shared" ref="M405:U405" ca="1" si="251">M411*M408</f>
        <v>0</v>
      </c>
      <c r="N405" s="273">
        <f t="shared" ca="1" si="251"/>
        <v>0</v>
      </c>
      <c r="O405" s="273">
        <f t="shared" ca="1" si="251"/>
        <v>0</v>
      </c>
      <c r="P405" s="273">
        <f t="shared" ca="1" si="251"/>
        <v>0</v>
      </c>
      <c r="Q405" s="273">
        <f t="shared" ca="1" si="251"/>
        <v>0</v>
      </c>
      <c r="R405" s="273">
        <f t="shared" ca="1" si="251"/>
        <v>0</v>
      </c>
      <c r="S405" s="273">
        <f t="shared" ca="1" si="251"/>
        <v>0</v>
      </c>
      <c r="T405" s="273">
        <f t="shared" ca="1" si="251"/>
        <v>0</v>
      </c>
      <c r="U405" s="273">
        <f t="shared" ca="1" si="251"/>
        <v>0</v>
      </c>
    </row>
    <row r="406" spans="1:21" ht="15">
      <c r="A406" s="176"/>
      <c r="B406" s="285" t="s">
        <v>206</v>
      </c>
      <c r="C406" s="271" t="s">
        <v>186</v>
      </c>
      <c r="D406" s="280" t="str">
        <f>C402</f>
        <v>External</v>
      </c>
      <c r="E406" s="271"/>
      <c r="F406" s="281"/>
      <c r="G406" s="275"/>
      <c r="H406" s="275"/>
      <c r="I406" s="275"/>
      <c r="J406" s="275"/>
      <c r="K406" s="231"/>
      <c r="L406" s="240"/>
      <c r="M406" s="273">
        <f>M412*M408</f>
        <v>0</v>
      </c>
      <c r="N406" s="273">
        <f t="shared" ref="N406:U406" ca="1" si="252">N412*N408</f>
        <v>0</v>
      </c>
      <c r="O406" s="273">
        <f t="shared" ca="1" si="252"/>
        <v>0</v>
      </c>
      <c r="P406" s="273">
        <f t="shared" ca="1" si="252"/>
        <v>0</v>
      </c>
      <c r="Q406" s="273">
        <f t="shared" ca="1" si="252"/>
        <v>0</v>
      </c>
      <c r="R406" s="273">
        <f t="shared" ca="1" si="252"/>
        <v>0</v>
      </c>
      <c r="S406" s="273">
        <f t="shared" ca="1" si="252"/>
        <v>0</v>
      </c>
      <c r="T406" s="273">
        <f t="shared" ca="1" si="252"/>
        <v>0</v>
      </c>
      <c r="U406" s="273">
        <f t="shared" ca="1" si="252"/>
        <v>0</v>
      </c>
    </row>
    <row r="407" spans="1:21" ht="15">
      <c r="A407" s="176"/>
      <c r="B407" s="285" t="s">
        <v>187</v>
      </c>
      <c r="C407" s="271" t="s">
        <v>186</v>
      </c>
      <c r="D407" s="280" t="str">
        <f>C402</f>
        <v>External</v>
      </c>
      <c r="E407" s="271"/>
      <c r="F407" s="281"/>
      <c r="G407" s="275"/>
      <c r="H407" s="275"/>
      <c r="I407" s="275"/>
      <c r="J407" s="275"/>
      <c r="K407" s="231"/>
      <c r="L407" s="273">
        <f t="shared" ref="L407:U407" si="253">L410*L408</f>
        <v>0</v>
      </c>
      <c r="M407" s="273">
        <f t="shared" ca="1" si="253"/>
        <v>0</v>
      </c>
      <c r="N407" s="273">
        <f t="shared" ca="1" si="253"/>
        <v>0</v>
      </c>
      <c r="O407" s="273">
        <f t="shared" ca="1" si="253"/>
        <v>0</v>
      </c>
      <c r="P407" s="273">
        <f t="shared" ca="1" si="253"/>
        <v>0</v>
      </c>
      <c r="Q407" s="273">
        <f t="shared" ca="1" si="253"/>
        <v>0</v>
      </c>
      <c r="R407" s="273">
        <f t="shared" ca="1" si="253"/>
        <v>0</v>
      </c>
      <c r="S407" s="273">
        <f t="shared" ca="1" si="253"/>
        <v>0</v>
      </c>
      <c r="T407" s="273">
        <f t="shared" ca="1" si="253"/>
        <v>0</v>
      </c>
      <c r="U407" s="273">
        <f t="shared" ca="1" si="253"/>
        <v>0</v>
      </c>
    </row>
    <row r="408" spans="1:21" ht="15">
      <c r="A408" s="176"/>
      <c r="B408" s="285" t="s">
        <v>185</v>
      </c>
      <c r="C408" s="252" t="str">
        <f>"LCU per unit of "&amp;D407</f>
        <v>LCU per unit of External</v>
      </c>
      <c r="D408" s="280" t="str">
        <f>C397</f>
        <v>USD</v>
      </c>
      <c r="E408" s="271"/>
      <c r="F408" s="281"/>
      <c r="G408" s="275"/>
      <c r="H408" s="275"/>
      <c r="I408" s="275"/>
      <c r="J408" s="275"/>
      <c r="K408" s="231"/>
      <c r="L408" s="273">
        <f t="shared" ref="L408:U408" si="254">INDEX($L$81:$U$85,MATCH($D408,$B$81:$B$85,0),MATCH(L$78,$L$78:$U$78,0))</f>
        <v>379</v>
      </c>
      <c r="M408" s="273">
        <f t="shared" si="254"/>
        <v>379</v>
      </c>
      <c r="N408" s="273">
        <f t="shared" si="254"/>
        <v>379</v>
      </c>
      <c r="O408" s="273">
        <f t="shared" si="254"/>
        <v>379</v>
      </c>
      <c r="P408" s="273">
        <f t="shared" si="254"/>
        <v>379</v>
      </c>
      <c r="Q408" s="273">
        <f t="shared" si="254"/>
        <v>379</v>
      </c>
      <c r="R408" s="273">
        <f t="shared" si="254"/>
        <v>379</v>
      </c>
      <c r="S408" s="273">
        <f t="shared" si="254"/>
        <v>379</v>
      </c>
      <c r="T408" s="273">
        <f t="shared" si="254"/>
        <v>379</v>
      </c>
      <c r="U408" s="273">
        <f t="shared" si="254"/>
        <v>379</v>
      </c>
    </row>
    <row r="409" spans="1:21" ht="15">
      <c r="A409" s="176"/>
      <c r="B409" s="285" t="s">
        <v>184</v>
      </c>
      <c r="C409" s="252" t="str">
        <f>"million "&amp;D408</f>
        <v>million USD</v>
      </c>
      <c r="D409" s="280" t="str">
        <f>D408</f>
        <v>USD</v>
      </c>
      <c r="E409" s="263"/>
      <c r="F409" s="287"/>
      <c r="G409" s="275"/>
      <c r="H409" s="275"/>
      <c r="I409" s="275"/>
      <c r="J409" s="275"/>
      <c r="K409" s="231"/>
      <c r="L409" s="288">
        <f>L404/L408</f>
        <v>0</v>
      </c>
      <c r="M409" s="288">
        <f t="shared" ref="M409:U409" si="255">M404/M408</f>
        <v>0</v>
      </c>
      <c r="N409" s="288">
        <f t="shared" si="255"/>
        <v>0</v>
      </c>
      <c r="O409" s="288">
        <f t="shared" si="255"/>
        <v>0</v>
      </c>
      <c r="P409" s="288">
        <f t="shared" si="255"/>
        <v>0</v>
      </c>
      <c r="Q409" s="288">
        <f t="shared" si="255"/>
        <v>0</v>
      </c>
      <c r="R409" s="288">
        <f t="shared" si="255"/>
        <v>0</v>
      </c>
      <c r="S409" s="288">
        <f t="shared" si="255"/>
        <v>0</v>
      </c>
      <c r="T409" s="288">
        <f t="shared" si="255"/>
        <v>0</v>
      </c>
      <c r="U409" s="288">
        <f t="shared" si="255"/>
        <v>0</v>
      </c>
    </row>
    <row r="410" spans="1:21" ht="15">
      <c r="A410" s="176"/>
      <c r="B410" s="285" t="s">
        <v>183</v>
      </c>
      <c r="C410" s="252" t="str">
        <f>"million "&amp;D409</f>
        <v>million USD</v>
      </c>
      <c r="D410" s="280" t="str">
        <f>D409</f>
        <v>USD</v>
      </c>
      <c r="E410" s="271"/>
      <c r="F410" s="287"/>
      <c r="G410" s="275"/>
      <c r="H410" s="275"/>
      <c r="I410" s="275"/>
      <c r="J410" s="275"/>
      <c r="K410" s="231"/>
      <c r="L410" s="273">
        <f>L409</f>
        <v>0</v>
      </c>
      <c r="M410" s="273">
        <f t="shared" ref="M410:U410" ca="1" si="256">L410+M409-M411</f>
        <v>0</v>
      </c>
      <c r="N410" s="273">
        <f t="shared" ca="1" si="256"/>
        <v>0</v>
      </c>
      <c r="O410" s="273">
        <f t="shared" ca="1" si="256"/>
        <v>0</v>
      </c>
      <c r="P410" s="273">
        <f t="shared" ca="1" si="256"/>
        <v>0</v>
      </c>
      <c r="Q410" s="273">
        <f t="shared" ca="1" si="256"/>
        <v>0</v>
      </c>
      <c r="R410" s="273">
        <f t="shared" ca="1" si="256"/>
        <v>0</v>
      </c>
      <c r="S410" s="273">
        <f t="shared" ca="1" si="256"/>
        <v>0</v>
      </c>
      <c r="T410" s="273">
        <f t="shared" ca="1" si="256"/>
        <v>0</v>
      </c>
      <c r="U410" s="273">
        <f t="shared" ca="1" si="256"/>
        <v>0</v>
      </c>
    </row>
    <row r="411" spans="1:21" ht="15">
      <c r="A411" s="176"/>
      <c r="B411" s="285" t="s">
        <v>119</v>
      </c>
      <c r="C411" s="252" t="str">
        <f>"million "&amp;D410</f>
        <v>million USD</v>
      </c>
      <c r="D411" s="280" t="str">
        <f>D410</f>
        <v>USD</v>
      </c>
      <c r="E411" s="271"/>
      <c r="F411" s="287"/>
      <c r="G411" s="275"/>
      <c r="H411" s="275"/>
      <c r="I411" s="275"/>
      <c r="J411" s="275"/>
      <c r="K411" s="231"/>
      <c r="L411" s="240"/>
      <c r="M411" s="273">
        <f t="shared" ref="M411:U411" ca="1" si="257">IF(M$241&gt;$C398-1,SUM(OFFSET($L409,0,M$241-$C398,1,$C398-$C399))/($C398-$C399),IF(M$241&lt;$C399+1,0,SUM(OFFSET($L409,0,0,1,M$241-$C399))/($C398-$C399)))</f>
        <v>0</v>
      </c>
      <c r="N411" s="273">
        <f t="shared" ca="1" si="257"/>
        <v>0</v>
      </c>
      <c r="O411" s="273">
        <f t="shared" ca="1" si="257"/>
        <v>0</v>
      </c>
      <c r="P411" s="273">
        <f t="shared" ca="1" si="257"/>
        <v>0</v>
      </c>
      <c r="Q411" s="273">
        <f t="shared" ca="1" si="257"/>
        <v>0</v>
      </c>
      <c r="R411" s="273">
        <f t="shared" ca="1" si="257"/>
        <v>0</v>
      </c>
      <c r="S411" s="273">
        <f t="shared" ca="1" si="257"/>
        <v>0</v>
      </c>
      <c r="T411" s="273">
        <f t="shared" ca="1" si="257"/>
        <v>0</v>
      </c>
      <c r="U411" s="273">
        <f t="shared" ca="1" si="257"/>
        <v>0</v>
      </c>
    </row>
    <row r="412" spans="1:21" ht="15">
      <c r="A412" s="176"/>
      <c r="B412" s="285" t="s">
        <v>182</v>
      </c>
      <c r="C412" s="252" t="str">
        <f>"million "&amp;D411</f>
        <v>million USD</v>
      </c>
      <c r="D412" s="280" t="str">
        <f>D411</f>
        <v>USD</v>
      </c>
      <c r="E412" s="271"/>
      <c r="F412" s="287"/>
      <c r="G412" s="275"/>
      <c r="H412" s="275"/>
      <c r="I412" s="275"/>
      <c r="J412" s="275"/>
      <c r="K412" s="231"/>
      <c r="L412" s="240"/>
      <c r="M412" s="273">
        <f t="shared" ref="M412:U412" si="258">L410*$C400</f>
        <v>0</v>
      </c>
      <c r="N412" s="273">
        <f t="shared" ca="1" si="258"/>
        <v>0</v>
      </c>
      <c r="O412" s="273">
        <f t="shared" ca="1" si="258"/>
        <v>0</v>
      </c>
      <c r="P412" s="273">
        <f t="shared" ca="1" si="258"/>
        <v>0</v>
      </c>
      <c r="Q412" s="273">
        <f t="shared" ca="1" si="258"/>
        <v>0</v>
      </c>
      <c r="R412" s="273">
        <f t="shared" ca="1" si="258"/>
        <v>0</v>
      </c>
      <c r="S412" s="273">
        <f t="shared" ca="1" si="258"/>
        <v>0</v>
      </c>
      <c r="T412" s="273">
        <f t="shared" ca="1" si="258"/>
        <v>0</v>
      </c>
      <c r="U412" s="273">
        <f t="shared" ca="1" si="258"/>
        <v>0</v>
      </c>
    </row>
    <row r="413" spans="1:21" ht="15">
      <c r="A413" s="176"/>
      <c r="B413" s="289" t="s">
        <v>191</v>
      </c>
      <c r="C413" s="252"/>
      <c r="D413" s="264"/>
      <c r="E413" s="260"/>
      <c r="F413" s="275"/>
      <c r="G413" s="275"/>
      <c r="H413" s="275"/>
      <c r="I413" s="275"/>
      <c r="J413" s="275"/>
      <c r="K413" s="231"/>
      <c r="L413" s="273"/>
      <c r="M413" s="273"/>
      <c r="N413" s="273"/>
      <c r="O413" s="273"/>
      <c r="P413" s="273"/>
      <c r="Q413" s="273"/>
      <c r="R413" s="273"/>
      <c r="S413" s="273"/>
      <c r="T413" s="273"/>
      <c r="U413" s="273"/>
    </row>
    <row r="414" spans="1:21" ht="15">
      <c r="A414" s="176"/>
      <c r="B414" s="285" t="s">
        <v>59</v>
      </c>
      <c r="C414" s="306" t="s">
        <v>226</v>
      </c>
      <c r="D414" s="251"/>
      <c r="E414" s="251"/>
      <c r="F414" s="255"/>
      <c r="G414" s="255"/>
      <c r="H414" s="255"/>
      <c r="I414" s="255"/>
      <c r="J414" s="255"/>
      <c r="K414" s="221"/>
      <c r="L414" s="221"/>
      <c r="M414" s="221"/>
      <c r="N414" s="221"/>
      <c r="O414" s="221"/>
      <c r="P414" s="221"/>
      <c r="Q414" s="221"/>
      <c r="R414" s="221"/>
      <c r="S414" s="221"/>
      <c r="T414" s="221"/>
      <c r="U414" s="221"/>
    </row>
    <row r="415" spans="1:21" ht="15">
      <c r="A415" s="176"/>
      <c r="B415" s="285" t="s">
        <v>221</v>
      </c>
      <c r="C415" s="308">
        <v>1</v>
      </c>
      <c r="D415" s="251"/>
      <c r="E415" s="251"/>
      <c r="F415" s="255"/>
      <c r="G415" s="255"/>
      <c r="H415" s="255"/>
      <c r="I415" s="255"/>
      <c r="J415" s="255"/>
      <c r="K415" s="221"/>
      <c r="L415" s="221"/>
      <c r="M415" s="221"/>
      <c r="N415" s="221"/>
      <c r="O415" s="221"/>
      <c r="P415" s="221"/>
      <c r="Q415" s="221"/>
      <c r="R415" s="221"/>
      <c r="S415" s="221"/>
      <c r="T415" s="221"/>
      <c r="U415" s="221"/>
    </row>
    <row r="416" spans="1:21" ht="15">
      <c r="A416" s="176"/>
      <c r="B416" s="285" t="s">
        <v>220</v>
      </c>
      <c r="C416" s="309">
        <v>0</v>
      </c>
      <c r="D416" s="251"/>
      <c r="E416" s="251"/>
      <c r="F416" s="255"/>
      <c r="G416" s="255"/>
      <c r="H416" s="255"/>
      <c r="I416" s="255"/>
      <c r="J416" s="255"/>
      <c r="K416" s="221"/>
      <c r="L416" s="221"/>
      <c r="M416" s="221"/>
      <c r="N416" s="221"/>
      <c r="O416" s="221"/>
      <c r="P416" s="221"/>
      <c r="Q416" s="221"/>
      <c r="R416" s="221"/>
      <c r="S416" s="221"/>
      <c r="T416" s="221"/>
      <c r="U416" s="221"/>
    </row>
    <row r="417" spans="1:21" ht="15">
      <c r="A417" s="176"/>
      <c r="B417" s="285" t="s">
        <v>219</v>
      </c>
      <c r="C417" s="310">
        <v>0</v>
      </c>
      <c r="D417" s="251"/>
      <c r="E417" s="251"/>
      <c r="F417" s="255"/>
      <c r="G417" s="255"/>
      <c r="H417" s="255"/>
      <c r="I417" s="255"/>
      <c r="J417" s="255"/>
      <c r="K417" s="221"/>
      <c r="L417" s="221"/>
      <c r="M417" s="221"/>
      <c r="N417" s="221"/>
      <c r="O417" s="221"/>
      <c r="P417" s="221"/>
      <c r="Q417" s="221"/>
      <c r="R417" s="221"/>
      <c r="S417" s="221"/>
      <c r="T417" s="221"/>
      <c r="U417" s="221"/>
    </row>
    <row r="418" spans="1:21" ht="15">
      <c r="A418" s="176"/>
      <c r="B418" s="285" t="s">
        <v>218</v>
      </c>
      <c r="C418" s="280"/>
      <c r="D418" s="251"/>
      <c r="E418" s="251"/>
      <c r="F418" s="255"/>
      <c r="G418" s="255"/>
      <c r="H418" s="255"/>
      <c r="I418" s="255"/>
      <c r="J418" s="255"/>
      <c r="K418" s="221"/>
      <c r="L418" s="221"/>
      <c r="M418" s="221"/>
      <c r="N418" s="221"/>
      <c r="O418" s="221"/>
      <c r="P418" s="221"/>
      <c r="Q418" s="221"/>
      <c r="R418" s="221"/>
      <c r="S418" s="221"/>
      <c r="T418" s="221"/>
      <c r="U418" s="221"/>
    </row>
    <row r="419" spans="1:21" ht="15">
      <c r="A419" s="176"/>
      <c r="B419" s="285" t="str">
        <f>"Classified as External or Domestic?"</f>
        <v>Classified as External or Domestic?</v>
      </c>
      <c r="C419" s="309" t="s">
        <v>65</v>
      </c>
      <c r="D419" s="251"/>
      <c r="E419" s="251"/>
      <c r="F419" s="255"/>
      <c r="G419" s="255"/>
      <c r="H419" s="255"/>
      <c r="I419" s="255"/>
      <c r="J419" s="255"/>
      <c r="K419" s="221"/>
      <c r="L419" s="221"/>
      <c r="M419" s="221"/>
      <c r="N419" s="221"/>
      <c r="O419" s="221"/>
      <c r="P419" s="221"/>
      <c r="Q419" s="221"/>
      <c r="R419" s="221"/>
      <c r="S419" s="221"/>
      <c r="T419" s="221"/>
      <c r="U419" s="221"/>
    </row>
    <row r="420" spans="1:21" ht="15">
      <c r="A420" s="176"/>
      <c r="B420" s="285" t="s">
        <v>258</v>
      </c>
      <c r="C420" s="251" t="s">
        <v>257</v>
      </c>
      <c r="D420" s="251"/>
      <c r="E420" s="251"/>
      <c r="F420" s="255"/>
      <c r="G420" s="255"/>
      <c r="H420" s="255"/>
      <c r="I420" s="255"/>
      <c r="J420" s="255"/>
      <c r="K420" s="221"/>
      <c r="L420" s="288">
        <f>L421/L$101*100</f>
        <v>0</v>
      </c>
      <c r="M420" s="288">
        <f t="shared" ref="M420" ca="1" si="259">M421/M$101*100</f>
        <v>0</v>
      </c>
      <c r="N420" s="288">
        <f t="shared" ref="N420" ca="1" si="260">N421/N$101*100</f>
        <v>0</v>
      </c>
      <c r="O420" s="288">
        <f t="shared" ref="O420" ca="1" si="261">O421/O$101*100</f>
        <v>0</v>
      </c>
      <c r="P420" s="288">
        <f t="shared" ref="P420" ca="1" si="262">P421/P$101*100</f>
        <v>0</v>
      </c>
      <c r="Q420" s="288">
        <f t="shared" ref="Q420" ca="1" si="263">Q421/Q$101*100</f>
        <v>0</v>
      </c>
      <c r="R420" s="288">
        <f t="shared" ref="R420" ca="1" si="264">R421/R$101*100</f>
        <v>0</v>
      </c>
      <c r="S420" s="288">
        <f t="shared" ref="S420" ca="1" si="265">S421/S$101*100</f>
        <v>0</v>
      </c>
      <c r="T420" s="288">
        <f t="shared" ref="T420" ca="1" si="266">T421/T$101*100</f>
        <v>0</v>
      </c>
      <c r="U420" s="288">
        <f t="shared" ref="U420" ca="1" si="267">U421/U$101*100</f>
        <v>0</v>
      </c>
    </row>
    <row r="421" spans="1:21" ht="15">
      <c r="A421" s="176"/>
      <c r="B421" s="285" t="s">
        <v>189</v>
      </c>
      <c r="C421" s="271" t="s">
        <v>186</v>
      </c>
      <c r="D421" s="280" t="str">
        <f>C419</f>
        <v>Domestic</v>
      </c>
      <c r="E421" s="271"/>
      <c r="F421" s="281"/>
      <c r="G421" s="275"/>
      <c r="H421" s="275"/>
      <c r="I421" s="275"/>
      <c r="J421" s="275"/>
      <c r="K421" s="231"/>
      <c r="L421" s="250">
        <f>SUMIF($E$63:$E$72,$B413,L$63:L$72)*L425</f>
        <v>0</v>
      </c>
      <c r="M421" s="250">
        <f t="shared" ref="M421:U421" si="268">SUMIF($E$63:$E$72,$B413,M$63:M$72)*M425</f>
        <v>0</v>
      </c>
      <c r="N421" s="250">
        <f t="shared" si="268"/>
        <v>0</v>
      </c>
      <c r="O421" s="250">
        <f t="shared" si="268"/>
        <v>0</v>
      </c>
      <c r="P421" s="250">
        <f t="shared" si="268"/>
        <v>0</v>
      </c>
      <c r="Q421" s="250">
        <f t="shared" si="268"/>
        <v>0</v>
      </c>
      <c r="R421" s="250">
        <f t="shared" si="268"/>
        <v>0</v>
      </c>
      <c r="S421" s="250">
        <f t="shared" si="268"/>
        <v>0</v>
      </c>
      <c r="T421" s="250">
        <f t="shared" si="268"/>
        <v>0</v>
      </c>
      <c r="U421" s="250">
        <f t="shared" si="268"/>
        <v>0</v>
      </c>
    </row>
    <row r="422" spans="1:21" ht="15">
      <c r="A422" s="176"/>
      <c r="B422" s="285" t="s">
        <v>188</v>
      </c>
      <c r="C422" s="271" t="s">
        <v>186</v>
      </c>
      <c r="D422" s="280" t="str">
        <f>C419</f>
        <v>Domestic</v>
      </c>
      <c r="E422" s="271"/>
      <c r="F422" s="281"/>
      <c r="G422" s="275"/>
      <c r="H422" s="275"/>
      <c r="I422" s="275"/>
      <c r="J422" s="275"/>
      <c r="K422" s="231"/>
      <c r="L422" s="240"/>
      <c r="M422" s="273">
        <f t="shared" ref="M422:U422" ca="1" si="269">M428*M425</f>
        <v>0</v>
      </c>
      <c r="N422" s="273">
        <f t="shared" ca="1" si="269"/>
        <v>0</v>
      </c>
      <c r="O422" s="273">
        <f t="shared" ca="1" si="269"/>
        <v>0</v>
      </c>
      <c r="P422" s="273">
        <f t="shared" ca="1" si="269"/>
        <v>0</v>
      </c>
      <c r="Q422" s="273">
        <f t="shared" ca="1" si="269"/>
        <v>0</v>
      </c>
      <c r="R422" s="273">
        <f t="shared" ca="1" si="269"/>
        <v>0</v>
      </c>
      <c r="S422" s="273">
        <f t="shared" ca="1" si="269"/>
        <v>0</v>
      </c>
      <c r="T422" s="273">
        <f t="shared" ca="1" si="269"/>
        <v>0</v>
      </c>
      <c r="U422" s="273">
        <f t="shared" ca="1" si="269"/>
        <v>0</v>
      </c>
    </row>
    <row r="423" spans="1:21" ht="15">
      <c r="A423" s="176"/>
      <c r="B423" s="285" t="s">
        <v>206</v>
      </c>
      <c r="C423" s="271" t="s">
        <v>186</v>
      </c>
      <c r="D423" s="280" t="str">
        <f>C419</f>
        <v>Domestic</v>
      </c>
      <c r="E423" s="271"/>
      <c r="F423" s="281"/>
      <c r="G423" s="275"/>
      <c r="H423" s="275"/>
      <c r="I423" s="275"/>
      <c r="J423" s="275"/>
      <c r="K423" s="231"/>
      <c r="L423" s="240"/>
      <c r="M423" s="273">
        <f>M429*M425</f>
        <v>0</v>
      </c>
      <c r="N423" s="273">
        <f t="shared" ref="N423:U423" ca="1" si="270">N429*N425</f>
        <v>0</v>
      </c>
      <c r="O423" s="273">
        <f t="shared" ca="1" si="270"/>
        <v>0</v>
      </c>
      <c r="P423" s="273">
        <f t="shared" ca="1" si="270"/>
        <v>0</v>
      </c>
      <c r="Q423" s="273">
        <f t="shared" ca="1" si="270"/>
        <v>0</v>
      </c>
      <c r="R423" s="273">
        <f t="shared" ca="1" si="270"/>
        <v>0</v>
      </c>
      <c r="S423" s="273">
        <f t="shared" ca="1" si="270"/>
        <v>0</v>
      </c>
      <c r="T423" s="273">
        <f t="shared" ca="1" si="270"/>
        <v>0</v>
      </c>
      <c r="U423" s="273">
        <f t="shared" ca="1" si="270"/>
        <v>0</v>
      </c>
    </row>
    <row r="424" spans="1:21" ht="15">
      <c r="A424" s="176"/>
      <c r="B424" s="285" t="s">
        <v>187</v>
      </c>
      <c r="C424" s="271" t="s">
        <v>186</v>
      </c>
      <c r="D424" s="280" t="str">
        <f>C419</f>
        <v>Domestic</v>
      </c>
      <c r="E424" s="271"/>
      <c r="F424" s="281"/>
      <c r="G424" s="275"/>
      <c r="H424" s="275"/>
      <c r="I424" s="275"/>
      <c r="J424" s="275"/>
      <c r="K424" s="231"/>
      <c r="L424" s="273">
        <f t="shared" ref="L424:U424" si="271">L427*L425</f>
        <v>0</v>
      </c>
      <c r="M424" s="273">
        <f t="shared" ca="1" si="271"/>
        <v>0</v>
      </c>
      <c r="N424" s="273">
        <f t="shared" ca="1" si="271"/>
        <v>0</v>
      </c>
      <c r="O424" s="273">
        <f t="shared" ca="1" si="271"/>
        <v>0</v>
      </c>
      <c r="P424" s="273">
        <f t="shared" ca="1" si="271"/>
        <v>0</v>
      </c>
      <c r="Q424" s="273">
        <f t="shared" ca="1" si="271"/>
        <v>0</v>
      </c>
      <c r="R424" s="273">
        <f t="shared" ca="1" si="271"/>
        <v>0</v>
      </c>
      <c r="S424" s="273">
        <f t="shared" ca="1" si="271"/>
        <v>0</v>
      </c>
      <c r="T424" s="273">
        <f t="shared" ca="1" si="271"/>
        <v>0</v>
      </c>
      <c r="U424" s="273">
        <f t="shared" ca="1" si="271"/>
        <v>0</v>
      </c>
    </row>
    <row r="425" spans="1:21" ht="15">
      <c r="A425" s="176"/>
      <c r="B425" s="285" t="s">
        <v>185</v>
      </c>
      <c r="C425" s="252" t="str">
        <f>"LCU per unit of "&amp;D424</f>
        <v>LCU per unit of Domestic</v>
      </c>
      <c r="D425" s="280" t="str">
        <f>C414</f>
        <v>LCU</v>
      </c>
      <c r="E425" s="271"/>
      <c r="F425" s="281"/>
      <c r="G425" s="275"/>
      <c r="H425" s="275"/>
      <c r="I425" s="275"/>
      <c r="J425" s="275"/>
      <c r="K425" s="231"/>
      <c r="L425" s="273">
        <f t="shared" ref="L425:U425" si="272">INDEX($L$81:$U$85,MATCH($D425,$B$81:$B$85,0),MATCH(L$78,$L$78:$U$78,0))</f>
        <v>1</v>
      </c>
      <c r="M425" s="273">
        <f t="shared" si="272"/>
        <v>1</v>
      </c>
      <c r="N425" s="273">
        <f t="shared" si="272"/>
        <v>1</v>
      </c>
      <c r="O425" s="273">
        <f t="shared" si="272"/>
        <v>1</v>
      </c>
      <c r="P425" s="273">
        <f t="shared" si="272"/>
        <v>1</v>
      </c>
      <c r="Q425" s="273">
        <f t="shared" si="272"/>
        <v>1</v>
      </c>
      <c r="R425" s="273">
        <f t="shared" si="272"/>
        <v>1</v>
      </c>
      <c r="S425" s="273">
        <f t="shared" si="272"/>
        <v>1</v>
      </c>
      <c r="T425" s="273">
        <f t="shared" si="272"/>
        <v>1</v>
      </c>
      <c r="U425" s="273">
        <f t="shared" si="272"/>
        <v>1</v>
      </c>
    </row>
    <row r="426" spans="1:21" ht="15">
      <c r="A426" s="176"/>
      <c r="B426" s="285" t="s">
        <v>184</v>
      </c>
      <c r="C426" s="252" t="str">
        <f>"million "&amp;D425</f>
        <v>million LCU</v>
      </c>
      <c r="D426" s="280" t="str">
        <f>D425</f>
        <v>LCU</v>
      </c>
      <c r="E426" s="263"/>
      <c r="F426" s="287"/>
      <c r="G426" s="275"/>
      <c r="H426" s="275"/>
      <c r="I426" s="275"/>
      <c r="J426" s="275"/>
      <c r="K426" s="231"/>
      <c r="L426" s="288">
        <f>L421/L425</f>
        <v>0</v>
      </c>
      <c r="M426" s="288">
        <f t="shared" ref="M426:U426" si="273">M421/M425</f>
        <v>0</v>
      </c>
      <c r="N426" s="288">
        <f t="shared" si="273"/>
        <v>0</v>
      </c>
      <c r="O426" s="288">
        <f t="shared" si="273"/>
        <v>0</v>
      </c>
      <c r="P426" s="288">
        <f t="shared" si="273"/>
        <v>0</v>
      </c>
      <c r="Q426" s="288">
        <f t="shared" si="273"/>
        <v>0</v>
      </c>
      <c r="R426" s="288">
        <f t="shared" si="273"/>
        <v>0</v>
      </c>
      <c r="S426" s="288">
        <f t="shared" si="273"/>
        <v>0</v>
      </c>
      <c r="T426" s="288">
        <f t="shared" si="273"/>
        <v>0</v>
      </c>
      <c r="U426" s="288">
        <f t="shared" si="273"/>
        <v>0</v>
      </c>
    </row>
    <row r="427" spans="1:21" ht="15">
      <c r="A427" s="176"/>
      <c r="B427" s="285" t="s">
        <v>183</v>
      </c>
      <c r="C427" s="252" t="str">
        <f>"million "&amp;D426</f>
        <v>million LCU</v>
      </c>
      <c r="D427" s="280" t="str">
        <f>D426</f>
        <v>LCU</v>
      </c>
      <c r="E427" s="271"/>
      <c r="F427" s="287"/>
      <c r="G427" s="275"/>
      <c r="H427" s="275"/>
      <c r="I427" s="275"/>
      <c r="J427" s="275"/>
      <c r="K427" s="231"/>
      <c r="L427" s="273">
        <f>L426</f>
        <v>0</v>
      </c>
      <c r="M427" s="273">
        <f t="shared" ref="M427:U427" ca="1" si="274">L427+M426-M428</f>
        <v>0</v>
      </c>
      <c r="N427" s="273">
        <f t="shared" ca="1" si="274"/>
        <v>0</v>
      </c>
      <c r="O427" s="273">
        <f t="shared" ca="1" si="274"/>
        <v>0</v>
      </c>
      <c r="P427" s="273">
        <f t="shared" ca="1" si="274"/>
        <v>0</v>
      </c>
      <c r="Q427" s="273">
        <f t="shared" ca="1" si="274"/>
        <v>0</v>
      </c>
      <c r="R427" s="273">
        <f t="shared" ca="1" si="274"/>
        <v>0</v>
      </c>
      <c r="S427" s="273">
        <f t="shared" ca="1" si="274"/>
        <v>0</v>
      </c>
      <c r="T427" s="273">
        <f t="shared" ca="1" si="274"/>
        <v>0</v>
      </c>
      <c r="U427" s="273">
        <f t="shared" ca="1" si="274"/>
        <v>0</v>
      </c>
    </row>
    <row r="428" spans="1:21" ht="15">
      <c r="A428" s="176"/>
      <c r="B428" s="285" t="s">
        <v>119</v>
      </c>
      <c r="C428" s="252" t="str">
        <f>"million "&amp;D427</f>
        <v>million LCU</v>
      </c>
      <c r="D428" s="280" t="str">
        <f>D427</f>
        <v>LCU</v>
      </c>
      <c r="E428" s="271"/>
      <c r="F428" s="287"/>
      <c r="G428" s="275"/>
      <c r="H428" s="275"/>
      <c r="I428" s="275"/>
      <c r="J428" s="275"/>
      <c r="K428" s="231"/>
      <c r="L428" s="240"/>
      <c r="M428" s="273">
        <f t="shared" ref="M428:U428" ca="1" si="275">IF(M$241&gt;$C415-1,SUM(OFFSET($L426,0,M$241-$C415,1,$C415-$C416))/($C415-$C416),IF(M$241&lt;$C416+1,0,SUM(OFFSET($L426,0,0,1,M$241-$C416))/($C415-$C416)))</f>
        <v>0</v>
      </c>
      <c r="N428" s="273">
        <f t="shared" ca="1" si="275"/>
        <v>0</v>
      </c>
      <c r="O428" s="273">
        <f t="shared" ca="1" si="275"/>
        <v>0</v>
      </c>
      <c r="P428" s="273">
        <f t="shared" ca="1" si="275"/>
        <v>0</v>
      </c>
      <c r="Q428" s="273">
        <f t="shared" ca="1" si="275"/>
        <v>0</v>
      </c>
      <c r="R428" s="273">
        <f t="shared" ca="1" si="275"/>
        <v>0</v>
      </c>
      <c r="S428" s="273">
        <f t="shared" ca="1" si="275"/>
        <v>0</v>
      </c>
      <c r="T428" s="273">
        <f t="shared" ca="1" si="275"/>
        <v>0</v>
      </c>
      <c r="U428" s="273">
        <f t="shared" ca="1" si="275"/>
        <v>0</v>
      </c>
    </row>
    <row r="429" spans="1:21" ht="15">
      <c r="A429" s="176"/>
      <c r="B429" s="285" t="s">
        <v>182</v>
      </c>
      <c r="C429" s="252" t="str">
        <f>"million "&amp;D428</f>
        <v>million LCU</v>
      </c>
      <c r="D429" s="280" t="str">
        <f>D428</f>
        <v>LCU</v>
      </c>
      <c r="E429" s="271"/>
      <c r="F429" s="287"/>
      <c r="G429" s="275"/>
      <c r="H429" s="275"/>
      <c r="I429" s="275"/>
      <c r="J429" s="275"/>
      <c r="K429" s="231"/>
      <c r="L429" s="240"/>
      <c r="M429" s="273">
        <f t="shared" ref="M429:U429" si="276">L427*$C417</f>
        <v>0</v>
      </c>
      <c r="N429" s="273">
        <f t="shared" ca="1" si="276"/>
        <v>0</v>
      </c>
      <c r="O429" s="273">
        <f t="shared" ca="1" si="276"/>
        <v>0</v>
      </c>
      <c r="P429" s="273">
        <f t="shared" ca="1" si="276"/>
        <v>0</v>
      </c>
      <c r="Q429" s="273">
        <f t="shared" ca="1" si="276"/>
        <v>0</v>
      </c>
      <c r="R429" s="273">
        <f t="shared" ca="1" si="276"/>
        <v>0</v>
      </c>
      <c r="S429" s="273">
        <f t="shared" ca="1" si="276"/>
        <v>0</v>
      </c>
      <c r="T429" s="273">
        <f t="shared" ca="1" si="276"/>
        <v>0</v>
      </c>
      <c r="U429" s="273">
        <f t="shared" ca="1" si="276"/>
        <v>0</v>
      </c>
    </row>
    <row r="430" spans="1:21" ht="15">
      <c r="A430" s="176"/>
      <c r="B430" s="289" t="s">
        <v>190</v>
      </c>
      <c r="C430" s="252"/>
      <c r="D430" s="264"/>
      <c r="E430" s="260"/>
      <c r="F430" s="275"/>
      <c r="G430" s="275"/>
      <c r="H430" s="275"/>
      <c r="I430" s="275"/>
      <c r="J430" s="275"/>
      <c r="K430" s="231"/>
      <c r="L430" s="273"/>
      <c r="M430" s="273"/>
      <c r="N430" s="273"/>
      <c r="O430" s="273"/>
      <c r="P430" s="273"/>
      <c r="Q430" s="273"/>
      <c r="R430" s="273"/>
      <c r="S430" s="273"/>
      <c r="T430" s="273"/>
      <c r="U430" s="273"/>
    </row>
    <row r="431" spans="1:21" ht="15">
      <c r="A431" s="176"/>
      <c r="B431" s="285" t="s">
        <v>59</v>
      </c>
      <c r="C431" s="306" t="s">
        <v>226</v>
      </c>
      <c r="D431" s="251"/>
      <c r="E431" s="251"/>
      <c r="F431" s="255"/>
      <c r="G431" s="255"/>
      <c r="H431" s="255"/>
      <c r="I431" s="255"/>
      <c r="J431" s="255"/>
      <c r="K431" s="221"/>
      <c r="L431" s="221"/>
      <c r="M431" s="221"/>
      <c r="N431" s="221"/>
      <c r="O431" s="221"/>
      <c r="P431" s="221"/>
      <c r="Q431" s="221"/>
      <c r="R431" s="221"/>
      <c r="S431" s="221"/>
      <c r="T431" s="221"/>
      <c r="U431" s="221"/>
    </row>
    <row r="432" spans="1:21" ht="15">
      <c r="A432" s="176"/>
      <c r="B432" s="285" t="s">
        <v>221</v>
      </c>
      <c r="C432" s="308">
        <v>1</v>
      </c>
      <c r="D432" s="251"/>
      <c r="E432" s="251"/>
      <c r="F432" s="255"/>
      <c r="G432" s="255"/>
      <c r="H432" s="255"/>
      <c r="I432" s="255"/>
      <c r="J432" s="255"/>
      <c r="K432" s="221"/>
      <c r="L432" s="221"/>
      <c r="M432" s="221"/>
      <c r="N432" s="221"/>
      <c r="O432" s="221"/>
      <c r="P432" s="221"/>
      <c r="Q432" s="221"/>
      <c r="R432" s="221"/>
      <c r="S432" s="221"/>
      <c r="T432" s="221"/>
      <c r="U432" s="221"/>
    </row>
    <row r="433" spans="1:21" ht="15">
      <c r="A433" s="176"/>
      <c r="B433" s="285" t="s">
        <v>220</v>
      </c>
      <c r="C433" s="309">
        <v>0</v>
      </c>
      <c r="D433" s="251"/>
      <c r="E433" s="251"/>
      <c r="F433" s="255"/>
      <c r="G433" s="255"/>
      <c r="H433" s="255"/>
      <c r="I433" s="255"/>
      <c r="J433" s="255"/>
      <c r="K433" s="221"/>
      <c r="L433" s="221"/>
      <c r="M433" s="221"/>
      <c r="N433" s="221"/>
      <c r="O433" s="221"/>
      <c r="P433" s="221"/>
      <c r="Q433" s="221"/>
      <c r="R433" s="221"/>
      <c r="S433" s="221"/>
      <c r="T433" s="221"/>
      <c r="U433" s="221"/>
    </row>
    <row r="434" spans="1:21" ht="15">
      <c r="A434" s="176"/>
      <c r="B434" s="285" t="s">
        <v>219</v>
      </c>
      <c r="C434" s="310">
        <v>0</v>
      </c>
      <c r="D434" s="251"/>
      <c r="E434" s="251"/>
      <c r="F434" s="255"/>
      <c r="G434" s="255"/>
      <c r="H434" s="255"/>
      <c r="I434" s="255"/>
      <c r="J434" s="255"/>
      <c r="K434" s="221"/>
      <c r="L434" s="221"/>
      <c r="M434" s="221"/>
      <c r="N434" s="221"/>
      <c r="O434" s="221"/>
      <c r="P434" s="221"/>
      <c r="Q434" s="221"/>
      <c r="R434" s="221"/>
      <c r="S434" s="221"/>
      <c r="T434" s="221"/>
      <c r="U434" s="221"/>
    </row>
    <row r="435" spans="1:21" ht="15">
      <c r="A435" s="176"/>
      <c r="B435" s="285" t="s">
        <v>218</v>
      </c>
      <c r="C435" s="280"/>
      <c r="D435" s="251"/>
      <c r="E435" s="251"/>
      <c r="F435" s="255"/>
      <c r="G435" s="255"/>
      <c r="H435" s="255"/>
      <c r="I435" s="255"/>
      <c r="J435" s="255"/>
      <c r="K435" s="221"/>
      <c r="L435" s="221"/>
      <c r="M435" s="221"/>
      <c r="N435" s="221"/>
      <c r="O435" s="221"/>
      <c r="P435" s="221"/>
      <c r="Q435" s="221"/>
      <c r="R435" s="221"/>
      <c r="S435" s="221"/>
      <c r="T435" s="221"/>
      <c r="U435" s="221"/>
    </row>
    <row r="436" spans="1:21" ht="15">
      <c r="A436" s="176"/>
      <c r="B436" s="285" t="str">
        <f>"Classified as External or Domestic?"</f>
        <v>Classified as External or Domestic?</v>
      </c>
      <c r="C436" s="309" t="s">
        <v>65</v>
      </c>
      <c r="D436" s="251"/>
      <c r="E436" s="251"/>
      <c r="F436" s="255"/>
      <c r="G436" s="255"/>
      <c r="H436" s="255"/>
      <c r="I436" s="255"/>
      <c r="J436" s="255"/>
      <c r="K436" s="221"/>
      <c r="L436" s="221"/>
      <c r="M436" s="221"/>
      <c r="N436" s="221"/>
      <c r="O436" s="221"/>
      <c r="P436" s="221"/>
      <c r="Q436" s="221"/>
      <c r="R436" s="221"/>
      <c r="S436" s="221"/>
      <c r="T436" s="221"/>
      <c r="U436" s="221"/>
    </row>
    <row r="437" spans="1:21" ht="15">
      <c r="A437" s="176"/>
      <c r="B437" s="285" t="s">
        <v>258</v>
      </c>
      <c r="C437" s="251" t="s">
        <v>257</v>
      </c>
      <c r="D437" s="251"/>
      <c r="E437" s="251"/>
      <c r="F437" s="255"/>
      <c r="G437" s="255"/>
      <c r="H437" s="255"/>
      <c r="I437" s="255"/>
      <c r="J437" s="255"/>
      <c r="K437" s="221"/>
      <c r="L437" s="288">
        <f>L438/L$101*100</f>
        <v>0</v>
      </c>
      <c r="M437" s="288">
        <f t="shared" ref="M437" ca="1" si="277">M438/M$101*100</f>
        <v>0</v>
      </c>
      <c r="N437" s="288">
        <f t="shared" ref="N437" ca="1" si="278">N438/N$101*100</f>
        <v>0</v>
      </c>
      <c r="O437" s="288">
        <f t="shared" ref="O437" ca="1" si="279">O438/O$101*100</f>
        <v>0</v>
      </c>
      <c r="P437" s="288">
        <f t="shared" ref="P437" ca="1" si="280">P438/P$101*100</f>
        <v>0</v>
      </c>
      <c r="Q437" s="288">
        <f t="shared" ref="Q437" ca="1" si="281">Q438/Q$101*100</f>
        <v>0</v>
      </c>
      <c r="R437" s="288">
        <f t="shared" ref="R437" ca="1" si="282">R438/R$101*100</f>
        <v>0</v>
      </c>
      <c r="S437" s="288">
        <f t="shared" ref="S437" ca="1" si="283">S438/S$101*100</f>
        <v>0</v>
      </c>
      <c r="T437" s="288">
        <f t="shared" ref="T437" ca="1" si="284">T438/T$101*100</f>
        <v>0</v>
      </c>
      <c r="U437" s="288">
        <f t="shared" ref="U437" ca="1" si="285">U438/U$101*100</f>
        <v>0</v>
      </c>
    </row>
    <row r="438" spans="1:21" ht="15">
      <c r="A438" s="176"/>
      <c r="B438" s="285" t="s">
        <v>189</v>
      </c>
      <c r="C438" s="271" t="s">
        <v>186</v>
      </c>
      <c r="D438" s="280" t="str">
        <f>C436</f>
        <v>Domestic</v>
      </c>
      <c r="E438" s="271"/>
      <c r="F438" s="281"/>
      <c r="G438" s="275"/>
      <c r="H438" s="275"/>
      <c r="I438" s="275"/>
      <c r="J438" s="275"/>
      <c r="K438" s="231"/>
      <c r="L438" s="250">
        <f>SUMIF($E$63:$E$72,$B430,L$63:L$72)*L442</f>
        <v>0</v>
      </c>
      <c r="M438" s="250">
        <f t="shared" ref="M438:U438" si="286">SUMIF($E$63:$E$72,$B430,M$63:M$72)*M442</f>
        <v>0</v>
      </c>
      <c r="N438" s="250">
        <f t="shared" si="286"/>
        <v>0</v>
      </c>
      <c r="O438" s="250">
        <f t="shared" si="286"/>
        <v>0</v>
      </c>
      <c r="P438" s="250">
        <f t="shared" si="286"/>
        <v>0</v>
      </c>
      <c r="Q438" s="250">
        <f t="shared" si="286"/>
        <v>0</v>
      </c>
      <c r="R438" s="250">
        <f t="shared" si="286"/>
        <v>0</v>
      </c>
      <c r="S438" s="250">
        <f t="shared" si="286"/>
        <v>0</v>
      </c>
      <c r="T438" s="250">
        <f t="shared" si="286"/>
        <v>0</v>
      </c>
      <c r="U438" s="250">
        <f t="shared" si="286"/>
        <v>0</v>
      </c>
    </row>
    <row r="439" spans="1:21" ht="15">
      <c r="A439" s="176"/>
      <c r="B439" s="285" t="s">
        <v>188</v>
      </c>
      <c r="C439" s="271" t="s">
        <v>186</v>
      </c>
      <c r="D439" s="280" t="str">
        <f>C436</f>
        <v>Domestic</v>
      </c>
      <c r="E439" s="271"/>
      <c r="F439" s="281"/>
      <c r="G439" s="275"/>
      <c r="H439" s="275"/>
      <c r="I439" s="275"/>
      <c r="J439" s="275"/>
      <c r="K439" s="231"/>
      <c r="L439" s="240"/>
      <c r="M439" s="273">
        <f t="shared" ref="M439:U439" ca="1" si="287">M445*M442</f>
        <v>0</v>
      </c>
      <c r="N439" s="273">
        <f t="shared" ca="1" si="287"/>
        <v>0</v>
      </c>
      <c r="O439" s="273">
        <f t="shared" ca="1" si="287"/>
        <v>0</v>
      </c>
      <c r="P439" s="273">
        <f t="shared" ca="1" si="287"/>
        <v>0</v>
      </c>
      <c r="Q439" s="273">
        <f t="shared" ca="1" si="287"/>
        <v>0</v>
      </c>
      <c r="R439" s="273">
        <f t="shared" ca="1" si="287"/>
        <v>0</v>
      </c>
      <c r="S439" s="273">
        <f t="shared" ca="1" si="287"/>
        <v>0</v>
      </c>
      <c r="T439" s="273">
        <f t="shared" ca="1" si="287"/>
        <v>0</v>
      </c>
      <c r="U439" s="273">
        <f t="shared" ca="1" si="287"/>
        <v>0</v>
      </c>
    </row>
    <row r="440" spans="1:21" ht="15">
      <c r="A440" s="176"/>
      <c r="B440" s="285" t="s">
        <v>206</v>
      </c>
      <c r="C440" s="271" t="s">
        <v>186</v>
      </c>
      <c r="D440" s="280" t="str">
        <f>C436</f>
        <v>Domestic</v>
      </c>
      <c r="E440" s="271"/>
      <c r="F440" s="281"/>
      <c r="G440" s="275"/>
      <c r="H440" s="275"/>
      <c r="I440" s="275"/>
      <c r="J440" s="275"/>
      <c r="K440" s="231"/>
      <c r="L440" s="240"/>
      <c r="M440" s="273">
        <f>M446*M442</f>
        <v>0</v>
      </c>
      <c r="N440" s="273">
        <f t="shared" ref="N440:U440" ca="1" si="288">N446*N442</f>
        <v>0</v>
      </c>
      <c r="O440" s="273">
        <f t="shared" ca="1" si="288"/>
        <v>0</v>
      </c>
      <c r="P440" s="273">
        <f t="shared" ca="1" si="288"/>
        <v>0</v>
      </c>
      <c r="Q440" s="273">
        <f t="shared" ca="1" si="288"/>
        <v>0</v>
      </c>
      <c r="R440" s="273">
        <f t="shared" ca="1" si="288"/>
        <v>0</v>
      </c>
      <c r="S440" s="273">
        <f t="shared" ca="1" si="288"/>
        <v>0</v>
      </c>
      <c r="T440" s="273">
        <f t="shared" ca="1" si="288"/>
        <v>0</v>
      </c>
      <c r="U440" s="273">
        <f t="shared" ca="1" si="288"/>
        <v>0</v>
      </c>
    </row>
    <row r="441" spans="1:21" ht="15">
      <c r="A441" s="176"/>
      <c r="B441" s="285" t="s">
        <v>187</v>
      </c>
      <c r="C441" s="271" t="s">
        <v>186</v>
      </c>
      <c r="D441" s="280" t="str">
        <f>C436</f>
        <v>Domestic</v>
      </c>
      <c r="E441" s="271"/>
      <c r="F441" s="281"/>
      <c r="G441" s="275"/>
      <c r="H441" s="275"/>
      <c r="I441" s="275"/>
      <c r="J441" s="275"/>
      <c r="K441" s="231"/>
      <c r="L441" s="273">
        <f t="shared" ref="L441:U441" si="289">L444*L442</f>
        <v>0</v>
      </c>
      <c r="M441" s="273">
        <f t="shared" ca="1" si="289"/>
        <v>0</v>
      </c>
      <c r="N441" s="273">
        <f t="shared" ca="1" si="289"/>
        <v>0</v>
      </c>
      <c r="O441" s="273">
        <f t="shared" ca="1" si="289"/>
        <v>0</v>
      </c>
      <c r="P441" s="273">
        <f t="shared" ca="1" si="289"/>
        <v>0</v>
      </c>
      <c r="Q441" s="273">
        <f t="shared" ca="1" si="289"/>
        <v>0</v>
      </c>
      <c r="R441" s="273">
        <f t="shared" ca="1" si="289"/>
        <v>0</v>
      </c>
      <c r="S441" s="273">
        <f t="shared" ca="1" si="289"/>
        <v>0</v>
      </c>
      <c r="T441" s="273">
        <f t="shared" ca="1" si="289"/>
        <v>0</v>
      </c>
      <c r="U441" s="273">
        <f t="shared" ca="1" si="289"/>
        <v>0</v>
      </c>
    </row>
    <row r="442" spans="1:21" ht="15">
      <c r="A442" s="176"/>
      <c r="B442" s="285" t="s">
        <v>185</v>
      </c>
      <c r="C442" s="252" t="str">
        <f>"LCU per unit of "&amp;D441</f>
        <v>LCU per unit of Domestic</v>
      </c>
      <c r="D442" s="280" t="str">
        <f>C431</f>
        <v>LCU</v>
      </c>
      <c r="E442" s="271"/>
      <c r="F442" s="281"/>
      <c r="G442" s="275"/>
      <c r="H442" s="275"/>
      <c r="I442" s="275"/>
      <c r="J442" s="275"/>
      <c r="K442" s="231"/>
      <c r="L442" s="273">
        <f t="shared" ref="L442:U442" si="290">INDEX($L$81:$U$85,MATCH($D442,$B$81:$B$85,0),MATCH(L$78,$L$78:$U$78,0))</f>
        <v>1</v>
      </c>
      <c r="M442" s="273">
        <f t="shared" si="290"/>
        <v>1</v>
      </c>
      <c r="N442" s="273">
        <f t="shared" si="290"/>
        <v>1</v>
      </c>
      <c r="O442" s="273">
        <f t="shared" si="290"/>
        <v>1</v>
      </c>
      <c r="P442" s="273">
        <f t="shared" si="290"/>
        <v>1</v>
      </c>
      <c r="Q442" s="273">
        <f t="shared" si="290"/>
        <v>1</v>
      </c>
      <c r="R442" s="273">
        <f t="shared" si="290"/>
        <v>1</v>
      </c>
      <c r="S442" s="273">
        <f t="shared" si="290"/>
        <v>1</v>
      </c>
      <c r="T442" s="273">
        <f t="shared" si="290"/>
        <v>1</v>
      </c>
      <c r="U442" s="273">
        <f t="shared" si="290"/>
        <v>1</v>
      </c>
    </row>
    <row r="443" spans="1:21" ht="15">
      <c r="A443" s="176"/>
      <c r="B443" s="285" t="s">
        <v>184</v>
      </c>
      <c r="C443" s="252" t="str">
        <f>"million "&amp;D442</f>
        <v>million LCU</v>
      </c>
      <c r="D443" s="280" t="str">
        <f>D442</f>
        <v>LCU</v>
      </c>
      <c r="E443" s="263"/>
      <c r="F443" s="287"/>
      <c r="G443" s="275"/>
      <c r="H443" s="275"/>
      <c r="I443" s="275"/>
      <c r="J443" s="275"/>
      <c r="K443" s="231"/>
      <c r="L443" s="288">
        <f>L438/L442</f>
        <v>0</v>
      </c>
      <c r="M443" s="288">
        <f t="shared" ref="M443:U443" si="291">M438/M442</f>
        <v>0</v>
      </c>
      <c r="N443" s="288">
        <f t="shared" si="291"/>
        <v>0</v>
      </c>
      <c r="O443" s="288">
        <f t="shared" si="291"/>
        <v>0</v>
      </c>
      <c r="P443" s="288">
        <f t="shared" si="291"/>
        <v>0</v>
      </c>
      <c r="Q443" s="288">
        <f t="shared" si="291"/>
        <v>0</v>
      </c>
      <c r="R443" s="288">
        <f t="shared" si="291"/>
        <v>0</v>
      </c>
      <c r="S443" s="288">
        <f t="shared" si="291"/>
        <v>0</v>
      </c>
      <c r="T443" s="288">
        <f t="shared" si="291"/>
        <v>0</v>
      </c>
      <c r="U443" s="288">
        <f t="shared" si="291"/>
        <v>0</v>
      </c>
    </row>
    <row r="444" spans="1:21" ht="15">
      <c r="A444" s="176"/>
      <c r="B444" s="285" t="s">
        <v>183</v>
      </c>
      <c r="C444" s="252" t="str">
        <f>"million "&amp;D443</f>
        <v>million LCU</v>
      </c>
      <c r="D444" s="280" t="str">
        <f>D443</f>
        <v>LCU</v>
      </c>
      <c r="E444" s="271"/>
      <c r="F444" s="287"/>
      <c r="G444" s="275"/>
      <c r="H444" s="275"/>
      <c r="I444" s="275"/>
      <c r="J444" s="275"/>
      <c r="K444" s="231"/>
      <c r="L444" s="273">
        <f>L443</f>
        <v>0</v>
      </c>
      <c r="M444" s="273">
        <f t="shared" ref="M444:U444" ca="1" si="292">L444+M443-M445</f>
        <v>0</v>
      </c>
      <c r="N444" s="273">
        <f t="shared" ca="1" si="292"/>
        <v>0</v>
      </c>
      <c r="O444" s="273">
        <f t="shared" ca="1" si="292"/>
        <v>0</v>
      </c>
      <c r="P444" s="273">
        <f t="shared" ca="1" si="292"/>
        <v>0</v>
      </c>
      <c r="Q444" s="273">
        <f t="shared" ca="1" si="292"/>
        <v>0</v>
      </c>
      <c r="R444" s="273">
        <f t="shared" ca="1" si="292"/>
        <v>0</v>
      </c>
      <c r="S444" s="273">
        <f t="shared" ca="1" si="292"/>
        <v>0</v>
      </c>
      <c r="T444" s="273">
        <f t="shared" ca="1" si="292"/>
        <v>0</v>
      </c>
      <c r="U444" s="273">
        <f t="shared" ca="1" si="292"/>
        <v>0</v>
      </c>
    </row>
    <row r="445" spans="1:21" ht="15">
      <c r="A445" s="176"/>
      <c r="B445" s="285" t="s">
        <v>119</v>
      </c>
      <c r="C445" s="252" t="str">
        <f>"million "&amp;D444</f>
        <v>million LCU</v>
      </c>
      <c r="D445" s="280" t="str">
        <f>D444</f>
        <v>LCU</v>
      </c>
      <c r="E445" s="271"/>
      <c r="F445" s="287"/>
      <c r="G445" s="275"/>
      <c r="H445" s="275"/>
      <c r="I445" s="275"/>
      <c r="J445" s="275"/>
      <c r="K445" s="231"/>
      <c r="L445" s="240"/>
      <c r="M445" s="273">
        <f t="shared" ref="M445:U445" ca="1" si="293">IF(M$241&gt;$C432-1,SUM(OFFSET($L443,0,M$241-$C432,1,$C432-$C433))/($C432-$C433),IF(M$241&lt;$C433+1,0,SUM(OFFSET($L443,0,0,1,M$241-$C433))/($C432-$C433)))</f>
        <v>0</v>
      </c>
      <c r="N445" s="273">
        <f t="shared" ca="1" si="293"/>
        <v>0</v>
      </c>
      <c r="O445" s="273">
        <f t="shared" ca="1" si="293"/>
        <v>0</v>
      </c>
      <c r="P445" s="273">
        <f t="shared" ca="1" si="293"/>
        <v>0</v>
      </c>
      <c r="Q445" s="273">
        <f t="shared" ca="1" si="293"/>
        <v>0</v>
      </c>
      <c r="R445" s="273">
        <f t="shared" ca="1" si="293"/>
        <v>0</v>
      </c>
      <c r="S445" s="273">
        <f t="shared" ca="1" si="293"/>
        <v>0</v>
      </c>
      <c r="T445" s="273">
        <f t="shared" ca="1" si="293"/>
        <v>0</v>
      </c>
      <c r="U445" s="273">
        <f t="shared" ca="1" si="293"/>
        <v>0</v>
      </c>
    </row>
    <row r="446" spans="1:21" ht="15">
      <c r="A446" s="176"/>
      <c r="B446" s="285" t="s">
        <v>182</v>
      </c>
      <c r="C446" s="252" t="str">
        <f>"million "&amp;D445</f>
        <v>million LCU</v>
      </c>
      <c r="D446" s="280" t="str">
        <f>D445</f>
        <v>LCU</v>
      </c>
      <c r="E446" s="271"/>
      <c r="F446" s="287"/>
      <c r="G446" s="275"/>
      <c r="H446" s="275"/>
      <c r="I446" s="275"/>
      <c r="J446" s="275"/>
      <c r="K446" s="231"/>
      <c r="L446" s="240"/>
      <c r="M446" s="273">
        <f t="shared" ref="M446:U446" si="294">L444*$C434</f>
        <v>0</v>
      </c>
      <c r="N446" s="273">
        <f t="shared" ca="1" si="294"/>
        <v>0</v>
      </c>
      <c r="O446" s="273">
        <f t="shared" ca="1" si="294"/>
        <v>0</v>
      </c>
      <c r="P446" s="273">
        <f t="shared" ca="1" si="294"/>
        <v>0</v>
      </c>
      <c r="Q446" s="273">
        <f t="shared" ca="1" si="294"/>
        <v>0</v>
      </c>
      <c r="R446" s="273">
        <f t="shared" ca="1" si="294"/>
        <v>0</v>
      </c>
      <c r="S446" s="273">
        <f t="shared" ca="1" si="294"/>
        <v>0</v>
      </c>
      <c r="T446" s="273">
        <f t="shared" ca="1" si="294"/>
        <v>0</v>
      </c>
      <c r="U446" s="273">
        <f t="shared" ca="1" si="294"/>
        <v>0</v>
      </c>
    </row>
    <row r="447" spans="1:21" ht="15">
      <c r="A447" s="176"/>
      <c r="B447" s="289" t="s">
        <v>250</v>
      </c>
      <c r="C447" s="252"/>
      <c r="D447" s="264"/>
      <c r="E447" s="260"/>
      <c r="F447" s="275"/>
      <c r="G447" s="275"/>
      <c r="H447" s="275"/>
      <c r="I447" s="275"/>
      <c r="J447" s="275"/>
      <c r="K447" s="231"/>
      <c r="L447" s="273"/>
      <c r="M447" s="273"/>
      <c r="N447" s="273"/>
      <c r="O447" s="273"/>
      <c r="P447" s="273"/>
      <c r="Q447" s="273"/>
      <c r="R447" s="273"/>
      <c r="S447" s="273"/>
      <c r="T447" s="273"/>
      <c r="U447" s="273"/>
    </row>
    <row r="448" spans="1:21" ht="15">
      <c r="A448" s="176"/>
      <c r="B448" s="285" t="s">
        <v>59</v>
      </c>
      <c r="C448" s="306" t="s">
        <v>226</v>
      </c>
      <c r="D448" s="251"/>
      <c r="E448" s="251"/>
      <c r="F448" s="255"/>
      <c r="G448" s="255"/>
      <c r="H448" s="255"/>
      <c r="I448" s="255"/>
      <c r="J448" s="255"/>
      <c r="K448" s="221"/>
      <c r="L448" s="221"/>
      <c r="M448" s="221"/>
      <c r="N448" s="221"/>
      <c r="O448" s="221"/>
      <c r="P448" s="221"/>
      <c r="Q448" s="221"/>
      <c r="R448" s="221"/>
      <c r="S448" s="221"/>
      <c r="T448" s="221"/>
      <c r="U448" s="221"/>
    </row>
    <row r="449" spans="1:21" ht="15">
      <c r="A449" s="176"/>
      <c r="B449" s="285" t="s">
        <v>221</v>
      </c>
      <c r="C449" s="308">
        <v>1</v>
      </c>
      <c r="D449" s="251"/>
      <c r="E449" s="251"/>
      <c r="F449" s="255"/>
      <c r="G449" s="255"/>
      <c r="H449" s="255"/>
      <c r="I449" s="255"/>
      <c r="J449" s="255"/>
      <c r="K449" s="221"/>
      <c r="L449" s="221"/>
      <c r="M449" s="221"/>
      <c r="N449" s="221"/>
      <c r="O449" s="221"/>
      <c r="P449" s="221"/>
      <c r="Q449" s="221"/>
      <c r="R449" s="221"/>
      <c r="S449" s="221"/>
      <c r="T449" s="221"/>
      <c r="U449" s="221"/>
    </row>
    <row r="450" spans="1:21" ht="15">
      <c r="A450" s="176"/>
      <c r="B450" s="285" t="s">
        <v>220</v>
      </c>
      <c r="C450" s="309">
        <v>0</v>
      </c>
      <c r="D450" s="251"/>
      <c r="E450" s="251"/>
      <c r="F450" s="255"/>
      <c r="G450" s="255"/>
      <c r="H450" s="255"/>
      <c r="I450" s="255"/>
      <c r="J450" s="255"/>
      <c r="K450" s="221"/>
      <c r="L450" s="221"/>
      <c r="M450" s="221"/>
      <c r="N450" s="221"/>
      <c r="O450" s="221"/>
      <c r="P450" s="221"/>
      <c r="Q450" s="221"/>
      <c r="R450" s="221"/>
      <c r="S450" s="221"/>
      <c r="T450" s="221"/>
      <c r="U450" s="221"/>
    </row>
    <row r="451" spans="1:21" ht="15">
      <c r="A451" s="176"/>
      <c r="B451" s="285" t="s">
        <v>219</v>
      </c>
      <c r="C451" s="310">
        <v>0</v>
      </c>
      <c r="D451" s="251"/>
      <c r="E451" s="251"/>
      <c r="F451" s="255"/>
      <c r="G451" s="255"/>
      <c r="H451" s="255"/>
      <c r="I451" s="255"/>
      <c r="J451" s="255"/>
      <c r="K451" s="221"/>
      <c r="L451" s="221"/>
      <c r="M451" s="221"/>
      <c r="N451" s="221"/>
      <c r="O451" s="221"/>
      <c r="P451" s="221"/>
      <c r="Q451" s="221"/>
      <c r="R451" s="221"/>
      <c r="S451" s="221"/>
      <c r="T451" s="221"/>
      <c r="U451" s="221"/>
    </row>
    <row r="452" spans="1:21" ht="15">
      <c r="A452" s="176"/>
      <c r="B452" s="285" t="s">
        <v>218</v>
      </c>
      <c r="C452" s="280"/>
      <c r="D452" s="251"/>
      <c r="E452" s="251"/>
      <c r="F452" s="255"/>
      <c r="G452" s="255"/>
      <c r="H452" s="255"/>
      <c r="I452" s="255"/>
      <c r="J452" s="255"/>
      <c r="K452" s="221"/>
      <c r="L452" s="221"/>
      <c r="M452" s="221"/>
      <c r="N452" s="221"/>
      <c r="O452" s="221"/>
      <c r="P452" s="221"/>
      <c r="Q452" s="221"/>
      <c r="R452" s="221"/>
      <c r="S452" s="221"/>
      <c r="T452" s="221"/>
      <c r="U452" s="221"/>
    </row>
    <row r="453" spans="1:21" ht="15">
      <c r="A453" s="176"/>
      <c r="B453" s="285" t="str">
        <f>"Classified as External or Domestic?"</f>
        <v>Classified as External or Domestic?</v>
      </c>
      <c r="C453" s="309" t="s">
        <v>65</v>
      </c>
      <c r="D453" s="251"/>
      <c r="E453" s="251"/>
      <c r="F453" s="255"/>
      <c r="G453" s="255"/>
      <c r="H453" s="255"/>
      <c r="I453" s="255"/>
      <c r="J453" s="255"/>
      <c r="K453" s="221"/>
      <c r="L453" s="221"/>
      <c r="M453" s="221"/>
      <c r="N453" s="221"/>
      <c r="O453" s="221"/>
      <c r="P453" s="221"/>
      <c r="Q453" s="221"/>
      <c r="R453" s="221"/>
      <c r="S453" s="221"/>
      <c r="T453" s="221"/>
      <c r="U453" s="221"/>
    </row>
    <row r="454" spans="1:21" ht="15">
      <c r="A454" s="176"/>
      <c r="B454" s="285" t="s">
        <v>258</v>
      </c>
      <c r="C454" s="251" t="s">
        <v>257</v>
      </c>
      <c r="D454" s="251"/>
      <c r="E454" s="251"/>
      <c r="F454" s="255"/>
      <c r="G454" s="255"/>
      <c r="H454" s="255"/>
      <c r="I454" s="255"/>
      <c r="J454" s="255"/>
      <c r="K454" s="221"/>
      <c r="L454" s="288">
        <f>L455/L$101*100</f>
        <v>0</v>
      </c>
      <c r="M454" s="288">
        <f t="shared" ref="M454" ca="1" si="295">M455/M$101*100</f>
        <v>0</v>
      </c>
      <c r="N454" s="288">
        <f t="shared" ref="N454" ca="1" si="296">N455/N$101*100</f>
        <v>0</v>
      </c>
      <c r="O454" s="288">
        <f t="shared" ref="O454" ca="1" si="297">O455/O$101*100</f>
        <v>0</v>
      </c>
      <c r="P454" s="288">
        <f t="shared" ref="P454" ca="1" si="298">P455/P$101*100</f>
        <v>0</v>
      </c>
      <c r="Q454" s="288">
        <f t="shared" ref="Q454" ca="1" si="299">Q455/Q$101*100</f>
        <v>0</v>
      </c>
      <c r="R454" s="288">
        <f t="shared" ref="R454" ca="1" si="300">R455/R$101*100</f>
        <v>0</v>
      </c>
      <c r="S454" s="288">
        <f t="shared" ref="S454" ca="1" si="301">S455/S$101*100</f>
        <v>0</v>
      </c>
      <c r="T454" s="288">
        <f t="shared" ref="T454" ca="1" si="302">T455/T$101*100</f>
        <v>0</v>
      </c>
      <c r="U454" s="288">
        <f t="shared" ref="U454" ca="1" si="303">U455/U$101*100</f>
        <v>0</v>
      </c>
    </row>
    <row r="455" spans="1:21" ht="15">
      <c r="A455" s="176"/>
      <c r="B455" s="285" t="s">
        <v>189</v>
      </c>
      <c r="C455" s="271" t="s">
        <v>186</v>
      </c>
      <c r="D455" s="280" t="str">
        <f>C453</f>
        <v>Domestic</v>
      </c>
      <c r="E455" s="271"/>
      <c r="F455" s="281"/>
      <c r="G455" s="275"/>
      <c r="H455" s="275"/>
      <c r="I455" s="275"/>
      <c r="J455" s="275"/>
      <c r="K455" s="231"/>
      <c r="L455" s="250">
        <f>SUMIF($E$63:$E$72,$B447,L$63:L$72)*L459</f>
        <v>0</v>
      </c>
      <c r="M455" s="250">
        <f t="shared" ref="M455:U455" si="304">SUMIF($E$63:$E$72,$B447,M$63:M$72)*M459</f>
        <v>0</v>
      </c>
      <c r="N455" s="250">
        <f t="shared" si="304"/>
        <v>0</v>
      </c>
      <c r="O455" s="250">
        <f t="shared" si="304"/>
        <v>0</v>
      </c>
      <c r="P455" s="250">
        <f t="shared" si="304"/>
        <v>0</v>
      </c>
      <c r="Q455" s="250">
        <f t="shared" si="304"/>
        <v>0</v>
      </c>
      <c r="R455" s="250">
        <f t="shared" si="304"/>
        <v>0</v>
      </c>
      <c r="S455" s="250">
        <f t="shared" si="304"/>
        <v>0</v>
      </c>
      <c r="T455" s="250">
        <f t="shared" si="304"/>
        <v>0</v>
      </c>
      <c r="U455" s="250">
        <f t="shared" si="304"/>
        <v>0</v>
      </c>
    </row>
    <row r="456" spans="1:21" ht="15">
      <c r="A456" s="176"/>
      <c r="B456" s="285" t="s">
        <v>188</v>
      </c>
      <c r="C456" s="271" t="s">
        <v>186</v>
      </c>
      <c r="D456" s="280" t="str">
        <f>C453</f>
        <v>Domestic</v>
      </c>
      <c r="E456" s="271"/>
      <c r="F456" s="281"/>
      <c r="G456" s="275"/>
      <c r="H456" s="275"/>
      <c r="I456" s="275"/>
      <c r="J456" s="275"/>
      <c r="K456" s="231"/>
      <c r="L456" s="240"/>
      <c r="M456" s="273">
        <f t="shared" ref="M456:U456" ca="1" si="305">M462*M459</f>
        <v>0</v>
      </c>
      <c r="N456" s="273">
        <f t="shared" ca="1" si="305"/>
        <v>0</v>
      </c>
      <c r="O456" s="273">
        <f t="shared" ca="1" si="305"/>
        <v>0</v>
      </c>
      <c r="P456" s="273">
        <f t="shared" ca="1" si="305"/>
        <v>0</v>
      </c>
      <c r="Q456" s="273">
        <f t="shared" ca="1" si="305"/>
        <v>0</v>
      </c>
      <c r="R456" s="273">
        <f t="shared" ca="1" si="305"/>
        <v>0</v>
      </c>
      <c r="S456" s="273">
        <f t="shared" ca="1" si="305"/>
        <v>0</v>
      </c>
      <c r="T456" s="273">
        <f t="shared" ca="1" si="305"/>
        <v>0</v>
      </c>
      <c r="U456" s="273">
        <f t="shared" ca="1" si="305"/>
        <v>0</v>
      </c>
    </row>
    <row r="457" spans="1:21" ht="15">
      <c r="A457" s="176"/>
      <c r="B457" s="285" t="s">
        <v>206</v>
      </c>
      <c r="C457" s="271" t="s">
        <v>186</v>
      </c>
      <c r="D457" s="280" t="str">
        <f>C453</f>
        <v>Domestic</v>
      </c>
      <c r="E457" s="271"/>
      <c r="F457" s="281"/>
      <c r="G457" s="275"/>
      <c r="H457" s="275"/>
      <c r="I457" s="275"/>
      <c r="J457" s="275"/>
      <c r="K457" s="231"/>
      <c r="L457" s="240"/>
      <c r="M457" s="273">
        <f>M463*M459</f>
        <v>0</v>
      </c>
      <c r="N457" s="273">
        <f t="shared" ref="N457:U457" ca="1" si="306">N463*N459</f>
        <v>0</v>
      </c>
      <c r="O457" s="273">
        <f t="shared" ca="1" si="306"/>
        <v>0</v>
      </c>
      <c r="P457" s="273">
        <f t="shared" ca="1" si="306"/>
        <v>0</v>
      </c>
      <c r="Q457" s="273">
        <f t="shared" ca="1" si="306"/>
        <v>0</v>
      </c>
      <c r="R457" s="273">
        <f t="shared" ca="1" si="306"/>
        <v>0</v>
      </c>
      <c r="S457" s="273">
        <f t="shared" ca="1" si="306"/>
        <v>0</v>
      </c>
      <c r="T457" s="273">
        <f t="shared" ca="1" si="306"/>
        <v>0</v>
      </c>
      <c r="U457" s="273">
        <f t="shared" ca="1" si="306"/>
        <v>0</v>
      </c>
    </row>
    <row r="458" spans="1:21" ht="15">
      <c r="A458" s="176"/>
      <c r="B458" s="285" t="s">
        <v>187</v>
      </c>
      <c r="C458" s="271" t="s">
        <v>186</v>
      </c>
      <c r="D458" s="280" t="str">
        <f>C453</f>
        <v>Domestic</v>
      </c>
      <c r="E458" s="271"/>
      <c r="F458" s="281"/>
      <c r="G458" s="275"/>
      <c r="H458" s="275"/>
      <c r="I458" s="275"/>
      <c r="J458" s="275"/>
      <c r="K458" s="231"/>
      <c r="L458" s="273">
        <f t="shared" ref="L458:U458" si="307">L461*L459</f>
        <v>0</v>
      </c>
      <c r="M458" s="273">
        <f t="shared" ca="1" si="307"/>
        <v>0</v>
      </c>
      <c r="N458" s="273">
        <f t="shared" ca="1" si="307"/>
        <v>0</v>
      </c>
      <c r="O458" s="273">
        <f t="shared" ca="1" si="307"/>
        <v>0</v>
      </c>
      <c r="P458" s="273">
        <f t="shared" ca="1" si="307"/>
        <v>0</v>
      </c>
      <c r="Q458" s="273">
        <f t="shared" ca="1" si="307"/>
        <v>0</v>
      </c>
      <c r="R458" s="273">
        <f t="shared" ca="1" si="307"/>
        <v>0</v>
      </c>
      <c r="S458" s="273">
        <f t="shared" ca="1" si="307"/>
        <v>0</v>
      </c>
      <c r="T458" s="273">
        <f t="shared" ca="1" si="307"/>
        <v>0</v>
      </c>
      <c r="U458" s="273">
        <f t="shared" ca="1" si="307"/>
        <v>0</v>
      </c>
    </row>
    <row r="459" spans="1:21" ht="15">
      <c r="A459" s="176"/>
      <c r="B459" s="285" t="s">
        <v>185</v>
      </c>
      <c r="C459" s="252" t="str">
        <f>"LCU per unit of "&amp;D458</f>
        <v>LCU per unit of Domestic</v>
      </c>
      <c r="D459" s="280" t="str">
        <f>C448</f>
        <v>LCU</v>
      </c>
      <c r="E459" s="271"/>
      <c r="F459" s="281"/>
      <c r="G459" s="275"/>
      <c r="H459" s="275"/>
      <c r="I459" s="275"/>
      <c r="J459" s="275"/>
      <c r="K459" s="231"/>
      <c r="L459" s="273">
        <f t="shared" ref="L459:U459" si="308">INDEX($L$81:$U$85,MATCH($D459,$B$81:$B$85,0),MATCH(L$78,$L$78:$U$78,0))</f>
        <v>1</v>
      </c>
      <c r="M459" s="273">
        <f t="shared" si="308"/>
        <v>1</v>
      </c>
      <c r="N459" s="273">
        <f t="shared" si="308"/>
        <v>1</v>
      </c>
      <c r="O459" s="273">
        <f t="shared" si="308"/>
        <v>1</v>
      </c>
      <c r="P459" s="273">
        <f t="shared" si="308"/>
        <v>1</v>
      </c>
      <c r="Q459" s="273">
        <f t="shared" si="308"/>
        <v>1</v>
      </c>
      <c r="R459" s="273">
        <f t="shared" si="308"/>
        <v>1</v>
      </c>
      <c r="S459" s="273">
        <f t="shared" si="308"/>
        <v>1</v>
      </c>
      <c r="T459" s="273">
        <f t="shared" si="308"/>
        <v>1</v>
      </c>
      <c r="U459" s="273">
        <f t="shared" si="308"/>
        <v>1</v>
      </c>
    </row>
    <row r="460" spans="1:21" ht="15">
      <c r="A460" s="176"/>
      <c r="B460" s="285" t="s">
        <v>184</v>
      </c>
      <c r="C460" s="252" t="str">
        <f>"million "&amp;D459</f>
        <v>million LCU</v>
      </c>
      <c r="D460" s="280" t="str">
        <f>D459</f>
        <v>LCU</v>
      </c>
      <c r="E460" s="263"/>
      <c r="F460" s="287"/>
      <c r="G460" s="275"/>
      <c r="H460" s="275"/>
      <c r="I460" s="275"/>
      <c r="J460" s="275"/>
      <c r="K460" s="231"/>
      <c r="L460" s="288">
        <f>L455/L459</f>
        <v>0</v>
      </c>
      <c r="M460" s="288">
        <f t="shared" ref="M460:U460" si="309">M455/M459</f>
        <v>0</v>
      </c>
      <c r="N460" s="288">
        <f t="shared" si="309"/>
        <v>0</v>
      </c>
      <c r="O460" s="288">
        <f t="shared" si="309"/>
        <v>0</v>
      </c>
      <c r="P460" s="288">
        <f t="shared" si="309"/>
        <v>0</v>
      </c>
      <c r="Q460" s="288">
        <f t="shared" si="309"/>
        <v>0</v>
      </c>
      <c r="R460" s="288">
        <f t="shared" si="309"/>
        <v>0</v>
      </c>
      <c r="S460" s="288">
        <f t="shared" si="309"/>
        <v>0</v>
      </c>
      <c r="T460" s="288">
        <f t="shared" si="309"/>
        <v>0</v>
      </c>
      <c r="U460" s="288">
        <f t="shared" si="309"/>
        <v>0</v>
      </c>
    </row>
    <row r="461" spans="1:21" ht="15">
      <c r="A461" s="176"/>
      <c r="B461" s="285" t="s">
        <v>183</v>
      </c>
      <c r="C461" s="252" t="str">
        <f>"million "&amp;D460</f>
        <v>million LCU</v>
      </c>
      <c r="D461" s="280" t="str">
        <f>D460</f>
        <v>LCU</v>
      </c>
      <c r="E461" s="271"/>
      <c r="F461" s="287"/>
      <c r="G461" s="275"/>
      <c r="H461" s="275"/>
      <c r="I461" s="275"/>
      <c r="J461" s="275"/>
      <c r="K461" s="231"/>
      <c r="L461" s="273">
        <f>L460</f>
        <v>0</v>
      </c>
      <c r="M461" s="273">
        <f t="shared" ref="M461:U461" ca="1" si="310">L461+M460-M462</f>
        <v>0</v>
      </c>
      <c r="N461" s="273">
        <f t="shared" ca="1" si="310"/>
        <v>0</v>
      </c>
      <c r="O461" s="273">
        <f t="shared" ca="1" si="310"/>
        <v>0</v>
      </c>
      <c r="P461" s="273">
        <f t="shared" ca="1" si="310"/>
        <v>0</v>
      </c>
      <c r="Q461" s="273">
        <f t="shared" ca="1" si="310"/>
        <v>0</v>
      </c>
      <c r="R461" s="273">
        <f t="shared" ca="1" si="310"/>
        <v>0</v>
      </c>
      <c r="S461" s="273">
        <f t="shared" ca="1" si="310"/>
        <v>0</v>
      </c>
      <c r="T461" s="273">
        <f t="shared" ca="1" si="310"/>
        <v>0</v>
      </c>
      <c r="U461" s="273">
        <f t="shared" ca="1" si="310"/>
        <v>0</v>
      </c>
    </row>
    <row r="462" spans="1:21" ht="15">
      <c r="A462" s="176"/>
      <c r="B462" s="285" t="s">
        <v>119</v>
      </c>
      <c r="C462" s="252" t="str">
        <f>"million "&amp;D461</f>
        <v>million LCU</v>
      </c>
      <c r="D462" s="280" t="str">
        <f>D461</f>
        <v>LCU</v>
      </c>
      <c r="E462" s="271"/>
      <c r="F462" s="287"/>
      <c r="G462" s="275"/>
      <c r="H462" s="275"/>
      <c r="I462" s="275"/>
      <c r="J462" s="275"/>
      <c r="K462" s="231"/>
      <c r="L462" s="240"/>
      <c r="M462" s="273">
        <f t="shared" ref="M462:U462" ca="1" si="311">IF(M$241&gt;$C449-1,SUM(OFFSET($L460,0,M$241-$C449,1,$C449-$C450))/($C449-$C450),IF(M$241&lt;$C450+1,0,SUM(OFFSET($L460,0,0,1,M$241-$C450))/($C449-$C450)))</f>
        <v>0</v>
      </c>
      <c r="N462" s="273">
        <f t="shared" ca="1" si="311"/>
        <v>0</v>
      </c>
      <c r="O462" s="273">
        <f t="shared" ca="1" si="311"/>
        <v>0</v>
      </c>
      <c r="P462" s="273">
        <f t="shared" ca="1" si="311"/>
        <v>0</v>
      </c>
      <c r="Q462" s="273">
        <f t="shared" ca="1" si="311"/>
        <v>0</v>
      </c>
      <c r="R462" s="273">
        <f t="shared" ca="1" si="311"/>
        <v>0</v>
      </c>
      <c r="S462" s="273">
        <f t="shared" ca="1" si="311"/>
        <v>0</v>
      </c>
      <c r="T462" s="273">
        <f t="shared" ca="1" si="311"/>
        <v>0</v>
      </c>
      <c r="U462" s="273">
        <f t="shared" ca="1" si="311"/>
        <v>0</v>
      </c>
    </row>
    <row r="463" spans="1:21" ht="15">
      <c r="A463" s="176"/>
      <c r="B463" s="285" t="s">
        <v>182</v>
      </c>
      <c r="C463" s="252" t="str">
        <f>"million "&amp;D462</f>
        <v>million LCU</v>
      </c>
      <c r="D463" s="280" t="str">
        <f>D462</f>
        <v>LCU</v>
      </c>
      <c r="E463" s="271"/>
      <c r="F463" s="287"/>
      <c r="G463" s="275"/>
      <c r="H463" s="275"/>
      <c r="I463" s="275"/>
      <c r="J463" s="275"/>
      <c r="K463" s="231"/>
      <c r="L463" s="240"/>
      <c r="M463" s="273">
        <f t="shared" ref="M463:U463" si="312">L461*$C451</f>
        <v>0</v>
      </c>
      <c r="N463" s="273">
        <f t="shared" ca="1" si="312"/>
        <v>0</v>
      </c>
      <c r="O463" s="273">
        <f t="shared" ca="1" si="312"/>
        <v>0</v>
      </c>
      <c r="P463" s="273">
        <f t="shared" ca="1" si="312"/>
        <v>0</v>
      </c>
      <c r="Q463" s="273">
        <f t="shared" ca="1" si="312"/>
        <v>0</v>
      </c>
      <c r="R463" s="273">
        <f t="shared" ca="1" si="312"/>
        <v>0</v>
      </c>
      <c r="S463" s="273">
        <f t="shared" ca="1" si="312"/>
        <v>0</v>
      </c>
      <c r="T463" s="273">
        <f t="shared" ca="1" si="312"/>
        <v>0</v>
      </c>
      <c r="U463" s="273">
        <f t="shared" ca="1" si="312"/>
        <v>0</v>
      </c>
    </row>
    <row r="464" spans="1:21" ht="15">
      <c r="A464" s="176"/>
      <c r="B464" s="289" t="s">
        <v>251</v>
      </c>
      <c r="C464" s="252"/>
      <c r="D464" s="264"/>
      <c r="E464" s="260"/>
      <c r="F464" s="275"/>
      <c r="G464" s="275"/>
      <c r="H464" s="275"/>
      <c r="I464" s="275"/>
      <c r="J464" s="275"/>
      <c r="K464" s="231"/>
      <c r="L464" s="273"/>
      <c r="M464" s="273"/>
      <c r="N464" s="273"/>
      <c r="O464" s="273"/>
      <c r="P464" s="273"/>
      <c r="Q464" s="273"/>
      <c r="R464" s="273"/>
      <c r="S464" s="273"/>
      <c r="T464" s="273"/>
      <c r="U464" s="273"/>
    </row>
    <row r="465" spans="1:21" ht="15">
      <c r="A465" s="176"/>
      <c r="B465" s="285" t="s">
        <v>59</v>
      </c>
      <c r="C465" s="306" t="s">
        <v>226</v>
      </c>
      <c r="D465" s="251"/>
      <c r="E465" s="251"/>
      <c r="F465" s="255"/>
      <c r="G465" s="255"/>
      <c r="H465" s="255"/>
      <c r="I465" s="255"/>
      <c r="J465" s="255"/>
      <c r="K465" s="221"/>
      <c r="L465" s="221"/>
      <c r="M465" s="221"/>
      <c r="N465" s="221"/>
      <c r="O465" s="221"/>
      <c r="P465" s="221"/>
      <c r="Q465" s="221"/>
      <c r="R465" s="221"/>
      <c r="S465" s="221"/>
      <c r="T465" s="221"/>
      <c r="U465" s="221"/>
    </row>
    <row r="466" spans="1:21" ht="15">
      <c r="A466" s="176"/>
      <c r="B466" s="285" t="s">
        <v>221</v>
      </c>
      <c r="C466" s="308">
        <v>1</v>
      </c>
      <c r="D466" s="251"/>
      <c r="E466" s="251"/>
      <c r="F466" s="255"/>
      <c r="G466" s="255"/>
      <c r="H466" s="255"/>
      <c r="I466" s="255"/>
      <c r="J466" s="255"/>
      <c r="K466" s="221"/>
      <c r="L466" s="221"/>
      <c r="M466" s="221"/>
      <c r="N466" s="221"/>
      <c r="O466" s="221"/>
      <c r="P466" s="221"/>
      <c r="Q466" s="221"/>
      <c r="R466" s="221"/>
      <c r="S466" s="221"/>
      <c r="T466" s="221"/>
      <c r="U466" s="221"/>
    </row>
    <row r="467" spans="1:21" ht="15">
      <c r="A467" s="176"/>
      <c r="B467" s="285" t="s">
        <v>220</v>
      </c>
      <c r="C467" s="309">
        <v>0</v>
      </c>
      <c r="D467" s="251"/>
      <c r="E467" s="251"/>
      <c r="F467" s="255"/>
      <c r="G467" s="255"/>
      <c r="H467" s="255"/>
      <c r="I467" s="255"/>
      <c r="J467" s="255"/>
      <c r="K467" s="221"/>
      <c r="L467" s="221"/>
      <c r="M467" s="221"/>
      <c r="N467" s="221"/>
      <c r="O467" s="221"/>
      <c r="P467" s="221"/>
      <c r="Q467" s="221"/>
      <c r="R467" s="221"/>
      <c r="S467" s="221"/>
      <c r="T467" s="221"/>
      <c r="U467" s="221"/>
    </row>
    <row r="468" spans="1:21" ht="15">
      <c r="A468" s="176"/>
      <c r="B468" s="285" t="s">
        <v>219</v>
      </c>
      <c r="C468" s="310">
        <v>0</v>
      </c>
      <c r="D468" s="251"/>
      <c r="E468" s="251"/>
      <c r="F468" s="255"/>
      <c r="G468" s="255"/>
      <c r="H468" s="255"/>
      <c r="I468" s="255"/>
      <c r="J468" s="255"/>
      <c r="K468" s="221"/>
      <c r="L468" s="221"/>
      <c r="M468" s="221"/>
      <c r="N468" s="221"/>
      <c r="O468" s="221"/>
      <c r="P468" s="221"/>
      <c r="Q468" s="221"/>
      <c r="R468" s="221"/>
      <c r="S468" s="221"/>
      <c r="T468" s="221"/>
      <c r="U468" s="221"/>
    </row>
    <row r="469" spans="1:21" ht="15">
      <c r="A469" s="176"/>
      <c r="B469" s="285" t="s">
        <v>218</v>
      </c>
      <c r="C469" s="280"/>
      <c r="D469" s="251"/>
      <c r="E469" s="251"/>
      <c r="F469" s="255"/>
      <c r="G469" s="255"/>
      <c r="H469" s="255"/>
      <c r="I469" s="255"/>
      <c r="J469" s="255"/>
      <c r="K469" s="221"/>
      <c r="L469" s="221"/>
      <c r="M469" s="221"/>
      <c r="N469" s="221"/>
      <c r="O469" s="221"/>
      <c r="P469" s="221"/>
      <c r="Q469" s="221"/>
      <c r="R469" s="221"/>
      <c r="S469" s="221"/>
      <c r="T469" s="221"/>
      <c r="U469" s="221"/>
    </row>
    <row r="470" spans="1:21" ht="15">
      <c r="A470" s="176"/>
      <c r="B470" s="285" t="str">
        <f>"Classified as External or Domestic?"</f>
        <v>Classified as External or Domestic?</v>
      </c>
      <c r="C470" s="309" t="s">
        <v>65</v>
      </c>
      <c r="D470" s="251"/>
      <c r="E470" s="251"/>
      <c r="F470" s="255"/>
      <c r="G470" s="255"/>
      <c r="H470" s="255"/>
      <c r="I470" s="255"/>
      <c r="J470" s="255"/>
      <c r="K470" s="221"/>
      <c r="L470" s="221"/>
      <c r="M470" s="221"/>
      <c r="N470" s="221"/>
      <c r="O470" s="221"/>
      <c r="P470" s="221"/>
      <c r="Q470" s="221"/>
      <c r="R470" s="221"/>
      <c r="S470" s="221"/>
      <c r="T470" s="221"/>
      <c r="U470" s="221"/>
    </row>
    <row r="471" spans="1:21" ht="15">
      <c r="A471" s="176"/>
      <c r="B471" s="285" t="s">
        <v>258</v>
      </c>
      <c r="C471" s="251" t="s">
        <v>257</v>
      </c>
      <c r="D471" s="251"/>
      <c r="E471" s="251"/>
      <c r="F471" s="255"/>
      <c r="G471" s="255"/>
      <c r="H471" s="255"/>
      <c r="I471" s="255"/>
      <c r="J471" s="255"/>
      <c r="K471" s="221"/>
      <c r="L471" s="288">
        <f>L472/L$101*100</f>
        <v>0</v>
      </c>
      <c r="M471" s="288">
        <f t="shared" ref="M471" ca="1" si="313">M472/M$101*100</f>
        <v>0</v>
      </c>
      <c r="N471" s="288">
        <f t="shared" ref="N471" ca="1" si="314">N472/N$101*100</f>
        <v>0</v>
      </c>
      <c r="O471" s="288">
        <f t="shared" ref="O471" ca="1" si="315">O472/O$101*100</f>
        <v>0</v>
      </c>
      <c r="P471" s="288">
        <f t="shared" ref="P471" ca="1" si="316">P472/P$101*100</f>
        <v>0</v>
      </c>
      <c r="Q471" s="288">
        <f t="shared" ref="Q471" ca="1" si="317">Q472/Q$101*100</f>
        <v>0</v>
      </c>
      <c r="R471" s="288">
        <f t="shared" ref="R471" ca="1" si="318">R472/R$101*100</f>
        <v>0</v>
      </c>
      <c r="S471" s="288">
        <f t="shared" ref="S471" ca="1" si="319">S472/S$101*100</f>
        <v>0</v>
      </c>
      <c r="T471" s="288">
        <f t="shared" ref="T471" ca="1" si="320">T472/T$101*100</f>
        <v>0</v>
      </c>
      <c r="U471" s="288">
        <f t="shared" ref="U471" ca="1" si="321">U472/U$101*100</f>
        <v>0</v>
      </c>
    </row>
    <row r="472" spans="1:21" ht="15">
      <c r="A472" s="176"/>
      <c r="B472" s="285" t="s">
        <v>189</v>
      </c>
      <c r="C472" s="271" t="s">
        <v>186</v>
      </c>
      <c r="D472" s="280" t="str">
        <f>C470</f>
        <v>Domestic</v>
      </c>
      <c r="E472" s="271"/>
      <c r="F472" s="281"/>
      <c r="G472" s="275"/>
      <c r="H472" s="275"/>
      <c r="I472" s="275"/>
      <c r="J472" s="275"/>
      <c r="K472" s="231"/>
      <c r="L472" s="250">
        <f>SUMIF($E$63:$E$72,$B464,L$63:L$72)*L476</f>
        <v>0</v>
      </c>
      <c r="M472" s="250">
        <f t="shared" ref="M472:U472" si="322">SUMIF($E$63:$E$72,$B464,M$63:M$72)*M476</f>
        <v>0</v>
      </c>
      <c r="N472" s="250">
        <f t="shared" si="322"/>
        <v>0</v>
      </c>
      <c r="O472" s="250">
        <f t="shared" si="322"/>
        <v>0</v>
      </c>
      <c r="P472" s="250">
        <f t="shared" si="322"/>
        <v>0</v>
      </c>
      <c r="Q472" s="250">
        <f t="shared" si="322"/>
        <v>0</v>
      </c>
      <c r="R472" s="250">
        <f t="shared" si="322"/>
        <v>0</v>
      </c>
      <c r="S472" s="250">
        <f t="shared" si="322"/>
        <v>0</v>
      </c>
      <c r="T472" s="250">
        <f t="shared" si="322"/>
        <v>0</v>
      </c>
      <c r="U472" s="250">
        <f t="shared" si="322"/>
        <v>0</v>
      </c>
    </row>
    <row r="473" spans="1:21" ht="15">
      <c r="A473" s="176"/>
      <c r="B473" s="285" t="s">
        <v>188</v>
      </c>
      <c r="C473" s="271" t="s">
        <v>186</v>
      </c>
      <c r="D473" s="280" t="str">
        <f>C470</f>
        <v>Domestic</v>
      </c>
      <c r="E473" s="271"/>
      <c r="F473" s="281"/>
      <c r="G473" s="275"/>
      <c r="H473" s="275"/>
      <c r="I473" s="275"/>
      <c r="J473" s="275"/>
      <c r="K473" s="231"/>
      <c r="L473" s="240"/>
      <c r="M473" s="273">
        <f t="shared" ref="M473:U473" ca="1" si="323">M479*M476</f>
        <v>0</v>
      </c>
      <c r="N473" s="273">
        <f t="shared" ca="1" si="323"/>
        <v>0</v>
      </c>
      <c r="O473" s="273">
        <f t="shared" ca="1" si="323"/>
        <v>0</v>
      </c>
      <c r="P473" s="273">
        <f t="shared" ca="1" si="323"/>
        <v>0</v>
      </c>
      <c r="Q473" s="273">
        <f t="shared" ca="1" si="323"/>
        <v>0</v>
      </c>
      <c r="R473" s="273">
        <f t="shared" ca="1" si="323"/>
        <v>0</v>
      </c>
      <c r="S473" s="273">
        <f t="shared" ca="1" si="323"/>
        <v>0</v>
      </c>
      <c r="T473" s="273">
        <f t="shared" ca="1" si="323"/>
        <v>0</v>
      </c>
      <c r="U473" s="273">
        <f t="shared" ca="1" si="323"/>
        <v>0</v>
      </c>
    </row>
    <row r="474" spans="1:21" ht="15">
      <c r="A474" s="176"/>
      <c r="B474" s="285" t="s">
        <v>206</v>
      </c>
      <c r="C474" s="271" t="s">
        <v>186</v>
      </c>
      <c r="D474" s="280" t="str">
        <f>C470</f>
        <v>Domestic</v>
      </c>
      <c r="E474" s="271"/>
      <c r="F474" s="281"/>
      <c r="G474" s="275"/>
      <c r="H474" s="275"/>
      <c r="I474" s="275"/>
      <c r="J474" s="275"/>
      <c r="K474" s="231"/>
      <c r="L474" s="240"/>
      <c r="M474" s="273">
        <f>M480*M476</f>
        <v>0</v>
      </c>
      <c r="N474" s="273">
        <f t="shared" ref="N474:U474" ca="1" si="324">N480*N476</f>
        <v>0</v>
      </c>
      <c r="O474" s="273">
        <f t="shared" ca="1" si="324"/>
        <v>0</v>
      </c>
      <c r="P474" s="273">
        <f t="shared" ca="1" si="324"/>
        <v>0</v>
      </c>
      <c r="Q474" s="273">
        <f t="shared" ca="1" si="324"/>
        <v>0</v>
      </c>
      <c r="R474" s="273">
        <f t="shared" ca="1" si="324"/>
        <v>0</v>
      </c>
      <c r="S474" s="273">
        <f t="shared" ca="1" si="324"/>
        <v>0</v>
      </c>
      <c r="T474" s="273">
        <f t="shared" ca="1" si="324"/>
        <v>0</v>
      </c>
      <c r="U474" s="273">
        <f t="shared" ca="1" si="324"/>
        <v>0</v>
      </c>
    </row>
    <row r="475" spans="1:21" ht="15">
      <c r="A475" s="176"/>
      <c r="B475" s="285" t="s">
        <v>187</v>
      </c>
      <c r="C475" s="271" t="s">
        <v>186</v>
      </c>
      <c r="D475" s="280" t="str">
        <f>C470</f>
        <v>Domestic</v>
      </c>
      <c r="E475" s="271"/>
      <c r="F475" s="281"/>
      <c r="G475" s="275"/>
      <c r="H475" s="275"/>
      <c r="I475" s="275"/>
      <c r="J475" s="275"/>
      <c r="K475" s="231"/>
      <c r="L475" s="273">
        <f t="shared" ref="L475:U475" si="325">L478*L476</f>
        <v>0</v>
      </c>
      <c r="M475" s="273">
        <f t="shared" ca="1" si="325"/>
        <v>0</v>
      </c>
      <c r="N475" s="273">
        <f t="shared" ca="1" si="325"/>
        <v>0</v>
      </c>
      <c r="O475" s="273">
        <f t="shared" ca="1" si="325"/>
        <v>0</v>
      </c>
      <c r="P475" s="273">
        <f t="shared" ca="1" si="325"/>
        <v>0</v>
      </c>
      <c r="Q475" s="273">
        <f t="shared" ca="1" si="325"/>
        <v>0</v>
      </c>
      <c r="R475" s="273">
        <f t="shared" ca="1" si="325"/>
        <v>0</v>
      </c>
      <c r="S475" s="273">
        <f t="shared" ca="1" si="325"/>
        <v>0</v>
      </c>
      <c r="T475" s="273">
        <f t="shared" ca="1" si="325"/>
        <v>0</v>
      </c>
      <c r="U475" s="273">
        <f t="shared" ca="1" si="325"/>
        <v>0</v>
      </c>
    </row>
    <row r="476" spans="1:21" ht="15">
      <c r="A476" s="176"/>
      <c r="B476" s="285" t="s">
        <v>185</v>
      </c>
      <c r="C476" s="252" t="str">
        <f>"LCU per unit of "&amp;D475</f>
        <v>LCU per unit of Domestic</v>
      </c>
      <c r="D476" s="280" t="str">
        <f>C465</f>
        <v>LCU</v>
      </c>
      <c r="E476" s="271"/>
      <c r="F476" s="281"/>
      <c r="G476" s="275"/>
      <c r="H476" s="275"/>
      <c r="I476" s="275"/>
      <c r="J476" s="275"/>
      <c r="K476" s="231"/>
      <c r="L476" s="273">
        <f t="shared" ref="L476:U476" si="326">INDEX($L$81:$U$85,MATCH($D476,$B$81:$B$85,0),MATCH(L$78,$L$78:$U$78,0))</f>
        <v>1</v>
      </c>
      <c r="M476" s="273">
        <f t="shared" si="326"/>
        <v>1</v>
      </c>
      <c r="N476" s="273">
        <f t="shared" si="326"/>
        <v>1</v>
      </c>
      <c r="O476" s="273">
        <f t="shared" si="326"/>
        <v>1</v>
      </c>
      <c r="P476" s="273">
        <f t="shared" si="326"/>
        <v>1</v>
      </c>
      <c r="Q476" s="273">
        <f t="shared" si="326"/>
        <v>1</v>
      </c>
      <c r="R476" s="273">
        <f t="shared" si="326"/>
        <v>1</v>
      </c>
      <c r="S476" s="273">
        <f t="shared" si="326"/>
        <v>1</v>
      </c>
      <c r="T476" s="273">
        <f t="shared" si="326"/>
        <v>1</v>
      </c>
      <c r="U476" s="273">
        <f t="shared" si="326"/>
        <v>1</v>
      </c>
    </row>
    <row r="477" spans="1:21" ht="15">
      <c r="A477" s="176"/>
      <c r="B477" s="285" t="s">
        <v>184</v>
      </c>
      <c r="C477" s="252" t="str">
        <f>"million "&amp;D476</f>
        <v>million LCU</v>
      </c>
      <c r="D477" s="280" t="str">
        <f>D476</f>
        <v>LCU</v>
      </c>
      <c r="E477" s="263"/>
      <c r="F477" s="287"/>
      <c r="G477" s="275"/>
      <c r="H477" s="275"/>
      <c r="I477" s="275"/>
      <c r="J477" s="275"/>
      <c r="K477" s="231"/>
      <c r="L477" s="288">
        <f>L472/L476</f>
        <v>0</v>
      </c>
      <c r="M477" s="288">
        <f t="shared" ref="M477:U477" si="327">M472/M476</f>
        <v>0</v>
      </c>
      <c r="N477" s="288">
        <f t="shared" si="327"/>
        <v>0</v>
      </c>
      <c r="O477" s="288">
        <f t="shared" si="327"/>
        <v>0</v>
      </c>
      <c r="P477" s="288">
        <f t="shared" si="327"/>
        <v>0</v>
      </c>
      <c r="Q477" s="288">
        <f t="shared" si="327"/>
        <v>0</v>
      </c>
      <c r="R477" s="288">
        <f t="shared" si="327"/>
        <v>0</v>
      </c>
      <c r="S477" s="288">
        <f t="shared" si="327"/>
        <v>0</v>
      </c>
      <c r="T477" s="288">
        <f t="shared" si="327"/>
        <v>0</v>
      </c>
      <c r="U477" s="288">
        <f t="shared" si="327"/>
        <v>0</v>
      </c>
    </row>
    <row r="478" spans="1:21" ht="15">
      <c r="A478" s="176"/>
      <c r="B478" s="285" t="s">
        <v>183</v>
      </c>
      <c r="C478" s="252" t="str">
        <f>"million "&amp;D477</f>
        <v>million LCU</v>
      </c>
      <c r="D478" s="280" t="str">
        <f>D477</f>
        <v>LCU</v>
      </c>
      <c r="E478" s="271"/>
      <c r="F478" s="287"/>
      <c r="G478" s="275"/>
      <c r="H478" s="275"/>
      <c r="I478" s="275"/>
      <c r="J478" s="275"/>
      <c r="K478" s="231"/>
      <c r="L478" s="273">
        <f>L477</f>
        <v>0</v>
      </c>
      <c r="M478" s="273">
        <f t="shared" ref="M478:U478" ca="1" si="328">L478+M477-M479</f>
        <v>0</v>
      </c>
      <c r="N478" s="273">
        <f t="shared" ca="1" si="328"/>
        <v>0</v>
      </c>
      <c r="O478" s="273">
        <f t="shared" ca="1" si="328"/>
        <v>0</v>
      </c>
      <c r="P478" s="273">
        <f t="shared" ca="1" si="328"/>
        <v>0</v>
      </c>
      <c r="Q478" s="273">
        <f t="shared" ca="1" si="328"/>
        <v>0</v>
      </c>
      <c r="R478" s="273">
        <f t="shared" ca="1" si="328"/>
        <v>0</v>
      </c>
      <c r="S478" s="273">
        <f t="shared" ca="1" si="328"/>
        <v>0</v>
      </c>
      <c r="T478" s="273">
        <f t="shared" ca="1" si="328"/>
        <v>0</v>
      </c>
      <c r="U478" s="273">
        <f t="shared" ca="1" si="328"/>
        <v>0</v>
      </c>
    </row>
    <row r="479" spans="1:21" ht="15">
      <c r="A479" s="176"/>
      <c r="B479" s="285" t="s">
        <v>119</v>
      </c>
      <c r="C479" s="252" t="str">
        <f>"million "&amp;D478</f>
        <v>million LCU</v>
      </c>
      <c r="D479" s="280" t="str">
        <f>D478</f>
        <v>LCU</v>
      </c>
      <c r="E479" s="271"/>
      <c r="F479" s="287"/>
      <c r="G479" s="275"/>
      <c r="H479" s="275"/>
      <c r="I479" s="275"/>
      <c r="J479" s="275"/>
      <c r="K479" s="231"/>
      <c r="L479" s="240"/>
      <c r="M479" s="273">
        <f t="shared" ref="M479:U479" ca="1" si="329">IF(M$241&gt;$C466-1,SUM(OFFSET($L477,0,M$241-$C466,1,$C466-$C467))/($C466-$C467),IF(M$241&lt;$C467+1,0,SUM(OFFSET($L477,0,0,1,M$241-$C467))/($C466-$C467)))</f>
        <v>0</v>
      </c>
      <c r="N479" s="273">
        <f t="shared" ca="1" si="329"/>
        <v>0</v>
      </c>
      <c r="O479" s="273">
        <f t="shared" ca="1" si="329"/>
        <v>0</v>
      </c>
      <c r="P479" s="273">
        <f t="shared" ca="1" si="329"/>
        <v>0</v>
      </c>
      <c r="Q479" s="273">
        <f t="shared" ca="1" si="329"/>
        <v>0</v>
      </c>
      <c r="R479" s="273">
        <f t="shared" ca="1" si="329"/>
        <v>0</v>
      </c>
      <c r="S479" s="273">
        <f t="shared" ca="1" si="329"/>
        <v>0</v>
      </c>
      <c r="T479" s="273">
        <f t="shared" ca="1" si="329"/>
        <v>0</v>
      </c>
      <c r="U479" s="273">
        <f t="shared" ca="1" si="329"/>
        <v>0</v>
      </c>
    </row>
    <row r="480" spans="1:21" ht="15">
      <c r="A480" s="176"/>
      <c r="B480" s="285" t="s">
        <v>182</v>
      </c>
      <c r="C480" s="252" t="str">
        <f>"million "&amp;D479</f>
        <v>million LCU</v>
      </c>
      <c r="D480" s="280" t="str">
        <f>D479</f>
        <v>LCU</v>
      </c>
      <c r="E480" s="271"/>
      <c r="F480" s="287"/>
      <c r="G480" s="275"/>
      <c r="H480" s="275"/>
      <c r="I480" s="275"/>
      <c r="J480" s="275"/>
      <c r="K480" s="231"/>
      <c r="L480" s="240"/>
      <c r="M480" s="273">
        <f t="shared" ref="M480:U480" si="330">L478*$C468</f>
        <v>0</v>
      </c>
      <c r="N480" s="273">
        <f t="shared" ca="1" si="330"/>
        <v>0</v>
      </c>
      <c r="O480" s="273">
        <f t="shared" ca="1" si="330"/>
        <v>0</v>
      </c>
      <c r="P480" s="273">
        <f t="shared" ca="1" si="330"/>
        <v>0</v>
      </c>
      <c r="Q480" s="273">
        <f t="shared" ca="1" si="330"/>
        <v>0</v>
      </c>
      <c r="R480" s="273">
        <f t="shared" ca="1" si="330"/>
        <v>0</v>
      </c>
      <c r="S480" s="273">
        <f t="shared" ca="1" si="330"/>
        <v>0</v>
      </c>
      <c r="T480" s="273">
        <f t="shared" ca="1" si="330"/>
        <v>0</v>
      </c>
      <c r="U480" s="273">
        <f t="shared" ca="1" si="330"/>
        <v>0</v>
      </c>
    </row>
    <row r="481" spans="1:21" ht="15">
      <c r="A481" s="176"/>
      <c r="B481" s="289" t="s">
        <v>252</v>
      </c>
      <c r="C481" s="252"/>
      <c r="D481" s="264"/>
      <c r="E481" s="260"/>
      <c r="F481" s="275"/>
      <c r="G481" s="275"/>
      <c r="H481" s="275"/>
      <c r="I481" s="275"/>
      <c r="J481" s="275"/>
      <c r="K481" s="231"/>
      <c r="L481" s="273"/>
      <c r="M481" s="273"/>
      <c r="N481" s="273"/>
      <c r="O481" s="273"/>
      <c r="P481" s="273"/>
      <c r="Q481" s="273"/>
      <c r="R481" s="273"/>
      <c r="S481" s="273"/>
      <c r="T481" s="273"/>
      <c r="U481" s="273"/>
    </row>
    <row r="482" spans="1:21" ht="15">
      <c r="A482" s="176"/>
      <c r="B482" s="285" t="s">
        <v>59</v>
      </c>
      <c r="C482" s="306" t="s">
        <v>226</v>
      </c>
      <c r="D482" s="251"/>
      <c r="E482" s="251"/>
      <c r="F482" s="255"/>
      <c r="G482" s="255"/>
      <c r="H482" s="255"/>
      <c r="I482" s="255"/>
      <c r="J482" s="255"/>
      <c r="K482" s="221"/>
      <c r="L482" s="221"/>
      <c r="M482" s="221"/>
      <c r="N482" s="221"/>
      <c r="O482" s="221"/>
      <c r="P482" s="221"/>
      <c r="Q482" s="221"/>
      <c r="R482" s="221"/>
      <c r="S482" s="221"/>
      <c r="T482" s="221"/>
      <c r="U482" s="221"/>
    </row>
    <row r="483" spans="1:21" ht="15">
      <c r="A483" s="176"/>
      <c r="B483" s="285" t="s">
        <v>221</v>
      </c>
      <c r="C483" s="308">
        <v>1</v>
      </c>
      <c r="D483" s="251"/>
      <c r="E483" s="251"/>
      <c r="F483" s="255"/>
      <c r="G483" s="255"/>
      <c r="H483" s="255"/>
      <c r="I483" s="255"/>
      <c r="J483" s="255"/>
      <c r="K483" s="221"/>
      <c r="L483" s="221"/>
      <c r="M483" s="221"/>
      <c r="N483" s="221"/>
      <c r="O483" s="221"/>
      <c r="P483" s="221"/>
      <c r="Q483" s="221"/>
      <c r="R483" s="221"/>
      <c r="S483" s="221"/>
      <c r="T483" s="221"/>
      <c r="U483" s="221"/>
    </row>
    <row r="484" spans="1:21" ht="15">
      <c r="A484" s="176"/>
      <c r="B484" s="285" t="s">
        <v>220</v>
      </c>
      <c r="C484" s="309">
        <v>0</v>
      </c>
      <c r="D484" s="251"/>
      <c r="E484" s="251"/>
      <c r="F484" s="255"/>
      <c r="G484" s="255"/>
      <c r="H484" s="255"/>
      <c r="I484" s="255"/>
      <c r="J484" s="255"/>
      <c r="K484" s="221"/>
      <c r="L484" s="221"/>
      <c r="M484" s="221"/>
      <c r="N484" s="221"/>
      <c r="O484" s="221"/>
      <c r="P484" s="221"/>
      <c r="Q484" s="221"/>
      <c r="R484" s="221"/>
      <c r="S484" s="221"/>
      <c r="T484" s="221"/>
      <c r="U484" s="221"/>
    </row>
    <row r="485" spans="1:21" ht="15">
      <c r="A485" s="176"/>
      <c r="B485" s="285" t="s">
        <v>219</v>
      </c>
      <c r="C485" s="310">
        <v>0</v>
      </c>
      <c r="D485" s="251"/>
      <c r="E485" s="251"/>
      <c r="F485" s="255"/>
      <c r="G485" s="255"/>
      <c r="H485" s="255"/>
      <c r="I485" s="255"/>
      <c r="J485" s="255"/>
      <c r="K485" s="221"/>
      <c r="L485" s="221"/>
      <c r="M485" s="221"/>
      <c r="N485" s="221"/>
      <c r="O485" s="221"/>
      <c r="P485" s="221"/>
      <c r="Q485" s="221"/>
      <c r="R485" s="221"/>
      <c r="S485" s="221"/>
      <c r="T485" s="221"/>
      <c r="U485" s="221"/>
    </row>
    <row r="486" spans="1:21" ht="15">
      <c r="A486" s="176"/>
      <c r="B486" s="285" t="s">
        <v>218</v>
      </c>
      <c r="C486" s="280"/>
      <c r="D486" s="251"/>
      <c r="E486" s="251"/>
      <c r="F486" s="255"/>
      <c r="G486" s="255"/>
      <c r="H486" s="255"/>
      <c r="I486" s="255"/>
      <c r="J486" s="255"/>
      <c r="K486" s="221"/>
      <c r="L486" s="221"/>
      <c r="M486" s="221"/>
      <c r="N486" s="221"/>
      <c r="O486" s="221"/>
      <c r="P486" s="221"/>
      <c r="Q486" s="221"/>
      <c r="R486" s="221"/>
      <c r="S486" s="221"/>
      <c r="T486" s="221"/>
      <c r="U486" s="221"/>
    </row>
    <row r="487" spans="1:21" ht="15">
      <c r="A487" s="176"/>
      <c r="B487" s="285" t="str">
        <f>"Classified as External or Domestic?"</f>
        <v>Classified as External or Domestic?</v>
      </c>
      <c r="C487" s="309" t="s">
        <v>65</v>
      </c>
      <c r="D487" s="251"/>
      <c r="E487" s="251"/>
      <c r="F487" s="255"/>
      <c r="G487" s="255"/>
      <c r="H487" s="255"/>
      <c r="I487" s="255"/>
      <c r="J487" s="255"/>
      <c r="K487" s="221"/>
      <c r="L487" s="221"/>
      <c r="M487" s="221"/>
      <c r="N487" s="221"/>
      <c r="O487" s="221"/>
      <c r="P487" s="221"/>
      <c r="Q487" s="221"/>
      <c r="R487" s="221"/>
      <c r="S487" s="221"/>
      <c r="T487" s="221"/>
      <c r="U487" s="221"/>
    </row>
    <row r="488" spans="1:21" ht="15">
      <c r="A488" s="176"/>
      <c r="B488" s="285" t="s">
        <v>258</v>
      </c>
      <c r="C488" s="251" t="s">
        <v>257</v>
      </c>
      <c r="D488" s="251"/>
      <c r="E488" s="251"/>
      <c r="F488" s="255"/>
      <c r="G488" s="255"/>
      <c r="H488" s="255"/>
      <c r="I488" s="255"/>
      <c r="J488" s="255"/>
      <c r="K488" s="221"/>
      <c r="L488" s="288">
        <f>L489/L$101*100</f>
        <v>0</v>
      </c>
      <c r="M488" s="288">
        <f t="shared" ref="M488" ca="1" si="331">M489/M$101*100</f>
        <v>0</v>
      </c>
      <c r="N488" s="288">
        <f t="shared" ref="N488" ca="1" si="332">N489/N$101*100</f>
        <v>0</v>
      </c>
      <c r="O488" s="288">
        <f t="shared" ref="O488" ca="1" si="333">O489/O$101*100</f>
        <v>0</v>
      </c>
      <c r="P488" s="288">
        <f t="shared" ref="P488" ca="1" si="334">P489/P$101*100</f>
        <v>0</v>
      </c>
      <c r="Q488" s="288">
        <f t="shared" ref="Q488" ca="1" si="335">Q489/Q$101*100</f>
        <v>0</v>
      </c>
      <c r="R488" s="288">
        <f t="shared" ref="R488" ca="1" si="336">R489/R$101*100</f>
        <v>0</v>
      </c>
      <c r="S488" s="288">
        <f t="shared" ref="S488" ca="1" si="337">S489/S$101*100</f>
        <v>0</v>
      </c>
      <c r="T488" s="288">
        <f t="shared" ref="T488" ca="1" si="338">T489/T$101*100</f>
        <v>0</v>
      </c>
      <c r="U488" s="288">
        <f t="shared" ref="U488" ca="1" si="339">U489/U$101*100</f>
        <v>0</v>
      </c>
    </row>
    <row r="489" spans="1:21" ht="15">
      <c r="A489" s="176"/>
      <c r="B489" s="285" t="s">
        <v>189</v>
      </c>
      <c r="C489" s="271" t="s">
        <v>186</v>
      </c>
      <c r="D489" s="280" t="str">
        <f>C487</f>
        <v>Domestic</v>
      </c>
      <c r="E489" s="271"/>
      <c r="F489" s="281"/>
      <c r="G489" s="275"/>
      <c r="H489" s="275"/>
      <c r="I489" s="275"/>
      <c r="J489" s="275"/>
      <c r="K489" s="231"/>
      <c r="L489" s="250">
        <f>SUMIF($E$63:$E$72,$B481,L$63:L$72)*L493</f>
        <v>0</v>
      </c>
      <c r="M489" s="250">
        <f t="shared" ref="M489:U489" si="340">SUMIF($E$63:$E$72,$B481,M$63:M$72)*M493</f>
        <v>0</v>
      </c>
      <c r="N489" s="250">
        <f t="shared" si="340"/>
        <v>0</v>
      </c>
      <c r="O489" s="250">
        <f t="shared" si="340"/>
        <v>0</v>
      </c>
      <c r="P489" s="250">
        <f t="shared" si="340"/>
        <v>0</v>
      </c>
      <c r="Q489" s="250">
        <f t="shared" si="340"/>
        <v>0</v>
      </c>
      <c r="R489" s="250">
        <f t="shared" si="340"/>
        <v>0</v>
      </c>
      <c r="S489" s="250">
        <f t="shared" si="340"/>
        <v>0</v>
      </c>
      <c r="T489" s="250">
        <f t="shared" si="340"/>
        <v>0</v>
      </c>
      <c r="U489" s="250">
        <f t="shared" si="340"/>
        <v>0</v>
      </c>
    </row>
    <row r="490" spans="1:21" ht="15">
      <c r="A490" s="176"/>
      <c r="B490" s="285" t="s">
        <v>188</v>
      </c>
      <c r="C490" s="271" t="s">
        <v>186</v>
      </c>
      <c r="D490" s="280" t="str">
        <f>C487</f>
        <v>Domestic</v>
      </c>
      <c r="E490" s="271"/>
      <c r="F490" s="281"/>
      <c r="G490" s="275"/>
      <c r="H490" s="275"/>
      <c r="I490" s="275"/>
      <c r="J490" s="275"/>
      <c r="K490" s="231"/>
      <c r="L490" s="240"/>
      <c r="M490" s="273">
        <f t="shared" ref="M490:U490" ca="1" si="341">M496*M493</f>
        <v>0</v>
      </c>
      <c r="N490" s="273">
        <f t="shared" ca="1" si="341"/>
        <v>0</v>
      </c>
      <c r="O490" s="273">
        <f t="shared" ca="1" si="341"/>
        <v>0</v>
      </c>
      <c r="P490" s="273">
        <f t="shared" ca="1" si="341"/>
        <v>0</v>
      </c>
      <c r="Q490" s="273">
        <f t="shared" ca="1" si="341"/>
        <v>0</v>
      </c>
      <c r="R490" s="273">
        <f t="shared" ca="1" si="341"/>
        <v>0</v>
      </c>
      <c r="S490" s="273">
        <f t="shared" ca="1" si="341"/>
        <v>0</v>
      </c>
      <c r="T490" s="273">
        <f t="shared" ca="1" si="341"/>
        <v>0</v>
      </c>
      <c r="U490" s="273">
        <f t="shared" ca="1" si="341"/>
        <v>0</v>
      </c>
    </row>
    <row r="491" spans="1:21" ht="15">
      <c r="A491" s="176"/>
      <c r="B491" s="285" t="s">
        <v>206</v>
      </c>
      <c r="C491" s="271" t="s">
        <v>186</v>
      </c>
      <c r="D491" s="280" t="str">
        <f>C487</f>
        <v>Domestic</v>
      </c>
      <c r="E491" s="271"/>
      <c r="F491" s="281"/>
      <c r="G491" s="275"/>
      <c r="H491" s="275"/>
      <c r="I491" s="275"/>
      <c r="J491" s="275"/>
      <c r="K491" s="231"/>
      <c r="L491" s="240"/>
      <c r="M491" s="273">
        <f>M497*M493</f>
        <v>0</v>
      </c>
      <c r="N491" s="273">
        <f t="shared" ref="N491:U491" ca="1" si="342">N497*N493</f>
        <v>0</v>
      </c>
      <c r="O491" s="273">
        <f t="shared" ca="1" si="342"/>
        <v>0</v>
      </c>
      <c r="P491" s="273">
        <f t="shared" ca="1" si="342"/>
        <v>0</v>
      </c>
      <c r="Q491" s="273">
        <f t="shared" ca="1" si="342"/>
        <v>0</v>
      </c>
      <c r="R491" s="273">
        <f t="shared" ca="1" si="342"/>
        <v>0</v>
      </c>
      <c r="S491" s="273">
        <f t="shared" ca="1" si="342"/>
        <v>0</v>
      </c>
      <c r="T491" s="273">
        <f t="shared" ca="1" si="342"/>
        <v>0</v>
      </c>
      <c r="U491" s="273">
        <f t="shared" ca="1" si="342"/>
        <v>0</v>
      </c>
    </row>
    <row r="492" spans="1:21" ht="15">
      <c r="A492" s="176"/>
      <c r="B492" s="285" t="s">
        <v>187</v>
      </c>
      <c r="C492" s="271" t="s">
        <v>186</v>
      </c>
      <c r="D492" s="280" t="str">
        <f>C487</f>
        <v>Domestic</v>
      </c>
      <c r="E492" s="271"/>
      <c r="F492" s="281"/>
      <c r="G492" s="275"/>
      <c r="H492" s="275"/>
      <c r="I492" s="275"/>
      <c r="J492" s="275"/>
      <c r="K492" s="231"/>
      <c r="L492" s="273">
        <f t="shared" ref="L492:U492" si="343">L495*L493</f>
        <v>0</v>
      </c>
      <c r="M492" s="273">
        <f t="shared" ca="1" si="343"/>
        <v>0</v>
      </c>
      <c r="N492" s="273">
        <f t="shared" ca="1" si="343"/>
        <v>0</v>
      </c>
      <c r="O492" s="273">
        <f t="shared" ca="1" si="343"/>
        <v>0</v>
      </c>
      <c r="P492" s="273">
        <f t="shared" ca="1" si="343"/>
        <v>0</v>
      </c>
      <c r="Q492" s="273">
        <f t="shared" ca="1" si="343"/>
        <v>0</v>
      </c>
      <c r="R492" s="273">
        <f t="shared" ca="1" si="343"/>
        <v>0</v>
      </c>
      <c r="S492" s="273">
        <f t="shared" ca="1" si="343"/>
        <v>0</v>
      </c>
      <c r="T492" s="273">
        <f t="shared" ca="1" si="343"/>
        <v>0</v>
      </c>
      <c r="U492" s="273">
        <f t="shared" ca="1" si="343"/>
        <v>0</v>
      </c>
    </row>
    <row r="493" spans="1:21" ht="15">
      <c r="A493" s="176"/>
      <c r="B493" s="285" t="s">
        <v>185</v>
      </c>
      <c r="C493" s="252" t="str">
        <f>"LCU per unit of "&amp;D492</f>
        <v>LCU per unit of Domestic</v>
      </c>
      <c r="D493" s="280" t="str">
        <f>C482</f>
        <v>LCU</v>
      </c>
      <c r="E493" s="271"/>
      <c r="F493" s="281"/>
      <c r="G493" s="275"/>
      <c r="H493" s="275"/>
      <c r="I493" s="275"/>
      <c r="J493" s="275"/>
      <c r="K493" s="231"/>
      <c r="L493" s="273">
        <f t="shared" ref="L493:U493" si="344">INDEX($L$81:$U$85,MATCH($D493,$B$81:$B$85,0),MATCH(L$78,$L$78:$U$78,0))</f>
        <v>1</v>
      </c>
      <c r="M493" s="273">
        <f t="shared" si="344"/>
        <v>1</v>
      </c>
      <c r="N493" s="273">
        <f t="shared" si="344"/>
        <v>1</v>
      </c>
      <c r="O493" s="273">
        <f t="shared" si="344"/>
        <v>1</v>
      </c>
      <c r="P493" s="273">
        <f t="shared" si="344"/>
        <v>1</v>
      </c>
      <c r="Q493" s="273">
        <f t="shared" si="344"/>
        <v>1</v>
      </c>
      <c r="R493" s="273">
        <f t="shared" si="344"/>
        <v>1</v>
      </c>
      <c r="S493" s="273">
        <f t="shared" si="344"/>
        <v>1</v>
      </c>
      <c r="T493" s="273">
        <f t="shared" si="344"/>
        <v>1</v>
      </c>
      <c r="U493" s="273">
        <f t="shared" si="344"/>
        <v>1</v>
      </c>
    </row>
    <row r="494" spans="1:21" ht="15">
      <c r="A494" s="176"/>
      <c r="B494" s="285" t="s">
        <v>184</v>
      </c>
      <c r="C494" s="252" t="str">
        <f>"million "&amp;D493</f>
        <v>million LCU</v>
      </c>
      <c r="D494" s="280" t="str">
        <f>D493</f>
        <v>LCU</v>
      </c>
      <c r="E494" s="263"/>
      <c r="F494" s="287"/>
      <c r="G494" s="275"/>
      <c r="H494" s="275"/>
      <c r="I494" s="275"/>
      <c r="J494" s="275"/>
      <c r="K494" s="231"/>
      <c r="L494" s="288">
        <f>L489/L493</f>
        <v>0</v>
      </c>
      <c r="M494" s="288">
        <f t="shared" ref="M494:U494" si="345">M489/M493</f>
        <v>0</v>
      </c>
      <c r="N494" s="288">
        <f t="shared" si="345"/>
        <v>0</v>
      </c>
      <c r="O494" s="288">
        <f t="shared" si="345"/>
        <v>0</v>
      </c>
      <c r="P494" s="288">
        <f t="shared" si="345"/>
        <v>0</v>
      </c>
      <c r="Q494" s="288">
        <f t="shared" si="345"/>
        <v>0</v>
      </c>
      <c r="R494" s="288">
        <f t="shared" si="345"/>
        <v>0</v>
      </c>
      <c r="S494" s="288">
        <f t="shared" si="345"/>
        <v>0</v>
      </c>
      <c r="T494" s="288">
        <f t="shared" si="345"/>
        <v>0</v>
      </c>
      <c r="U494" s="288">
        <f t="shared" si="345"/>
        <v>0</v>
      </c>
    </row>
    <row r="495" spans="1:21" ht="15">
      <c r="A495" s="176"/>
      <c r="B495" s="285" t="s">
        <v>183</v>
      </c>
      <c r="C495" s="252" t="str">
        <f>"million "&amp;D494</f>
        <v>million LCU</v>
      </c>
      <c r="D495" s="280" t="str">
        <f>D494</f>
        <v>LCU</v>
      </c>
      <c r="E495" s="271"/>
      <c r="F495" s="287"/>
      <c r="G495" s="275"/>
      <c r="H495" s="275"/>
      <c r="I495" s="275"/>
      <c r="J495" s="275"/>
      <c r="K495" s="231"/>
      <c r="L495" s="273">
        <f>L494</f>
        <v>0</v>
      </c>
      <c r="M495" s="273">
        <f t="shared" ref="M495:U495" ca="1" si="346">L495+M494-M496</f>
        <v>0</v>
      </c>
      <c r="N495" s="273">
        <f t="shared" ca="1" si="346"/>
        <v>0</v>
      </c>
      <c r="O495" s="273">
        <f t="shared" ca="1" si="346"/>
        <v>0</v>
      </c>
      <c r="P495" s="273">
        <f t="shared" ca="1" si="346"/>
        <v>0</v>
      </c>
      <c r="Q495" s="273">
        <f t="shared" ca="1" si="346"/>
        <v>0</v>
      </c>
      <c r="R495" s="273">
        <f t="shared" ca="1" si="346"/>
        <v>0</v>
      </c>
      <c r="S495" s="273">
        <f t="shared" ca="1" si="346"/>
        <v>0</v>
      </c>
      <c r="T495" s="273">
        <f t="shared" ca="1" si="346"/>
        <v>0</v>
      </c>
      <c r="U495" s="273">
        <f t="shared" ca="1" si="346"/>
        <v>0</v>
      </c>
    </row>
    <row r="496" spans="1:21" ht="15">
      <c r="A496" s="176"/>
      <c r="B496" s="285" t="s">
        <v>119</v>
      </c>
      <c r="C496" s="252" t="str">
        <f>"million "&amp;D495</f>
        <v>million LCU</v>
      </c>
      <c r="D496" s="280" t="str">
        <f>D495</f>
        <v>LCU</v>
      </c>
      <c r="E496" s="271"/>
      <c r="F496" s="287"/>
      <c r="G496" s="275"/>
      <c r="H496" s="275"/>
      <c r="I496" s="275"/>
      <c r="J496" s="275"/>
      <c r="K496" s="231"/>
      <c r="L496" s="240"/>
      <c r="M496" s="273">
        <f t="shared" ref="M496:U496" ca="1" si="347">IF(M$241&gt;$C483-1,SUM(OFFSET($L494,0,M$241-$C483,1,$C483-$C484))/($C483-$C484),IF(M$241&lt;$C484+1,0,SUM(OFFSET($L494,0,0,1,M$241-$C484))/($C483-$C484)))</f>
        <v>0</v>
      </c>
      <c r="N496" s="273">
        <f t="shared" ca="1" si="347"/>
        <v>0</v>
      </c>
      <c r="O496" s="273">
        <f t="shared" ca="1" si="347"/>
        <v>0</v>
      </c>
      <c r="P496" s="273">
        <f t="shared" ca="1" si="347"/>
        <v>0</v>
      </c>
      <c r="Q496" s="273">
        <f t="shared" ca="1" si="347"/>
        <v>0</v>
      </c>
      <c r="R496" s="273">
        <f t="shared" ca="1" si="347"/>
        <v>0</v>
      </c>
      <c r="S496" s="273">
        <f t="shared" ca="1" si="347"/>
        <v>0</v>
      </c>
      <c r="T496" s="273">
        <f t="shared" ca="1" si="347"/>
        <v>0</v>
      </c>
      <c r="U496" s="273">
        <f t="shared" ca="1" si="347"/>
        <v>0</v>
      </c>
    </row>
    <row r="497" spans="1:21" ht="15">
      <c r="A497" s="176"/>
      <c r="B497" s="285" t="s">
        <v>182</v>
      </c>
      <c r="C497" s="252" t="str">
        <f>"million "&amp;D496</f>
        <v>million LCU</v>
      </c>
      <c r="D497" s="280" t="str">
        <f>D496</f>
        <v>LCU</v>
      </c>
      <c r="E497" s="271"/>
      <c r="F497" s="287"/>
      <c r="G497" s="275"/>
      <c r="H497" s="275"/>
      <c r="I497" s="275"/>
      <c r="J497" s="275"/>
      <c r="K497" s="231"/>
      <c r="L497" s="240"/>
      <c r="M497" s="273">
        <f t="shared" ref="M497:U497" si="348">L495*$C485</f>
        <v>0</v>
      </c>
      <c r="N497" s="273">
        <f t="shared" ca="1" si="348"/>
        <v>0</v>
      </c>
      <c r="O497" s="273">
        <f t="shared" ca="1" si="348"/>
        <v>0</v>
      </c>
      <c r="P497" s="273">
        <f t="shared" ca="1" si="348"/>
        <v>0</v>
      </c>
      <c r="Q497" s="273">
        <f t="shared" ca="1" si="348"/>
        <v>0</v>
      </c>
      <c r="R497" s="273">
        <f t="shared" ca="1" si="348"/>
        <v>0</v>
      </c>
      <c r="S497" s="273">
        <f t="shared" ca="1" si="348"/>
        <v>0</v>
      </c>
      <c r="T497" s="273">
        <f t="shared" ca="1" si="348"/>
        <v>0</v>
      </c>
      <c r="U497" s="273">
        <f t="shared" ca="1" si="348"/>
        <v>0</v>
      </c>
    </row>
    <row r="498" spans="1:21" ht="15">
      <c r="A498" s="176"/>
      <c r="B498" s="289" t="s">
        <v>253</v>
      </c>
      <c r="C498" s="252"/>
      <c r="D498" s="264"/>
      <c r="E498" s="260"/>
      <c r="F498" s="275"/>
      <c r="G498" s="275"/>
      <c r="H498" s="275"/>
      <c r="I498" s="275"/>
      <c r="J498" s="275"/>
      <c r="K498" s="231"/>
      <c r="L498" s="273"/>
      <c r="M498" s="273"/>
      <c r="N498" s="273"/>
      <c r="O498" s="273"/>
      <c r="P498" s="273"/>
      <c r="Q498" s="273"/>
      <c r="R498" s="273"/>
      <c r="S498" s="273"/>
      <c r="T498" s="273"/>
      <c r="U498" s="273"/>
    </row>
    <row r="499" spans="1:21" ht="15">
      <c r="A499" s="176"/>
      <c r="B499" s="285" t="s">
        <v>59</v>
      </c>
      <c r="C499" s="306" t="s">
        <v>226</v>
      </c>
      <c r="D499" s="251"/>
      <c r="E499" s="251"/>
      <c r="F499" s="255"/>
      <c r="G499" s="255"/>
      <c r="H499" s="255"/>
      <c r="I499" s="255"/>
      <c r="J499" s="255"/>
      <c r="K499" s="221"/>
      <c r="L499" s="221"/>
      <c r="M499" s="221"/>
      <c r="N499" s="221"/>
      <c r="O499" s="221"/>
      <c r="P499" s="221"/>
      <c r="Q499" s="221"/>
      <c r="R499" s="221"/>
      <c r="S499" s="221"/>
      <c r="T499" s="221"/>
      <c r="U499" s="221"/>
    </row>
    <row r="500" spans="1:21" ht="15">
      <c r="A500" s="176"/>
      <c r="B500" s="285" t="s">
        <v>221</v>
      </c>
      <c r="C500" s="308">
        <v>1</v>
      </c>
      <c r="D500" s="251"/>
      <c r="E500" s="251"/>
      <c r="F500" s="255"/>
      <c r="G500" s="255"/>
      <c r="H500" s="255"/>
      <c r="I500" s="255"/>
      <c r="J500" s="255"/>
      <c r="K500" s="221"/>
      <c r="L500" s="221"/>
      <c r="M500" s="221"/>
      <c r="N500" s="221"/>
      <c r="O500" s="221"/>
      <c r="P500" s="221"/>
      <c r="Q500" s="221"/>
      <c r="R500" s="221"/>
      <c r="S500" s="221"/>
      <c r="T500" s="221"/>
      <c r="U500" s="221"/>
    </row>
    <row r="501" spans="1:21" ht="15">
      <c r="A501" s="176"/>
      <c r="B501" s="285" t="s">
        <v>220</v>
      </c>
      <c r="C501" s="309">
        <v>0</v>
      </c>
      <c r="D501" s="251"/>
      <c r="E501" s="251"/>
      <c r="F501" s="255"/>
      <c r="G501" s="255"/>
      <c r="H501" s="255"/>
      <c r="I501" s="255"/>
      <c r="J501" s="255"/>
      <c r="K501" s="221"/>
      <c r="L501" s="221"/>
      <c r="M501" s="221"/>
      <c r="N501" s="221"/>
      <c r="O501" s="221"/>
      <c r="P501" s="221"/>
      <c r="Q501" s="221"/>
      <c r="R501" s="221"/>
      <c r="S501" s="221"/>
      <c r="T501" s="221"/>
      <c r="U501" s="221"/>
    </row>
    <row r="502" spans="1:21" ht="15">
      <c r="A502" s="176"/>
      <c r="B502" s="285" t="s">
        <v>219</v>
      </c>
      <c r="C502" s="310">
        <v>0</v>
      </c>
      <c r="D502" s="251"/>
      <c r="E502" s="251"/>
      <c r="F502" s="255"/>
      <c r="G502" s="255"/>
      <c r="H502" s="255"/>
      <c r="I502" s="255"/>
      <c r="J502" s="255"/>
      <c r="K502" s="221"/>
      <c r="L502" s="221"/>
      <c r="M502" s="221"/>
      <c r="N502" s="221"/>
      <c r="O502" s="221"/>
      <c r="P502" s="221"/>
      <c r="Q502" s="221"/>
      <c r="R502" s="221"/>
      <c r="S502" s="221"/>
      <c r="T502" s="221"/>
      <c r="U502" s="221"/>
    </row>
    <row r="503" spans="1:21" ht="15">
      <c r="A503" s="176"/>
      <c r="B503" s="285" t="s">
        <v>218</v>
      </c>
      <c r="C503" s="280"/>
      <c r="D503" s="251"/>
      <c r="E503" s="251"/>
      <c r="F503" s="255"/>
      <c r="G503" s="255"/>
      <c r="H503" s="255"/>
      <c r="I503" s="255"/>
      <c r="J503" s="255"/>
      <c r="K503" s="221"/>
      <c r="L503" s="221"/>
      <c r="M503" s="221"/>
      <c r="N503" s="221"/>
      <c r="O503" s="221"/>
      <c r="P503" s="221"/>
      <c r="Q503" s="221"/>
      <c r="R503" s="221"/>
      <c r="S503" s="221"/>
      <c r="T503" s="221"/>
      <c r="U503" s="221"/>
    </row>
    <row r="504" spans="1:21" ht="15">
      <c r="A504" s="176"/>
      <c r="B504" s="285" t="str">
        <f>"Classified as External or Domestic?"</f>
        <v>Classified as External or Domestic?</v>
      </c>
      <c r="C504" s="309" t="s">
        <v>65</v>
      </c>
      <c r="D504" s="251"/>
      <c r="E504" s="251"/>
      <c r="F504" s="255"/>
      <c r="G504" s="255"/>
      <c r="H504" s="255"/>
      <c r="I504" s="255"/>
      <c r="J504" s="255"/>
      <c r="K504" s="221"/>
      <c r="L504" s="221"/>
      <c r="M504" s="221"/>
      <c r="N504" s="221"/>
      <c r="O504" s="221"/>
      <c r="P504" s="221"/>
      <c r="Q504" s="221"/>
      <c r="R504" s="221"/>
      <c r="S504" s="221"/>
      <c r="T504" s="221"/>
      <c r="U504" s="221"/>
    </row>
    <row r="505" spans="1:21" ht="15">
      <c r="A505" s="176"/>
      <c r="B505" s="285" t="s">
        <v>258</v>
      </c>
      <c r="C505" s="251" t="s">
        <v>257</v>
      </c>
      <c r="D505" s="251"/>
      <c r="E505" s="251"/>
      <c r="F505" s="255"/>
      <c r="G505" s="255"/>
      <c r="H505" s="255"/>
      <c r="I505" s="255"/>
      <c r="J505" s="255"/>
      <c r="K505" s="221"/>
      <c r="L505" s="288">
        <f>L506/L$101*100</f>
        <v>0</v>
      </c>
      <c r="M505" s="288">
        <f t="shared" ref="M505" ca="1" si="349">M506/M$101*100</f>
        <v>0</v>
      </c>
      <c r="N505" s="288">
        <f t="shared" ref="N505" ca="1" si="350">N506/N$101*100</f>
        <v>0</v>
      </c>
      <c r="O505" s="288">
        <f t="shared" ref="O505" ca="1" si="351">O506/O$101*100</f>
        <v>0</v>
      </c>
      <c r="P505" s="288">
        <f t="shared" ref="P505" ca="1" si="352">P506/P$101*100</f>
        <v>0</v>
      </c>
      <c r="Q505" s="288">
        <f t="shared" ref="Q505" ca="1" si="353">Q506/Q$101*100</f>
        <v>0</v>
      </c>
      <c r="R505" s="288">
        <f t="shared" ref="R505" ca="1" si="354">R506/R$101*100</f>
        <v>0</v>
      </c>
      <c r="S505" s="288">
        <f t="shared" ref="S505" ca="1" si="355">S506/S$101*100</f>
        <v>0</v>
      </c>
      <c r="T505" s="288">
        <f t="shared" ref="T505" ca="1" si="356">T506/T$101*100</f>
        <v>0</v>
      </c>
      <c r="U505" s="288">
        <f t="shared" ref="U505" ca="1" si="357">U506/U$101*100</f>
        <v>0</v>
      </c>
    </row>
    <row r="506" spans="1:21" ht="15">
      <c r="A506" s="176"/>
      <c r="B506" s="285" t="s">
        <v>189</v>
      </c>
      <c r="C506" s="271" t="s">
        <v>186</v>
      </c>
      <c r="D506" s="280" t="str">
        <f>C504</f>
        <v>Domestic</v>
      </c>
      <c r="E506" s="271"/>
      <c r="F506" s="281"/>
      <c r="G506" s="275"/>
      <c r="H506" s="275"/>
      <c r="I506" s="275"/>
      <c r="J506" s="275"/>
      <c r="K506" s="231"/>
      <c r="L506" s="250">
        <f>SUMIF($E$63:$E$72,$B498,L$63:L$72)*L510</f>
        <v>0</v>
      </c>
      <c r="M506" s="250">
        <f t="shared" ref="M506:U506" si="358">SUMIF($E$63:$E$72,$B498,M$63:M$72)*M510</f>
        <v>0</v>
      </c>
      <c r="N506" s="250">
        <f t="shared" si="358"/>
        <v>0</v>
      </c>
      <c r="O506" s="250">
        <f t="shared" si="358"/>
        <v>0</v>
      </c>
      <c r="P506" s="250">
        <f t="shared" si="358"/>
        <v>0</v>
      </c>
      <c r="Q506" s="250">
        <f t="shared" si="358"/>
        <v>0</v>
      </c>
      <c r="R506" s="250">
        <f t="shared" si="358"/>
        <v>0</v>
      </c>
      <c r="S506" s="250">
        <f t="shared" si="358"/>
        <v>0</v>
      </c>
      <c r="T506" s="250">
        <f t="shared" si="358"/>
        <v>0</v>
      </c>
      <c r="U506" s="250">
        <f t="shared" si="358"/>
        <v>0</v>
      </c>
    </row>
    <row r="507" spans="1:21" ht="15">
      <c r="A507" s="176"/>
      <c r="B507" s="285" t="s">
        <v>188</v>
      </c>
      <c r="C507" s="271" t="s">
        <v>186</v>
      </c>
      <c r="D507" s="280" t="str">
        <f>C504</f>
        <v>Domestic</v>
      </c>
      <c r="E507" s="271"/>
      <c r="F507" s="281"/>
      <c r="G507" s="275"/>
      <c r="H507" s="275"/>
      <c r="I507" s="275"/>
      <c r="J507" s="275"/>
      <c r="K507" s="231"/>
      <c r="L507" s="240"/>
      <c r="M507" s="273">
        <f t="shared" ref="M507:U507" ca="1" si="359">M513*M510</f>
        <v>0</v>
      </c>
      <c r="N507" s="273">
        <f t="shared" ca="1" si="359"/>
        <v>0</v>
      </c>
      <c r="O507" s="273">
        <f t="shared" ca="1" si="359"/>
        <v>0</v>
      </c>
      <c r="P507" s="273">
        <f t="shared" ca="1" si="359"/>
        <v>0</v>
      </c>
      <c r="Q507" s="273">
        <f t="shared" ca="1" si="359"/>
        <v>0</v>
      </c>
      <c r="R507" s="273">
        <f t="shared" ca="1" si="359"/>
        <v>0</v>
      </c>
      <c r="S507" s="273">
        <f t="shared" ca="1" si="359"/>
        <v>0</v>
      </c>
      <c r="T507" s="273">
        <f t="shared" ca="1" si="359"/>
        <v>0</v>
      </c>
      <c r="U507" s="273">
        <f t="shared" ca="1" si="359"/>
        <v>0</v>
      </c>
    </row>
    <row r="508" spans="1:21" ht="15">
      <c r="A508" s="176"/>
      <c r="B508" s="285" t="s">
        <v>206</v>
      </c>
      <c r="C508" s="271" t="s">
        <v>186</v>
      </c>
      <c r="D508" s="280" t="str">
        <f>C504</f>
        <v>Domestic</v>
      </c>
      <c r="E508" s="271"/>
      <c r="F508" s="281"/>
      <c r="G508" s="275"/>
      <c r="H508" s="275"/>
      <c r="I508" s="275"/>
      <c r="J508" s="275"/>
      <c r="K508" s="231"/>
      <c r="L508" s="240"/>
      <c r="M508" s="273">
        <f>M514*M510</f>
        <v>0</v>
      </c>
      <c r="N508" s="273">
        <f t="shared" ref="N508:U508" ca="1" si="360">N514*N510</f>
        <v>0</v>
      </c>
      <c r="O508" s="273">
        <f t="shared" ca="1" si="360"/>
        <v>0</v>
      </c>
      <c r="P508" s="273">
        <f t="shared" ca="1" si="360"/>
        <v>0</v>
      </c>
      <c r="Q508" s="273">
        <f t="shared" ca="1" si="360"/>
        <v>0</v>
      </c>
      <c r="R508" s="273">
        <f t="shared" ca="1" si="360"/>
        <v>0</v>
      </c>
      <c r="S508" s="273">
        <f t="shared" ca="1" si="360"/>
        <v>0</v>
      </c>
      <c r="T508" s="273">
        <f t="shared" ca="1" si="360"/>
        <v>0</v>
      </c>
      <c r="U508" s="273">
        <f t="shared" ca="1" si="360"/>
        <v>0</v>
      </c>
    </row>
    <row r="509" spans="1:21" ht="15">
      <c r="A509" s="176"/>
      <c r="B509" s="285" t="s">
        <v>187</v>
      </c>
      <c r="C509" s="271" t="s">
        <v>186</v>
      </c>
      <c r="D509" s="280" t="str">
        <f>C504</f>
        <v>Domestic</v>
      </c>
      <c r="E509" s="271"/>
      <c r="F509" s="281"/>
      <c r="G509" s="275"/>
      <c r="H509" s="275"/>
      <c r="I509" s="275"/>
      <c r="J509" s="275"/>
      <c r="K509" s="231"/>
      <c r="L509" s="273">
        <f t="shared" ref="L509:U509" si="361">L512*L510</f>
        <v>0</v>
      </c>
      <c r="M509" s="273">
        <f t="shared" ca="1" si="361"/>
        <v>0</v>
      </c>
      <c r="N509" s="273">
        <f t="shared" ca="1" si="361"/>
        <v>0</v>
      </c>
      <c r="O509" s="273">
        <f t="shared" ca="1" si="361"/>
        <v>0</v>
      </c>
      <c r="P509" s="273">
        <f t="shared" ca="1" si="361"/>
        <v>0</v>
      </c>
      <c r="Q509" s="273">
        <f t="shared" ca="1" si="361"/>
        <v>0</v>
      </c>
      <c r="R509" s="273">
        <f t="shared" ca="1" si="361"/>
        <v>0</v>
      </c>
      <c r="S509" s="273">
        <f t="shared" ca="1" si="361"/>
        <v>0</v>
      </c>
      <c r="T509" s="273">
        <f t="shared" ca="1" si="361"/>
        <v>0</v>
      </c>
      <c r="U509" s="273">
        <f t="shared" ca="1" si="361"/>
        <v>0</v>
      </c>
    </row>
    <row r="510" spans="1:21" ht="15">
      <c r="A510" s="176"/>
      <c r="B510" s="285" t="s">
        <v>185</v>
      </c>
      <c r="C510" s="252" t="str">
        <f>"LCU per unit of "&amp;D509</f>
        <v>LCU per unit of Domestic</v>
      </c>
      <c r="D510" s="280" t="str">
        <f>C499</f>
        <v>LCU</v>
      </c>
      <c r="E510" s="271"/>
      <c r="F510" s="281"/>
      <c r="G510" s="275"/>
      <c r="H510" s="275"/>
      <c r="I510" s="275"/>
      <c r="J510" s="275"/>
      <c r="K510" s="231"/>
      <c r="L510" s="273">
        <f t="shared" ref="L510:U510" si="362">INDEX($L$81:$U$85,MATCH($D510,$B$81:$B$85,0),MATCH(L$78,$L$78:$U$78,0))</f>
        <v>1</v>
      </c>
      <c r="M510" s="273">
        <f t="shared" si="362"/>
        <v>1</v>
      </c>
      <c r="N510" s="273">
        <f t="shared" si="362"/>
        <v>1</v>
      </c>
      <c r="O510" s="273">
        <f t="shared" si="362"/>
        <v>1</v>
      </c>
      <c r="P510" s="273">
        <f t="shared" si="362"/>
        <v>1</v>
      </c>
      <c r="Q510" s="273">
        <f t="shared" si="362"/>
        <v>1</v>
      </c>
      <c r="R510" s="273">
        <f t="shared" si="362"/>
        <v>1</v>
      </c>
      <c r="S510" s="273">
        <f t="shared" si="362"/>
        <v>1</v>
      </c>
      <c r="T510" s="273">
        <f t="shared" si="362"/>
        <v>1</v>
      </c>
      <c r="U510" s="273">
        <f t="shared" si="362"/>
        <v>1</v>
      </c>
    </row>
    <row r="511" spans="1:21" ht="15">
      <c r="A511" s="176"/>
      <c r="B511" s="285" t="s">
        <v>184</v>
      </c>
      <c r="C511" s="252" t="str">
        <f>"million "&amp;D510</f>
        <v>million LCU</v>
      </c>
      <c r="D511" s="280" t="str">
        <f>D510</f>
        <v>LCU</v>
      </c>
      <c r="E511" s="263"/>
      <c r="F511" s="287"/>
      <c r="G511" s="275"/>
      <c r="H511" s="275"/>
      <c r="I511" s="275"/>
      <c r="J511" s="275"/>
      <c r="K511" s="231"/>
      <c r="L511" s="288">
        <f>L506/L510</f>
        <v>0</v>
      </c>
      <c r="M511" s="288">
        <f t="shared" ref="M511:U511" si="363">M506/M510</f>
        <v>0</v>
      </c>
      <c r="N511" s="288">
        <f t="shared" si="363"/>
        <v>0</v>
      </c>
      <c r="O511" s="288">
        <f t="shared" si="363"/>
        <v>0</v>
      </c>
      <c r="P511" s="288">
        <f t="shared" si="363"/>
        <v>0</v>
      </c>
      <c r="Q511" s="288">
        <f t="shared" si="363"/>
        <v>0</v>
      </c>
      <c r="R511" s="288">
        <f t="shared" si="363"/>
        <v>0</v>
      </c>
      <c r="S511" s="288">
        <f t="shared" si="363"/>
        <v>0</v>
      </c>
      <c r="T511" s="288">
        <f t="shared" si="363"/>
        <v>0</v>
      </c>
      <c r="U511" s="288">
        <f t="shared" si="363"/>
        <v>0</v>
      </c>
    </row>
    <row r="512" spans="1:21" ht="15">
      <c r="A512" s="176"/>
      <c r="B512" s="285" t="s">
        <v>183</v>
      </c>
      <c r="C512" s="252" t="str">
        <f>"million "&amp;D511</f>
        <v>million LCU</v>
      </c>
      <c r="D512" s="280" t="str">
        <f>D511</f>
        <v>LCU</v>
      </c>
      <c r="E512" s="271"/>
      <c r="F512" s="287"/>
      <c r="G512" s="275"/>
      <c r="H512" s="275"/>
      <c r="I512" s="275"/>
      <c r="J512" s="275"/>
      <c r="K512" s="231"/>
      <c r="L512" s="273">
        <f>L511</f>
        <v>0</v>
      </c>
      <c r="M512" s="273">
        <f t="shared" ref="M512:U512" ca="1" si="364">L512+M511-M513</f>
        <v>0</v>
      </c>
      <c r="N512" s="273">
        <f t="shared" ca="1" si="364"/>
        <v>0</v>
      </c>
      <c r="O512" s="273">
        <f t="shared" ca="1" si="364"/>
        <v>0</v>
      </c>
      <c r="P512" s="273">
        <f t="shared" ca="1" si="364"/>
        <v>0</v>
      </c>
      <c r="Q512" s="273">
        <f t="shared" ca="1" si="364"/>
        <v>0</v>
      </c>
      <c r="R512" s="273">
        <f t="shared" ca="1" si="364"/>
        <v>0</v>
      </c>
      <c r="S512" s="273">
        <f t="shared" ca="1" si="364"/>
        <v>0</v>
      </c>
      <c r="T512" s="273">
        <f t="shared" ca="1" si="364"/>
        <v>0</v>
      </c>
      <c r="U512" s="273">
        <f t="shared" ca="1" si="364"/>
        <v>0</v>
      </c>
    </row>
    <row r="513" spans="1:21" ht="15">
      <c r="A513" s="176"/>
      <c r="B513" s="285" t="s">
        <v>119</v>
      </c>
      <c r="C513" s="252" t="str">
        <f>"million "&amp;D512</f>
        <v>million LCU</v>
      </c>
      <c r="D513" s="280" t="str">
        <f>D512</f>
        <v>LCU</v>
      </c>
      <c r="E513" s="271"/>
      <c r="F513" s="287"/>
      <c r="G513" s="275"/>
      <c r="H513" s="275"/>
      <c r="I513" s="275"/>
      <c r="J513" s="275"/>
      <c r="K513" s="231"/>
      <c r="L513" s="240"/>
      <c r="M513" s="273">
        <f t="shared" ref="M513:U513" ca="1" si="365">IF(M$241&gt;$C500-1,SUM(OFFSET($L511,0,M$241-$C500,1,$C500-$C501))/($C500-$C501),IF(M$241&lt;$C501+1,0,SUM(OFFSET($L511,0,0,1,M$241-$C501))/($C500-$C501)))</f>
        <v>0</v>
      </c>
      <c r="N513" s="273">
        <f t="shared" ca="1" si="365"/>
        <v>0</v>
      </c>
      <c r="O513" s="273">
        <f t="shared" ca="1" si="365"/>
        <v>0</v>
      </c>
      <c r="P513" s="273">
        <f t="shared" ca="1" si="365"/>
        <v>0</v>
      </c>
      <c r="Q513" s="273">
        <f t="shared" ca="1" si="365"/>
        <v>0</v>
      </c>
      <c r="R513" s="273">
        <f t="shared" ca="1" si="365"/>
        <v>0</v>
      </c>
      <c r="S513" s="273">
        <f t="shared" ca="1" si="365"/>
        <v>0</v>
      </c>
      <c r="T513" s="273">
        <f t="shared" ca="1" si="365"/>
        <v>0</v>
      </c>
      <c r="U513" s="273">
        <f t="shared" ca="1" si="365"/>
        <v>0</v>
      </c>
    </row>
    <row r="514" spans="1:21" ht="15">
      <c r="A514" s="176"/>
      <c r="B514" s="286" t="s">
        <v>182</v>
      </c>
      <c r="C514" s="252" t="str">
        <f>"million "&amp;D513</f>
        <v>million LCU</v>
      </c>
      <c r="D514" s="280" t="str">
        <f>D513</f>
        <v>LCU</v>
      </c>
      <c r="E514" s="271"/>
      <c r="F514" s="287"/>
      <c r="G514" s="275"/>
      <c r="H514" s="275"/>
      <c r="I514" s="275"/>
      <c r="J514" s="275"/>
      <c r="K514" s="231"/>
      <c r="L514" s="240"/>
      <c r="M514" s="273">
        <f t="shared" ref="M514:U514" si="366">L512*$C502</f>
        <v>0</v>
      </c>
      <c r="N514" s="273">
        <f t="shared" ca="1" si="366"/>
        <v>0</v>
      </c>
      <c r="O514" s="273">
        <f t="shared" ca="1" si="366"/>
        <v>0</v>
      </c>
      <c r="P514" s="273">
        <f t="shared" ca="1" si="366"/>
        <v>0</v>
      </c>
      <c r="Q514" s="273">
        <f t="shared" ca="1" si="366"/>
        <v>0</v>
      </c>
      <c r="R514" s="273">
        <f t="shared" ca="1" si="366"/>
        <v>0</v>
      </c>
      <c r="S514" s="273">
        <f t="shared" ca="1" si="366"/>
        <v>0</v>
      </c>
      <c r="T514" s="273">
        <f t="shared" ca="1" si="366"/>
        <v>0</v>
      </c>
      <c r="U514" s="273">
        <f t="shared" ca="1" si="366"/>
        <v>0</v>
      </c>
    </row>
    <row r="515" spans="1:21" ht="15">
      <c r="A515" s="176"/>
      <c r="B515" s="302" t="s">
        <v>256</v>
      </c>
      <c r="C515" s="303"/>
      <c r="D515" s="304"/>
      <c r="E515" s="260"/>
      <c r="F515" s="275"/>
      <c r="G515" s="275"/>
      <c r="H515" s="275"/>
      <c r="I515" s="275"/>
      <c r="J515" s="275"/>
      <c r="K515" s="231"/>
      <c r="L515" s="273"/>
      <c r="M515" s="273"/>
      <c r="N515" s="273"/>
      <c r="O515" s="273"/>
      <c r="P515" s="273"/>
      <c r="Q515" s="273"/>
      <c r="R515" s="273"/>
      <c r="S515" s="273"/>
      <c r="T515" s="273"/>
      <c r="U515" s="273"/>
    </row>
    <row r="516" spans="1:21" ht="15">
      <c r="A516" s="176"/>
      <c r="B516" s="305" t="s">
        <v>59</v>
      </c>
      <c r="C516" s="306" t="s">
        <v>226</v>
      </c>
      <c r="D516" s="307"/>
      <c r="E516" s="251"/>
      <c r="F516" s="255"/>
      <c r="G516" s="255"/>
      <c r="H516" s="255"/>
      <c r="I516" s="255"/>
      <c r="J516" s="255"/>
      <c r="K516" s="221"/>
      <c r="L516" s="221"/>
      <c r="M516" s="221"/>
      <c r="N516" s="221"/>
      <c r="O516" s="221"/>
      <c r="P516" s="221"/>
      <c r="Q516" s="221"/>
      <c r="R516" s="221"/>
      <c r="S516" s="221"/>
      <c r="T516" s="221"/>
      <c r="U516" s="221"/>
    </row>
    <row r="517" spans="1:21" ht="15">
      <c r="A517" s="176"/>
      <c r="B517" s="305" t="s">
        <v>221</v>
      </c>
      <c r="C517" s="308">
        <v>5</v>
      </c>
      <c r="D517" s="307"/>
      <c r="E517" s="251"/>
      <c r="F517" s="255"/>
      <c r="G517" s="255"/>
      <c r="H517" s="255"/>
      <c r="I517" s="255"/>
      <c r="J517" s="255"/>
      <c r="K517" s="221"/>
      <c r="L517" s="221"/>
      <c r="M517" s="221"/>
      <c r="N517" s="221"/>
      <c r="O517" s="221"/>
      <c r="P517" s="221"/>
      <c r="Q517" s="221"/>
      <c r="R517" s="221"/>
      <c r="S517" s="221"/>
      <c r="T517" s="221"/>
      <c r="U517" s="221"/>
    </row>
    <row r="518" spans="1:21" ht="15">
      <c r="A518" s="176"/>
      <c r="B518" s="305" t="s">
        <v>220</v>
      </c>
      <c r="C518" s="309">
        <v>4</v>
      </c>
      <c r="D518" s="307"/>
      <c r="E518" s="251"/>
      <c r="F518" s="255"/>
      <c r="G518" s="255"/>
      <c r="H518" s="255"/>
      <c r="I518" s="255"/>
      <c r="J518" s="255"/>
      <c r="K518" s="221"/>
      <c r="L518" s="221"/>
      <c r="M518" s="221"/>
      <c r="N518" s="221"/>
      <c r="O518" s="221"/>
      <c r="P518" s="221"/>
      <c r="Q518" s="221"/>
      <c r="R518" s="221"/>
      <c r="S518" s="221"/>
      <c r="T518" s="221"/>
      <c r="U518" s="221"/>
    </row>
    <row r="519" spans="1:21" ht="15">
      <c r="A519" s="176"/>
      <c r="B519" s="305" t="s">
        <v>219</v>
      </c>
      <c r="C519" s="310">
        <v>0.08</v>
      </c>
      <c r="D519" s="307"/>
      <c r="E519" s="251"/>
      <c r="F519" s="255"/>
      <c r="G519" s="255"/>
      <c r="H519" s="255"/>
      <c r="I519" s="255"/>
      <c r="J519" s="255"/>
      <c r="K519" s="221"/>
      <c r="L519" s="221"/>
      <c r="M519" s="221"/>
      <c r="N519" s="221"/>
      <c r="O519" s="221"/>
      <c r="P519" s="221"/>
      <c r="Q519" s="221"/>
      <c r="R519" s="221"/>
      <c r="S519" s="221"/>
      <c r="T519" s="221"/>
      <c r="U519" s="221"/>
    </row>
    <row r="520" spans="1:21" ht="15">
      <c r="A520" s="176"/>
      <c r="B520" s="305" t="s">
        <v>218</v>
      </c>
      <c r="C520" s="311" t="s">
        <v>232</v>
      </c>
      <c r="D520" s="307"/>
      <c r="E520" s="251"/>
      <c r="F520" s="255"/>
      <c r="G520" s="255"/>
      <c r="H520" s="255"/>
      <c r="I520" s="255"/>
      <c r="J520" s="255"/>
      <c r="K520" s="221"/>
      <c r="L520" s="221"/>
      <c r="M520" s="221"/>
      <c r="N520" s="221"/>
      <c r="O520" s="221"/>
      <c r="P520" s="221"/>
      <c r="Q520" s="221"/>
      <c r="R520" s="221"/>
      <c r="S520" s="221"/>
      <c r="T520" s="221"/>
      <c r="U520" s="221"/>
    </row>
    <row r="521" spans="1:21" ht="15">
      <c r="A521" s="176"/>
      <c r="B521" s="305" t="str">
        <f>"Classified as External or Domestic?"</f>
        <v>Classified as External or Domestic?</v>
      </c>
      <c r="C521" s="309" t="s">
        <v>65</v>
      </c>
      <c r="D521" s="307"/>
      <c r="E521" s="251"/>
      <c r="F521" s="255"/>
      <c r="G521" s="255"/>
      <c r="H521" s="255"/>
      <c r="I521" s="255"/>
      <c r="J521" s="255"/>
      <c r="K521" s="221"/>
      <c r="L521" s="221"/>
      <c r="M521" s="221"/>
      <c r="N521" s="221"/>
      <c r="O521" s="221"/>
      <c r="P521" s="221"/>
      <c r="Q521" s="221"/>
      <c r="R521" s="221"/>
      <c r="S521" s="221"/>
      <c r="T521" s="221"/>
      <c r="U521" s="221"/>
    </row>
    <row r="522" spans="1:21" ht="15">
      <c r="A522" s="176"/>
      <c r="B522" s="305" t="s">
        <v>258</v>
      </c>
      <c r="C522" s="307" t="s">
        <v>257</v>
      </c>
      <c r="D522" s="307"/>
      <c r="E522" s="251"/>
      <c r="F522" s="255"/>
      <c r="G522" s="255"/>
      <c r="H522" s="255"/>
      <c r="I522" s="255"/>
      <c r="J522" s="255"/>
      <c r="K522" s="221"/>
      <c r="L522" s="288">
        <f>L523/L$101*100</f>
        <v>329.20928705959955</v>
      </c>
      <c r="M522" s="288">
        <f t="shared" ref="M522:U522" ca="1" si="367">M523/M$101*100</f>
        <v>422.5075360345935</v>
      </c>
      <c r="N522" s="288">
        <f t="shared" ca="1" si="367"/>
        <v>503.5904105907581</v>
      </c>
      <c r="O522" s="288">
        <f t="shared" ca="1" si="367"/>
        <v>459.02913698289228</v>
      </c>
      <c r="P522" s="288">
        <f t="shared" ca="1" si="367"/>
        <v>469.7875534984563</v>
      </c>
      <c r="Q522" s="288">
        <f t="shared" ca="1" si="367"/>
        <v>206.17411490994067</v>
      </c>
      <c r="R522" s="288">
        <f t="shared" ca="1" si="367"/>
        <v>221.59413294993735</v>
      </c>
      <c r="S522" s="288">
        <f t="shared" ca="1" si="367"/>
        <v>222.33499104012569</v>
      </c>
      <c r="T522" s="288">
        <f t="shared" ca="1" si="367"/>
        <v>199.87745573845996</v>
      </c>
      <c r="U522" s="288">
        <f t="shared" ca="1" si="367"/>
        <v>189.61249486750788</v>
      </c>
    </row>
    <row r="523" spans="1:21" ht="15">
      <c r="A523" s="176"/>
      <c r="B523" s="305" t="s">
        <v>189</v>
      </c>
      <c r="C523" s="283" t="s">
        <v>186</v>
      </c>
      <c r="D523" s="311" t="str">
        <f>C521</f>
        <v>Domestic</v>
      </c>
      <c r="E523" s="271"/>
      <c r="F523" s="281"/>
      <c r="G523" s="275"/>
      <c r="H523" s="275"/>
      <c r="I523" s="275"/>
      <c r="J523" s="275"/>
      <c r="K523" s="231"/>
      <c r="L523" s="363">
        <f>L101-SUM(L285,L302,L319,L336,L353,L370,L387,L404,L421,L438,L455,L472,L489,L506)</f>
        <v>-78995.537312455737</v>
      </c>
      <c r="M523" s="363">
        <f t="shared" ref="M523:U523" ca="1" si="368">M101-SUM(M285,M302,M319,M336,M353,M370,M387,M404,M421,M438,M455,M472,M489,M506)</f>
        <v>-68451.171805918813</v>
      </c>
      <c r="N523" s="363">
        <f t="shared" ca="1" si="368"/>
        <v>-61936.479038511541</v>
      </c>
      <c r="O523" s="363">
        <f t="shared" ca="1" si="368"/>
        <v>-60289.830595755571</v>
      </c>
      <c r="P523" s="363">
        <f t="shared" ca="1" si="368"/>
        <v>-56912.324977445372</v>
      </c>
      <c r="Q523" s="363">
        <f t="shared" ca="1" si="368"/>
        <v>-82641.122115509701</v>
      </c>
      <c r="R523" s="363">
        <f t="shared" ca="1" si="368"/>
        <v>-73680.05791426923</v>
      </c>
      <c r="S523" s="363">
        <f t="shared" ca="1" si="368"/>
        <v>-69804.761771294521</v>
      </c>
      <c r="T523" s="363">
        <f t="shared" ca="1" si="368"/>
        <v>-73021.016405356262</v>
      </c>
      <c r="U523" s="363">
        <f t="shared" ca="1" si="368"/>
        <v>-73345.508044205839</v>
      </c>
    </row>
    <row r="524" spans="1:21" ht="15">
      <c r="A524" s="176"/>
      <c r="B524" s="305" t="s">
        <v>188</v>
      </c>
      <c r="C524" s="283" t="s">
        <v>186</v>
      </c>
      <c r="D524" s="311" t="str">
        <f>C521</f>
        <v>Domestic</v>
      </c>
      <c r="E524" s="271"/>
      <c r="F524" s="281"/>
      <c r="G524" s="275"/>
      <c r="H524" s="275"/>
      <c r="I524" s="275"/>
      <c r="J524" s="275"/>
      <c r="K524" s="231"/>
      <c r="L524" s="240"/>
      <c r="M524" s="273">
        <f t="shared" ref="M524:U524" ca="1" si="369">M530*M527</f>
        <v>0</v>
      </c>
      <c r="N524" s="273">
        <f t="shared" ca="1" si="369"/>
        <v>0</v>
      </c>
      <c r="O524" s="273">
        <f t="shared" ca="1" si="369"/>
        <v>0</v>
      </c>
      <c r="P524" s="273">
        <f t="shared" ca="1" si="369"/>
        <v>0</v>
      </c>
      <c r="Q524" s="273">
        <f t="shared" ca="1" si="369"/>
        <v>-78995.537312455737</v>
      </c>
      <c r="R524" s="273">
        <f t="shared" ca="1" si="369"/>
        <v>-68451.171805918813</v>
      </c>
      <c r="S524" s="273">
        <f t="shared" ca="1" si="369"/>
        <v>-61936.479038511541</v>
      </c>
      <c r="T524" s="273">
        <f t="shared" ca="1" si="369"/>
        <v>-60289.830595755571</v>
      </c>
      <c r="U524" s="273">
        <f t="shared" ca="1" si="369"/>
        <v>-56912.324977445372</v>
      </c>
    </row>
    <row r="525" spans="1:21" ht="15">
      <c r="A525" s="176"/>
      <c r="B525" s="305" t="s">
        <v>206</v>
      </c>
      <c r="C525" s="283" t="s">
        <v>186</v>
      </c>
      <c r="D525" s="311" t="str">
        <f>C521</f>
        <v>Domestic</v>
      </c>
      <c r="E525" s="271"/>
      <c r="F525" s="281"/>
      <c r="G525" s="275"/>
      <c r="H525" s="275"/>
      <c r="I525" s="275"/>
      <c r="J525" s="275"/>
      <c r="K525" s="231"/>
      <c r="L525" s="240"/>
      <c r="M525" s="273">
        <f>M531*M527</f>
        <v>-6319.6429849964588</v>
      </c>
      <c r="N525" s="273">
        <f t="shared" ref="N525:U525" ca="1" si="370">N531*N527</f>
        <v>-11795.736729469965</v>
      </c>
      <c r="O525" s="273">
        <f t="shared" ca="1" si="370"/>
        <v>-16750.65505255089</v>
      </c>
      <c r="P525" s="273">
        <f t="shared" ca="1" si="370"/>
        <v>-21573.841500211336</v>
      </c>
      <c r="Q525" s="273">
        <f t="shared" ca="1" si="370"/>
        <v>-26126.827498406965</v>
      </c>
      <c r="R525" s="273">
        <f t="shared" ca="1" si="370"/>
        <v>-26418.474282651285</v>
      </c>
      <c r="S525" s="273">
        <f t="shared" ca="1" si="370"/>
        <v>-26836.785171319316</v>
      </c>
      <c r="T525" s="273">
        <f t="shared" ca="1" si="370"/>
        <v>-27466.247789941957</v>
      </c>
      <c r="U525" s="273">
        <f t="shared" ca="1" si="370"/>
        <v>-28484.742654710011</v>
      </c>
    </row>
    <row r="526" spans="1:21" ht="15">
      <c r="A526" s="176"/>
      <c r="B526" s="305" t="s">
        <v>187</v>
      </c>
      <c r="C526" s="283" t="s">
        <v>186</v>
      </c>
      <c r="D526" s="311" t="str">
        <f>C521</f>
        <v>Domestic</v>
      </c>
      <c r="E526" s="271"/>
      <c r="F526" s="281"/>
      <c r="G526" s="275"/>
      <c r="H526" s="275"/>
      <c r="I526" s="275"/>
      <c r="J526" s="275"/>
      <c r="K526" s="231"/>
      <c r="L526" s="273">
        <f t="shared" ref="L526:U526" si="371">L529*L527</f>
        <v>-78995.537312455737</v>
      </c>
      <c r="M526" s="273">
        <f t="shared" ca="1" si="371"/>
        <v>-147446.70911837457</v>
      </c>
      <c r="N526" s="273">
        <f t="shared" ca="1" si="371"/>
        <v>-209383.18815688611</v>
      </c>
      <c r="O526" s="273">
        <f t="shared" ca="1" si="371"/>
        <v>-269673.01875264168</v>
      </c>
      <c r="P526" s="273">
        <f t="shared" ca="1" si="371"/>
        <v>-326585.34373008704</v>
      </c>
      <c r="Q526" s="273">
        <f t="shared" ca="1" si="371"/>
        <v>-330230.92853314104</v>
      </c>
      <c r="R526" s="273">
        <f t="shared" ca="1" si="371"/>
        <v>-335459.81464149145</v>
      </c>
      <c r="S526" s="273">
        <f t="shared" ca="1" si="371"/>
        <v>-343328.09737427445</v>
      </c>
      <c r="T526" s="273">
        <f t="shared" ca="1" si="371"/>
        <v>-356059.28318387514</v>
      </c>
      <c r="U526" s="273">
        <f t="shared" ca="1" si="371"/>
        <v>-372492.46625063563</v>
      </c>
    </row>
    <row r="527" spans="1:21" ht="15">
      <c r="A527" s="176"/>
      <c r="B527" s="305" t="s">
        <v>185</v>
      </c>
      <c r="C527" s="303" t="str">
        <f>"LCU per unit of "&amp;D526</f>
        <v>LCU per unit of Domestic</v>
      </c>
      <c r="D527" s="311" t="str">
        <f>C516</f>
        <v>LCU</v>
      </c>
      <c r="E527" s="271"/>
      <c r="F527" s="281"/>
      <c r="G527" s="275"/>
      <c r="H527" s="275"/>
      <c r="I527" s="275"/>
      <c r="J527" s="275"/>
      <c r="K527" s="231"/>
      <c r="L527" s="273">
        <f t="shared" ref="L527:U527" si="372">INDEX($L$81:$U$85,MATCH($D527,$B$81:$B$85,0),MATCH(L$78,$L$78:$U$78,0))</f>
        <v>1</v>
      </c>
      <c r="M527" s="273">
        <f t="shared" si="372"/>
        <v>1</v>
      </c>
      <c r="N527" s="273">
        <f t="shared" si="372"/>
        <v>1</v>
      </c>
      <c r="O527" s="273">
        <f t="shared" si="372"/>
        <v>1</v>
      </c>
      <c r="P527" s="273">
        <f t="shared" si="372"/>
        <v>1</v>
      </c>
      <c r="Q527" s="273">
        <f t="shared" si="372"/>
        <v>1</v>
      </c>
      <c r="R527" s="273">
        <f t="shared" si="372"/>
        <v>1</v>
      </c>
      <c r="S527" s="273">
        <f t="shared" si="372"/>
        <v>1</v>
      </c>
      <c r="T527" s="273">
        <f t="shared" si="372"/>
        <v>1</v>
      </c>
      <c r="U527" s="273">
        <f t="shared" si="372"/>
        <v>1</v>
      </c>
    </row>
    <row r="528" spans="1:21" ht="15">
      <c r="A528" s="176"/>
      <c r="B528" s="305" t="s">
        <v>184</v>
      </c>
      <c r="C528" s="303" t="str">
        <f>"million "&amp;D527</f>
        <v>million LCU</v>
      </c>
      <c r="D528" s="311" t="str">
        <f>D527</f>
        <v>LCU</v>
      </c>
      <c r="E528" s="263"/>
      <c r="F528" s="287"/>
      <c r="G528" s="275"/>
      <c r="H528" s="275"/>
      <c r="I528" s="275"/>
      <c r="J528" s="275"/>
      <c r="K528" s="231"/>
      <c r="L528" s="288">
        <f>L523/L527</f>
        <v>-78995.537312455737</v>
      </c>
      <c r="M528" s="288">
        <f t="shared" ref="M528:U528" ca="1" si="373">M523/M527</f>
        <v>-68451.171805918813</v>
      </c>
      <c r="N528" s="288">
        <f t="shared" ca="1" si="373"/>
        <v>-61936.479038511541</v>
      </c>
      <c r="O528" s="288">
        <f t="shared" ca="1" si="373"/>
        <v>-60289.830595755571</v>
      </c>
      <c r="P528" s="288">
        <f t="shared" ca="1" si="373"/>
        <v>-56912.324977445372</v>
      </c>
      <c r="Q528" s="288">
        <f t="shared" ca="1" si="373"/>
        <v>-82641.122115509701</v>
      </c>
      <c r="R528" s="288">
        <f t="shared" ca="1" si="373"/>
        <v>-73680.05791426923</v>
      </c>
      <c r="S528" s="288">
        <f t="shared" ca="1" si="373"/>
        <v>-69804.761771294521</v>
      </c>
      <c r="T528" s="288">
        <f t="shared" ca="1" si="373"/>
        <v>-73021.016405356262</v>
      </c>
      <c r="U528" s="288">
        <f t="shared" ca="1" si="373"/>
        <v>-73345.508044205839</v>
      </c>
    </row>
    <row r="529" spans="1:22" ht="15">
      <c r="A529" s="176"/>
      <c r="B529" s="305" t="s">
        <v>183</v>
      </c>
      <c r="C529" s="303" t="str">
        <f>"million "&amp;D528</f>
        <v>million LCU</v>
      </c>
      <c r="D529" s="311" t="str">
        <f>D528</f>
        <v>LCU</v>
      </c>
      <c r="E529" s="271"/>
      <c r="F529" s="287"/>
      <c r="G529" s="275"/>
      <c r="H529" s="275"/>
      <c r="I529" s="275"/>
      <c r="J529" s="275"/>
      <c r="K529" s="231"/>
      <c r="L529" s="273">
        <f>L528</f>
        <v>-78995.537312455737</v>
      </c>
      <c r="M529" s="273">
        <f t="shared" ref="M529:U529" ca="1" si="374">L529+M528-M530</f>
        <v>-147446.70911837457</v>
      </c>
      <c r="N529" s="273">
        <f t="shared" ca="1" si="374"/>
        <v>-209383.18815688611</v>
      </c>
      <c r="O529" s="273">
        <f t="shared" ca="1" si="374"/>
        <v>-269673.01875264168</v>
      </c>
      <c r="P529" s="273">
        <f t="shared" ca="1" si="374"/>
        <v>-326585.34373008704</v>
      </c>
      <c r="Q529" s="273">
        <f t="shared" ca="1" si="374"/>
        <v>-330230.92853314104</v>
      </c>
      <c r="R529" s="273">
        <f t="shared" ca="1" si="374"/>
        <v>-335459.81464149145</v>
      </c>
      <c r="S529" s="273">
        <f t="shared" ca="1" si="374"/>
        <v>-343328.09737427445</v>
      </c>
      <c r="T529" s="273">
        <f t="shared" ca="1" si="374"/>
        <v>-356059.28318387514</v>
      </c>
      <c r="U529" s="273">
        <f t="shared" ca="1" si="374"/>
        <v>-372492.46625063563</v>
      </c>
    </row>
    <row r="530" spans="1:22" ht="15">
      <c r="A530" s="176"/>
      <c r="B530" s="305" t="s">
        <v>119</v>
      </c>
      <c r="C530" s="303" t="str">
        <f>"million "&amp;D529</f>
        <v>million LCU</v>
      </c>
      <c r="D530" s="311" t="str">
        <f>D529</f>
        <v>LCU</v>
      </c>
      <c r="E530" s="271"/>
      <c r="F530" s="287"/>
      <c r="G530" s="275"/>
      <c r="H530" s="275"/>
      <c r="I530" s="275"/>
      <c r="J530" s="275"/>
      <c r="K530" s="231"/>
      <c r="L530" s="240"/>
      <c r="M530" s="273">
        <f t="shared" ref="M530:U530" ca="1" si="375">IF(M$241&gt;$C517-1,SUM(OFFSET($L528,0,M$241-$C517,1,$C517-$C518))/($C517-$C518),IF(M$241&lt;$C518+1,0,SUM(OFFSET($L528,0,0,1,M$241-$C518))/($C517-$C518)))</f>
        <v>0</v>
      </c>
      <c r="N530" s="273">
        <f t="shared" ca="1" si="375"/>
        <v>0</v>
      </c>
      <c r="O530" s="273">
        <f t="shared" ca="1" si="375"/>
        <v>0</v>
      </c>
      <c r="P530" s="273">
        <f t="shared" ca="1" si="375"/>
        <v>0</v>
      </c>
      <c r="Q530" s="273">
        <f t="shared" ca="1" si="375"/>
        <v>-78995.537312455737</v>
      </c>
      <c r="R530" s="273">
        <f t="shared" ca="1" si="375"/>
        <v>-68451.171805918813</v>
      </c>
      <c r="S530" s="273">
        <f t="shared" ca="1" si="375"/>
        <v>-61936.479038511541</v>
      </c>
      <c r="T530" s="273">
        <f t="shared" ca="1" si="375"/>
        <v>-60289.830595755571</v>
      </c>
      <c r="U530" s="273">
        <f t="shared" ca="1" si="375"/>
        <v>-56912.324977445372</v>
      </c>
    </row>
    <row r="531" spans="1:22" ht="15">
      <c r="A531" s="176"/>
      <c r="B531" s="305" t="s">
        <v>182</v>
      </c>
      <c r="C531" s="303" t="str">
        <f>"million "&amp;D530</f>
        <v>million LCU</v>
      </c>
      <c r="D531" s="311" t="str">
        <f>D530</f>
        <v>LCU</v>
      </c>
      <c r="E531" s="271"/>
      <c r="F531" s="287"/>
      <c r="G531" s="275"/>
      <c r="H531" s="275"/>
      <c r="I531" s="275"/>
      <c r="J531" s="275"/>
      <c r="K531" s="231"/>
      <c r="L531" s="240"/>
      <c r="M531" s="273">
        <f t="shared" ref="M531:U531" si="376">L529*$C519</f>
        <v>-6319.6429849964588</v>
      </c>
      <c r="N531" s="273">
        <f t="shared" ca="1" si="376"/>
        <v>-11795.736729469965</v>
      </c>
      <c r="O531" s="273">
        <f t="shared" ca="1" si="376"/>
        <v>-16750.65505255089</v>
      </c>
      <c r="P531" s="273">
        <f t="shared" ca="1" si="376"/>
        <v>-21573.841500211336</v>
      </c>
      <c r="Q531" s="273">
        <f t="shared" ca="1" si="376"/>
        <v>-26126.827498406965</v>
      </c>
      <c r="R531" s="273">
        <f t="shared" ca="1" si="376"/>
        <v>-26418.474282651285</v>
      </c>
      <c r="S531" s="273">
        <f t="shared" ca="1" si="376"/>
        <v>-26836.785171319316</v>
      </c>
      <c r="T531" s="273">
        <f t="shared" ca="1" si="376"/>
        <v>-27466.247789941957</v>
      </c>
      <c r="U531" s="273">
        <f t="shared" ca="1" si="376"/>
        <v>-28484.742654710011</v>
      </c>
    </row>
    <row r="534" spans="1:22">
      <c r="B534" s="297" t="s">
        <v>260</v>
      </c>
      <c r="C534" s="166"/>
      <c r="D534" s="166"/>
      <c r="E534" s="165"/>
      <c r="F534" s="165"/>
      <c r="G534" s="165"/>
      <c r="H534" s="165"/>
      <c r="I534" s="165"/>
      <c r="J534" s="165"/>
      <c r="K534" s="165"/>
      <c r="L534" s="167"/>
      <c r="M534" s="167"/>
      <c r="N534" s="167"/>
      <c r="O534" s="167"/>
      <c r="P534" s="167"/>
      <c r="Q534" s="167"/>
      <c r="R534" s="167"/>
      <c r="S534" s="167"/>
      <c r="T534" s="167"/>
      <c r="U534" s="167"/>
    </row>
    <row r="536" spans="1:22">
      <c r="A536" s="384"/>
      <c r="B536" s="385" t="s">
        <v>266</v>
      </c>
      <c r="C536" s="386"/>
      <c r="D536" s="386"/>
      <c r="E536" s="387"/>
      <c r="F536" s="387"/>
      <c r="G536" s="388">
        <f>DataInput!G10</f>
        <v>2015</v>
      </c>
      <c r="H536" s="388">
        <f>DataInput!H10</f>
        <v>2016</v>
      </c>
      <c r="I536" s="388">
        <f>DataInput!I10</f>
        <v>2017</v>
      </c>
      <c r="J536" s="388">
        <f>DataInput!J10</f>
        <v>2018</v>
      </c>
      <c r="K536" s="388">
        <f>DataInput!K10</f>
        <v>2019</v>
      </c>
      <c r="L536" s="388">
        <f>DataInput!L10</f>
        <v>2020</v>
      </c>
      <c r="M536" s="388">
        <f>DataInput!M10</f>
        <v>2021</v>
      </c>
      <c r="N536" s="388">
        <f>DataInput!N10</f>
        <v>2022</v>
      </c>
      <c r="O536" s="388">
        <f>DataInput!O10</f>
        <v>2023</v>
      </c>
      <c r="P536" s="388">
        <f>DataInput!P10</f>
        <v>2024</v>
      </c>
      <c r="Q536" s="388">
        <f>DataInput!Q10</f>
        <v>2025</v>
      </c>
      <c r="R536" s="388">
        <f>DataInput!R10</f>
        <v>2026</v>
      </c>
      <c r="S536" s="388">
        <f>DataInput!S10</f>
        <v>2027</v>
      </c>
      <c r="T536" s="388">
        <f>DataInput!T10</f>
        <v>2028</v>
      </c>
      <c r="U536" s="388">
        <f>DataInput!U10</f>
        <v>2029</v>
      </c>
      <c r="V536" s="10"/>
    </row>
    <row r="537" spans="1:22">
      <c r="A537" s="384"/>
      <c r="G537" s="10"/>
      <c r="H537" s="10"/>
      <c r="I537" s="10"/>
      <c r="J537" s="10"/>
      <c r="K537" s="10"/>
      <c r="L537" s="10"/>
      <c r="M537" s="10"/>
      <c r="N537" s="10"/>
      <c r="O537" s="10"/>
      <c r="P537" s="10"/>
      <c r="Q537" s="10"/>
      <c r="R537" s="10"/>
      <c r="S537" s="10"/>
      <c r="T537" s="10"/>
      <c r="U537" s="10"/>
      <c r="V537" s="10"/>
    </row>
    <row r="538" spans="1:22">
      <c r="A538" s="396">
        <f>Baseline!A538</f>
        <v>11</v>
      </c>
      <c r="B538" s="320" t="s">
        <v>261</v>
      </c>
      <c r="C538" s="35" t="str">
        <f>'Data Request'!$C$6</f>
        <v>Naira</v>
      </c>
      <c r="D538" s="35" t="str">
        <f>'Data Request'!$C$7</f>
        <v>Million</v>
      </c>
      <c r="G538" s="322">
        <f t="shared" ref="G538:U538" si="377">G107</f>
        <v>141852.10725286513</v>
      </c>
      <c r="H538" s="322">
        <f t="shared" si="377"/>
        <v>157257.80407878614</v>
      </c>
      <c r="I538" s="322">
        <f t="shared" si="377"/>
        <v>164076.0813640175</v>
      </c>
      <c r="J538" s="322">
        <f t="shared" si="377"/>
        <v>225814.99905458503</v>
      </c>
      <c r="K538" s="322">
        <f t="shared" si="377"/>
        <v>235074.69480103999</v>
      </c>
      <c r="L538" s="322">
        <f t="shared" si="377"/>
        <v>219295.11818805346</v>
      </c>
      <c r="M538" s="322">
        <f t="shared" ca="1" si="377"/>
        <v>199110.71781363184</v>
      </c>
      <c r="N538" s="322">
        <f t="shared" ca="1" si="377"/>
        <v>177763.70078069883</v>
      </c>
      <c r="O538" s="322">
        <f t="shared" ca="1" si="377"/>
        <v>155479.76133925922</v>
      </c>
      <c r="P538" s="322">
        <f t="shared" ca="1" si="377"/>
        <v>132108.76562230411</v>
      </c>
      <c r="Q538" s="322">
        <f t="shared" ca="1" si="377"/>
        <v>107652.49821622341</v>
      </c>
      <c r="R538" s="322">
        <f t="shared" ca="1" si="377"/>
        <v>80617.30626690347</v>
      </c>
      <c r="S538" s="322">
        <f t="shared" ca="1" si="377"/>
        <v>50910.103051123413</v>
      </c>
      <c r="T538" s="322">
        <f t="shared" ca="1" si="377"/>
        <v>18353.476221928751</v>
      </c>
      <c r="U538" s="322">
        <f t="shared" ca="1" si="377"/>
        <v>-17406.445099337288</v>
      </c>
      <c r="V538" s="322"/>
    </row>
    <row r="539" spans="1:22">
      <c r="A539" s="396">
        <f>Baseline!A539</f>
        <v>12</v>
      </c>
      <c r="B539" s="340" t="s">
        <v>64</v>
      </c>
      <c r="C539" s="35" t="str">
        <f>'Data Request'!$C$6</f>
        <v>Naira</v>
      </c>
      <c r="D539" s="35" t="str">
        <f>'Data Request'!$C$7</f>
        <v>Million</v>
      </c>
      <c r="G539" s="322">
        <f t="shared" ref="G539:U539" si="378">G108</f>
        <v>26329.855195105141</v>
      </c>
      <c r="H539" s="322">
        <f t="shared" si="378"/>
        <v>29115.710949806158</v>
      </c>
      <c r="I539" s="322">
        <f t="shared" si="378"/>
        <v>38427.375821517504</v>
      </c>
      <c r="J539" s="322">
        <f t="shared" si="378"/>
        <v>57859.15033226501</v>
      </c>
      <c r="K539" s="322">
        <f t="shared" si="378"/>
        <v>68121.10988176</v>
      </c>
      <c r="L539" s="322">
        <f t="shared" si="378"/>
        <v>77351.19155039922</v>
      </c>
      <c r="M539" s="322">
        <f t="shared" ca="1" si="378"/>
        <v>75414.127716826421</v>
      </c>
      <c r="N539" s="322">
        <f t="shared" ca="1" si="378"/>
        <v>73380.210691574961</v>
      </c>
      <c r="O539" s="322">
        <f t="shared" ca="1" si="378"/>
        <v>71244.59781506093</v>
      </c>
      <c r="P539" s="322">
        <f t="shared" ca="1" si="378"/>
        <v>69002.204294721203</v>
      </c>
      <c r="Q539" s="322">
        <f t="shared" ca="1" si="378"/>
        <v>66647.691098364492</v>
      </c>
      <c r="R539" s="322">
        <f t="shared" ca="1" si="378"/>
        <v>64175.452242189953</v>
      </c>
      <c r="S539" s="322">
        <f t="shared" ca="1" si="378"/>
        <v>61579.60144320668</v>
      </c>
      <c r="T539" s="322">
        <f t="shared" ca="1" si="378"/>
        <v>58853.958104274243</v>
      </c>
      <c r="U539" s="322">
        <f t="shared" ca="1" si="378"/>
        <v>55992.032598395192</v>
      </c>
      <c r="V539" s="322"/>
    </row>
    <row r="540" spans="1:22">
      <c r="A540" s="396">
        <f>Baseline!A540</f>
        <v>13</v>
      </c>
      <c r="B540" s="340" t="s">
        <v>65</v>
      </c>
      <c r="C540" s="35" t="str">
        <f>'Data Request'!$C$6</f>
        <v>Naira</v>
      </c>
      <c r="D540" s="35" t="str">
        <f>'Data Request'!$C$7</f>
        <v>Million</v>
      </c>
      <c r="G540" s="322">
        <f t="shared" ref="G540:U540" si="379">G109</f>
        <v>115522.25205775999</v>
      </c>
      <c r="H540" s="322">
        <f t="shared" si="379"/>
        <v>128142.09312897999</v>
      </c>
      <c r="I540" s="322">
        <f t="shared" si="379"/>
        <v>125648.7055425</v>
      </c>
      <c r="J540" s="322">
        <f t="shared" si="379"/>
        <v>167955.84872232002</v>
      </c>
      <c r="K540" s="322">
        <f t="shared" si="379"/>
        <v>166953.58491927999</v>
      </c>
      <c r="L540" s="322">
        <f t="shared" si="379"/>
        <v>141943.92663765425</v>
      </c>
      <c r="M540" s="322">
        <f t="shared" ca="1" si="379"/>
        <v>123696.59009680542</v>
      </c>
      <c r="N540" s="322">
        <f t="shared" ca="1" si="379"/>
        <v>104383.49008912386</v>
      </c>
      <c r="O540" s="322">
        <f t="shared" ca="1" si="379"/>
        <v>84235.163524198288</v>
      </c>
      <c r="P540" s="322">
        <f t="shared" ca="1" si="379"/>
        <v>63106.561327582924</v>
      </c>
      <c r="Q540" s="322">
        <f t="shared" ca="1" si="379"/>
        <v>41004.807117858931</v>
      </c>
      <c r="R540" s="322">
        <f t="shared" ca="1" si="379"/>
        <v>16441.85402471351</v>
      </c>
      <c r="S540" s="322">
        <f t="shared" ca="1" si="379"/>
        <v>-10669.498392083275</v>
      </c>
      <c r="T540" s="322">
        <f t="shared" ca="1" si="379"/>
        <v>-40500.481882345499</v>
      </c>
      <c r="U540" s="322">
        <f t="shared" ca="1" si="379"/>
        <v>-73398.47769773248</v>
      </c>
      <c r="V540" s="322"/>
    </row>
    <row r="541" spans="1:22">
      <c r="A541" s="396">
        <f>Baseline!A541</f>
        <v>0</v>
      </c>
      <c r="B541" s="320" t="s">
        <v>277</v>
      </c>
      <c r="C541" s="35" t="str">
        <f>'Data Request'!$C$6</f>
        <v>Naira</v>
      </c>
      <c r="D541" s="35" t="str">
        <f>'Data Request'!$C$7</f>
        <v>Million</v>
      </c>
      <c r="G541" s="322">
        <f>G544+G547</f>
        <v>3117.4286598907502</v>
      </c>
      <c r="H541" s="322">
        <f t="shared" ref="H541:U541" si="380">H544+H547</f>
        <v>3635.257474267501</v>
      </c>
      <c r="I541" s="322">
        <f t="shared" si="380"/>
        <v>4284.4112945044099</v>
      </c>
      <c r="J541" s="322">
        <f t="shared" si="380"/>
        <v>4220.0644088751851</v>
      </c>
      <c r="K541" s="322">
        <f t="shared" si="380"/>
        <v>5070.1728097647265</v>
      </c>
      <c r="L541" s="322">
        <f t="shared" si="380"/>
        <v>5608.8978032402702</v>
      </c>
      <c r="M541" s="322">
        <f t="shared" ca="1" si="380"/>
        <v>6098.2998050993247</v>
      </c>
      <c r="N541" s="322">
        <f t="shared" ca="1" si="380"/>
        <v>11115.46605289451</v>
      </c>
      <c r="O541" s="322">
        <f t="shared" ca="1" si="380"/>
        <v>11450.959646797786</v>
      </c>
      <c r="P541" s="322">
        <f t="shared" ca="1" si="380"/>
        <v>13699.942277235652</v>
      </c>
      <c r="Q541" s="322">
        <f t="shared" ca="1" si="380"/>
        <v>-12978.025873094612</v>
      </c>
      <c r="R541" s="322">
        <f t="shared" ca="1" si="380"/>
        <v>-4789.6020159834034</v>
      </c>
      <c r="S541" s="322">
        <f t="shared" ca="1" si="380"/>
        <v>-1512.7884765318868</v>
      </c>
      <c r="T541" s="322">
        <f t="shared" ca="1" si="380"/>
        <v>-5155.2995743711372</v>
      </c>
      <c r="U541" s="322">
        <f t="shared" ca="1" si="380"/>
        <v>-5735.3177437613012</v>
      </c>
      <c r="V541" s="322"/>
    </row>
    <row r="542" spans="1:22">
      <c r="A542" s="396">
        <f>Baseline!A542</f>
        <v>0</v>
      </c>
      <c r="B542" s="340" t="s">
        <v>64</v>
      </c>
      <c r="C542" s="35" t="str">
        <f>'Data Request'!$C$6</f>
        <v>Naira</v>
      </c>
      <c r="D542" s="35" t="str">
        <f>'Data Request'!$C$7</f>
        <v>Million</v>
      </c>
      <c r="G542" s="322">
        <f t="shared" ref="G542:U543" si="381">G545+G548</f>
        <v>1064.7083728207501</v>
      </c>
      <c r="H542" s="322">
        <f t="shared" si="381"/>
        <v>1311.473475547501</v>
      </c>
      <c r="I542" s="322">
        <f t="shared" si="381"/>
        <v>1618.5382253244097</v>
      </c>
      <c r="J542" s="322">
        <f t="shared" si="381"/>
        <v>1642.574420965185</v>
      </c>
      <c r="K542" s="322">
        <f t="shared" si="381"/>
        <v>1737.1265014047269</v>
      </c>
      <c r="L542" s="322">
        <f t="shared" si="381"/>
        <v>2159.9052279207708</v>
      </c>
      <c r="M542" s="322">
        <f t="shared" ca="1" si="381"/>
        <v>2315.1628687088087</v>
      </c>
      <c r="N542" s="322">
        <f t="shared" ca="1" si="381"/>
        <v>2487.6358674146495</v>
      </c>
      <c r="O542" s="322">
        <f t="shared" ca="1" si="381"/>
        <v>2680.0754871098616</v>
      </c>
      <c r="P542" s="322">
        <f t="shared" ca="1" si="381"/>
        <v>2895.7486530547308</v>
      </c>
      <c r="Q542" s="322">
        <f t="shared" ca="1" si="381"/>
        <v>3138.5393556147187</v>
      </c>
      <c r="R542" s="322">
        <f t="shared" ca="1" si="381"/>
        <v>3413.0702472841563</v>
      </c>
      <c r="S542" s="322">
        <f t="shared" ca="1" si="381"/>
        <v>3724.8484683148054</v>
      </c>
      <c r="T542" s="322">
        <f t="shared" ca="1" si="381"/>
        <v>4080.4405421302763</v>
      </c>
      <c r="U542" s="322">
        <f t="shared" ca="1" si="381"/>
        <v>4487.6821497164647</v>
      </c>
      <c r="V542" s="322"/>
    </row>
    <row r="543" spans="1:22">
      <c r="A543" s="396">
        <f>Baseline!A543</f>
        <v>0</v>
      </c>
      <c r="B543" s="340" t="s">
        <v>65</v>
      </c>
      <c r="C543" s="35" t="str">
        <f>'Data Request'!$C$6</f>
        <v>Naira</v>
      </c>
      <c r="D543" s="35" t="str">
        <f>'Data Request'!$C$7</f>
        <v>Million</v>
      </c>
      <c r="G543" s="322">
        <f t="shared" si="381"/>
        <v>2052.7202870700003</v>
      </c>
      <c r="H543" s="322">
        <f t="shared" si="381"/>
        <v>2323.78399872</v>
      </c>
      <c r="I543" s="322">
        <f t="shared" si="381"/>
        <v>2665.8730691800001</v>
      </c>
      <c r="J543" s="322">
        <f t="shared" si="381"/>
        <v>2577.4899879100003</v>
      </c>
      <c r="K543" s="322">
        <f t="shared" si="381"/>
        <v>3333.0463083599998</v>
      </c>
      <c r="L543" s="322">
        <f t="shared" si="381"/>
        <v>3448.9925753194998</v>
      </c>
      <c r="M543" s="322">
        <f t="shared" ca="1" si="381"/>
        <v>3783.136936390516</v>
      </c>
      <c r="N543" s="322">
        <f t="shared" ca="1" si="381"/>
        <v>8627.8301854798592</v>
      </c>
      <c r="O543" s="322">
        <f t="shared" ca="1" si="381"/>
        <v>8770.8841596879247</v>
      </c>
      <c r="P543" s="322">
        <f t="shared" ca="1" si="381"/>
        <v>10804.19362418092</v>
      </c>
      <c r="Q543" s="322">
        <f t="shared" ca="1" si="381"/>
        <v>-16116.565228709333</v>
      </c>
      <c r="R543" s="322">
        <f t="shared" ca="1" si="381"/>
        <v>-8202.6722632675592</v>
      </c>
      <c r="S543" s="322">
        <f t="shared" ca="1" si="381"/>
        <v>-5237.6369448466903</v>
      </c>
      <c r="T543" s="322">
        <f t="shared" ca="1" si="381"/>
        <v>-9235.7401165014126</v>
      </c>
      <c r="U543" s="322">
        <f t="shared" ca="1" si="381"/>
        <v>-10222.999893477765</v>
      </c>
      <c r="V543" s="322"/>
    </row>
    <row r="544" spans="1:22">
      <c r="A544" s="396">
        <f>Baseline!A544</f>
        <v>14</v>
      </c>
      <c r="B544" s="320" t="s">
        <v>262</v>
      </c>
      <c r="C544" s="35" t="str">
        <f>'Data Request'!$C$6</f>
        <v>Naira</v>
      </c>
      <c r="D544" s="35" t="str">
        <f>'Data Request'!$C$7</f>
        <v>Million</v>
      </c>
      <c r="G544" s="322">
        <f t="shared" ref="G544:U544" si="382">G113</f>
        <v>1204.0948514742799</v>
      </c>
      <c r="H544" s="322">
        <f t="shared" si="382"/>
        <v>1486.0628325361731</v>
      </c>
      <c r="I544" s="322">
        <f t="shared" si="382"/>
        <v>1966.1344754043937</v>
      </c>
      <c r="J544" s="322">
        <f t="shared" si="382"/>
        <v>2048.435682635185</v>
      </c>
      <c r="K544" s="322">
        <f t="shared" si="382"/>
        <v>2525.3967569747269</v>
      </c>
      <c r="L544" s="322">
        <f t="shared" si="382"/>
        <v>2858.9436678107704</v>
      </c>
      <c r="M544" s="322">
        <f t="shared" ca="1" si="382"/>
        <v>3983.2285685028091</v>
      </c>
      <c r="N544" s="322">
        <f t="shared" ca="1" si="382"/>
        <v>9048.037994421451</v>
      </c>
      <c r="O544" s="322">
        <f t="shared" ca="1" si="382"/>
        <v>9149.7338456840225</v>
      </c>
      <c r="P544" s="322">
        <f t="shared" ca="1" si="382"/>
        <v>11256.514489509724</v>
      </c>
      <c r="Q544" s="322">
        <f t="shared" ca="1" si="382"/>
        <v>-15626.903146929028</v>
      </c>
      <c r="R544" s="322">
        <f t="shared" ca="1" si="382"/>
        <v>-6214.8119805742681</v>
      </c>
      <c r="S544" s="322">
        <f t="shared" ca="1" si="382"/>
        <v>-1689.00727035827</v>
      </c>
      <c r="T544" s="322">
        <f t="shared" ca="1" si="382"/>
        <v>-3976.2658552631437</v>
      </c>
      <c r="U544" s="322">
        <f t="shared" ca="1" si="382"/>
        <v>-2921.8691880863153</v>
      </c>
      <c r="V544" s="322"/>
    </row>
    <row r="545" spans="1:22">
      <c r="A545" s="396">
        <f>Baseline!A545</f>
        <v>15</v>
      </c>
      <c r="B545" s="340" t="s">
        <v>64</v>
      </c>
      <c r="C545" s="35" t="str">
        <f>'Data Request'!$C$6</f>
        <v>Naira</v>
      </c>
      <c r="D545" s="35" t="str">
        <f>'Data Request'!$C$7</f>
        <v>Million</v>
      </c>
      <c r="G545" s="322">
        <f t="shared" ref="G545:U545" si="383">G114</f>
        <v>749.37921787428002</v>
      </c>
      <c r="H545" s="322">
        <f t="shared" si="383"/>
        <v>1013.9213346861732</v>
      </c>
      <c r="I545" s="322">
        <f t="shared" si="383"/>
        <v>1285.7762761843937</v>
      </c>
      <c r="J545" s="322">
        <f t="shared" si="383"/>
        <v>1353.2165613851851</v>
      </c>
      <c r="K545" s="322">
        <f t="shared" si="383"/>
        <v>1511.2757878047269</v>
      </c>
      <c r="L545" s="322">
        <f t="shared" si="383"/>
        <v>1844.8226986407706</v>
      </c>
      <c r="M545" s="322">
        <f t="shared" ca="1" si="383"/>
        <v>1937.0638335728088</v>
      </c>
      <c r="N545" s="322">
        <f t="shared" ca="1" si="383"/>
        <v>2033.9170252514496</v>
      </c>
      <c r="O545" s="322">
        <f t="shared" ca="1" si="383"/>
        <v>2135.6128765140215</v>
      </c>
      <c r="P545" s="322">
        <f t="shared" ca="1" si="383"/>
        <v>2242.3935203397227</v>
      </c>
      <c r="Q545" s="322">
        <f t="shared" ca="1" si="383"/>
        <v>2354.5131963567092</v>
      </c>
      <c r="R545" s="322">
        <f t="shared" ca="1" si="383"/>
        <v>2472.2388561745447</v>
      </c>
      <c r="S545" s="322">
        <f t="shared" ca="1" si="383"/>
        <v>2595.8507989832715</v>
      </c>
      <c r="T545" s="322">
        <f t="shared" ca="1" si="383"/>
        <v>2725.6433389324357</v>
      </c>
      <c r="U545" s="322">
        <f t="shared" ca="1" si="383"/>
        <v>2861.9255058790563</v>
      </c>
      <c r="V545" s="322"/>
    </row>
    <row r="546" spans="1:22">
      <c r="A546" s="396">
        <f>Baseline!A546</f>
        <v>16</v>
      </c>
      <c r="B546" s="340" t="s">
        <v>65</v>
      </c>
      <c r="C546" s="35" t="str">
        <f>'Data Request'!$C$6</f>
        <v>Naira</v>
      </c>
      <c r="D546" s="35" t="str">
        <f>'Data Request'!$C$7</f>
        <v>Million</v>
      </c>
      <c r="G546" s="322">
        <f t="shared" ref="G546:U546" si="384">G115</f>
        <v>454.71563360000005</v>
      </c>
      <c r="H546" s="322">
        <f t="shared" si="384"/>
        <v>472.14149785000001</v>
      </c>
      <c r="I546" s="322">
        <f t="shared" si="384"/>
        <v>680.35819921999996</v>
      </c>
      <c r="J546" s="322">
        <f t="shared" si="384"/>
        <v>695.21912125000006</v>
      </c>
      <c r="K546" s="322">
        <f t="shared" si="384"/>
        <v>1014.1209691700001</v>
      </c>
      <c r="L546" s="322">
        <f t="shared" si="384"/>
        <v>1014.1209691700001</v>
      </c>
      <c r="M546" s="322">
        <f t="shared" ca="1" si="384"/>
        <v>2046.1647349300001</v>
      </c>
      <c r="N546" s="322">
        <f t="shared" ca="1" si="384"/>
        <v>7014.1209691700005</v>
      </c>
      <c r="O546" s="322">
        <f t="shared" ca="1" si="384"/>
        <v>7014.1209691700005</v>
      </c>
      <c r="P546" s="322">
        <f t="shared" ca="1" si="384"/>
        <v>9014.1209691700005</v>
      </c>
      <c r="Q546" s="322">
        <f t="shared" ca="1" si="384"/>
        <v>-17981.416343285739</v>
      </c>
      <c r="R546" s="322">
        <f t="shared" ca="1" si="384"/>
        <v>-8687.0508367488128</v>
      </c>
      <c r="S546" s="322">
        <f t="shared" ca="1" si="384"/>
        <v>-4284.8580693415406</v>
      </c>
      <c r="T546" s="322">
        <f t="shared" ca="1" si="384"/>
        <v>-6701.9091941955785</v>
      </c>
      <c r="U546" s="322">
        <f t="shared" ca="1" si="384"/>
        <v>-5783.7946939653721</v>
      </c>
      <c r="V546" s="322"/>
    </row>
    <row r="547" spans="1:22">
      <c r="A547" s="396">
        <f>Baseline!A547</f>
        <v>17</v>
      </c>
      <c r="B547" s="320" t="s">
        <v>263</v>
      </c>
      <c r="C547" s="35" t="str">
        <f>'Data Request'!$C$6</f>
        <v>Naira</v>
      </c>
      <c r="D547" s="35" t="str">
        <f>'Data Request'!$C$7</f>
        <v>Million</v>
      </c>
      <c r="G547" s="322">
        <f t="shared" ref="G547:U547" si="385">G116</f>
        <v>1913.33380841647</v>
      </c>
      <c r="H547" s="322">
        <f t="shared" si="385"/>
        <v>2149.1946417313279</v>
      </c>
      <c r="I547" s="322">
        <f t="shared" si="385"/>
        <v>2318.2768191000159</v>
      </c>
      <c r="J547" s="322">
        <f t="shared" si="385"/>
        <v>2171.6287262400001</v>
      </c>
      <c r="K547" s="322">
        <f t="shared" si="385"/>
        <v>2544.7760527899995</v>
      </c>
      <c r="L547" s="322">
        <f t="shared" si="385"/>
        <v>2749.9541354294997</v>
      </c>
      <c r="M547" s="322">
        <f t="shared" si="385"/>
        <v>2115.071236596516</v>
      </c>
      <c r="N547" s="322">
        <f t="shared" ca="1" si="385"/>
        <v>2067.4280584730586</v>
      </c>
      <c r="O547" s="322">
        <f t="shared" ca="1" si="385"/>
        <v>2301.2258011137646</v>
      </c>
      <c r="P547" s="322">
        <f t="shared" ca="1" si="385"/>
        <v>2443.4277877259274</v>
      </c>
      <c r="Q547" s="322">
        <f t="shared" ca="1" si="385"/>
        <v>2648.8772738344155</v>
      </c>
      <c r="R547" s="322">
        <f t="shared" ca="1" si="385"/>
        <v>1425.2099645908647</v>
      </c>
      <c r="S547" s="322">
        <f t="shared" ca="1" si="385"/>
        <v>176.21879382638326</v>
      </c>
      <c r="T547" s="322">
        <f t="shared" ca="1" si="385"/>
        <v>-1179.0337191079934</v>
      </c>
      <c r="U547" s="322">
        <f t="shared" ca="1" si="385"/>
        <v>-2813.448555674986</v>
      </c>
      <c r="V547" s="322"/>
    </row>
    <row r="548" spans="1:22">
      <c r="A548" s="396">
        <f>Baseline!A548</f>
        <v>18</v>
      </c>
      <c r="B548" s="340" t="s">
        <v>64</v>
      </c>
      <c r="C548" s="35" t="str">
        <f>'Data Request'!$C$6</f>
        <v>Naira</v>
      </c>
      <c r="D548" s="35" t="str">
        <f>'Data Request'!$C$7</f>
        <v>Million</v>
      </c>
      <c r="G548" s="322">
        <f t="shared" ref="G548:U548" si="386">G117</f>
        <v>315.32915494647006</v>
      </c>
      <c r="H548" s="322">
        <f t="shared" si="386"/>
        <v>297.55214086132793</v>
      </c>
      <c r="I548" s="322">
        <f t="shared" si="386"/>
        <v>332.76194914001599</v>
      </c>
      <c r="J548" s="322">
        <f t="shared" si="386"/>
        <v>289.35785958000002</v>
      </c>
      <c r="K548" s="322">
        <f t="shared" si="386"/>
        <v>225.85071360000003</v>
      </c>
      <c r="L548" s="322">
        <f t="shared" si="386"/>
        <v>315.08252928000007</v>
      </c>
      <c r="M548" s="322">
        <f t="shared" si="386"/>
        <v>378.099035136</v>
      </c>
      <c r="N548" s="322">
        <f t="shared" ca="1" si="386"/>
        <v>453.71884216320001</v>
      </c>
      <c r="O548" s="322">
        <f t="shared" ca="1" si="386"/>
        <v>544.46261059584003</v>
      </c>
      <c r="P548" s="322">
        <f t="shared" ca="1" si="386"/>
        <v>653.35513271500793</v>
      </c>
      <c r="Q548" s="322">
        <f t="shared" ca="1" si="386"/>
        <v>784.02615925800944</v>
      </c>
      <c r="R548" s="322">
        <f t="shared" ca="1" si="386"/>
        <v>940.83139110961145</v>
      </c>
      <c r="S548" s="322">
        <f t="shared" ca="1" si="386"/>
        <v>1128.9976693315336</v>
      </c>
      <c r="T548" s="322">
        <f t="shared" ca="1" si="386"/>
        <v>1354.7972031978404</v>
      </c>
      <c r="U548" s="322">
        <f t="shared" ca="1" si="386"/>
        <v>1625.7566438374083</v>
      </c>
      <c r="V548" s="322"/>
    </row>
    <row r="549" spans="1:22">
      <c r="A549" s="396">
        <f>Baseline!A549</f>
        <v>19</v>
      </c>
      <c r="B549" s="340" t="s">
        <v>65</v>
      </c>
      <c r="C549" s="35" t="str">
        <f>'Data Request'!$C$6</f>
        <v>Naira</v>
      </c>
      <c r="D549" s="35" t="str">
        <f>'Data Request'!$C$7</f>
        <v>Million</v>
      </c>
      <c r="G549" s="322">
        <f t="shared" ref="G549:U549" si="387">G118</f>
        <v>1598.00465347</v>
      </c>
      <c r="H549" s="322">
        <f t="shared" si="387"/>
        <v>1851.6425008699998</v>
      </c>
      <c r="I549" s="322">
        <f t="shared" si="387"/>
        <v>1985.5148699600002</v>
      </c>
      <c r="J549" s="322">
        <f t="shared" si="387"/>
        <v>1882.2708666600001</v>
      </c>
      <c r="K549" s="322">
        <f t="shared" si="387"/>
        <v>2318.9253391899997</v>
      </c>
      <c r="L549" s="322">
        <f t="shared" si="387"/>
        <v>2434.8716061494997</v>
      </c>
      <c r="M549" s="322">
        <f t="shared" si="387"/>
        <v>1736.9722014605159</v>
      </c>
      <c r="N549" s="322">
        <f t="shared" ca="1" si="387"/>
        <v>1613.7092163098587</v>
      </c>
      <c r="O549" s="322">
        <f t="shared" ca="1" si="387"/>
        <v>1756.7631905179246</v>
      </c>
      <c r="P549" s="322">
        <f t="shared" ca="1" si="387"/>
        <v>1790.0726550109193</v>
      </c>
      <c r="Q549" s="322">
        <f t="shared" ca="1" si="387"/>
        <v>1864.851114576406</v>
      </c>
      <c r="R549" s="322">
        <f t="shared" ca="1" si="387"/>
        <v>484.37857348125362</v>
      </c>
      <c r="S549" s="322">
        <f t="shared" ca="1" si="387"/>
        <v>-952.77887550515015</v>
      </c>
      <c r="T549" s="322">
        <f t="shared" ca="1" si="387"/>
        <v>-2533.8309223058336</v>
      </c>
      <c r="U549" s="322">
        <f t="shared" ca="1" si="387"/>
        <v>-4439.2051995123938</v>
      </c>
      <c r="V549" s="322"/>
    </row>
    <row r="550" spans="1:22">
      <c r="A550" s="396" t="str">
        <f>Baseline!A550</f>
        <v>A</v>
      </c>
      <c r="B550" s="342" t="s">
        <v>310</v>
      </c>
      <c r="C550" s="364" t="str">
        <f>'Data Request'!$C$6</f>
        <v>Naira</v>
      </c>
      <c r="D550" s="364" t="str">
        <f>'Data Request'!$C$7</f>
        <v>Million</v>
      </c>
      <c r="E550" s="365"/>
      <c r="F550" s="365"/>
      <c r="G550" s="366">
        <f t="shared" ref="G550:U550" si="388">G6</f>
        <v>1660778</v>
      </c>
      <c r="H550" s="366">
        <f t="shared" si="388"/>
        <v>1808632</v>
      </c>
      <c r="I550" s="366">
        <f t="shared" si="388"/>
        <v>2314949</v>
      </c>
      <c r="J550" s="366">
        <f t="shared" si="388"/>
        <v>2593789</v>
      </c>
      <c r="K550" s="366">
        <f t="shared" si="388"/>
        <v>2928298</v>
      </c>
      <c r="L550" s="366">
        <f t="shared" si="388"/>
        <v>3069404</v>
      </c>
      <c r="M550" s="366">
        <f t="shared" si="388"/>
        <v>3373143</v>
      </c>
      <c r="N550" s="366">
        <f t="shared" si="388"/>
        <v>3729172</v>
      </c>
      <c r="O550" s="366">
        <f t="shared" si="388"/>
        <v>4128395</v>
      </c>
      <c r="P550" s="366">
        <f t="shared" si="388"/>
        <v>4422336</v>
      </c>
      <c r="Q550" s="366">
        <f t="shared" si="388"/>
        <v>4737207</v>
      </c>
      <c r="R550" s="366">
        <f t="shared" si="388"/>
        <v>5074496</v>
      </c>
      <c r="S550" s="366">
        <f t="shared" si="388"/>
        <v>5435800</v>
      </c>
      <c r="T550" s="366">
        <f t="shared" si="388"/>
        <v>5822829</v>
      </c>
      <c r="U550" s="366">
        <f t="shared" si="388"/>
        <v>6237414</v>
      </c>
      <c r="V550" s="322"/>
    </row>
    <row r="551" spans="1:22">
      <c r="A551" s="396">
        <f>Baseline!A551</f>
        <v>0</v>
      </c>
      <c r="B551" s="320" t="s">
        <v>125</v>
      </c>
      <c r="C551" s="35" t="str">
        <f>'Data Request'!$C$6</f>
        <v>Naira</v>
      </c>
      <c r="D551" s="35" t="str">
        <f>'Data Request'!$C$7</f>
        <v>Million</v>
      </c>
      <c r="G551" s="322">
        <f t="shared" ref="G551:U551" si="389">G13</f>
        <v>80202.713683559996</v>
      </c>
      <c r="H551" s="322">
        <f t="shared" si="389"/>
        <v>72309.791318599993</v>
      </c>
      <c r="I551" s="322">
        <f t="shared" si="389"/>
        <v>70025.797283170003</v>
      </c>
      <c r="J551" s="322">
        <f t="shared" si="389"/>
        <v>100931.84955251</v>
      </c>
      <c r="K551" s="322">
        <f t="shared" si="389"/>
        <v>102447.65274292999</v>
      </c>
      <c r="L551" s="322">
        <f t="shared" si="389"/>
        <v>83574.498067620763</v>
      </c>
      <c r="M551" s="322">
        <f t="shared" ca="1" si="389"/>
        <v>87962.180182861863</v>
      </c>
      <c r="N551" s="322">
        <f t="shared" ca="1" si="389"/>
        <v>97072.540549708181</v>
      </c>
      <c r="O551" s="322">
        <f t="shared" ca="1" si="389"/>
        <v>101705.88997187512</v>
      </c>
      <c r="P551" s="322">
        <f t="shared" ca="1" si="389"/>
        <v>108467.61911856686</v>
      </c>
      <c r="Q551" s="322">
        <f t="shared" ca="1" si="389"/>
        <v>86528.034810303128</v>
      </c>
      <c r="R551" s="322">
        <f t="shared" ca="1" si="389"/>
        <v>99691.76170158427</v>
      </c>
      <c r="S551" s="322">
        <f t="shared" ca="1" si="389"/>
        <v>108192.64342691415</v>
      </c>
      <c r="T551" s="322">
        <f t="shared" ca="1" si="389"/>
        <v>110035.40392424719</v>
      </c>
      <c r="U551" s="322">
        <f t="shared" ca="1" si="389"/>
        <v>115214.92092978796</v>
      </c>
      <c r="V551" s="322"/>
    </row>
    <row r="552" spans="1:22">
      <c r="A552" s="396">
        <f>Baseline!A552</f>
        <v>0</v>
      </c>
      <c r="B552" s="340" t="s">
        <v>335</v>
      </c>
      <c r="C552" s="35" t="str">
        <f>'Data Request'!$C$6</f>
        <v>Naira</v>
      </c>
      <c r="D552" s="35" t="str">
        <f>'Data Request'!$C$7</f>
        <v>Million</v>
      </c>
      <c r="G552" s="322">
        <f t="shared" ref="G552:U552" si="390">G14</f>
        <v>32533.115820049999</v>
      </c>
      <c r="H552" s="322">
        <f t="shared" si="390"/>
        <v>43411.141877559996</v>
      </c>
      <c r="I552" s="322">
        <f t="shared" si="390"/>
        <v>36182.984692190003</v>
      </c>
      <c r="J552" s="322">
        <f t="shared" si="390"/>
        <v>42758.634265220004</v>
      </c>
      <c r="K552" s="322">
        <f t="shared" si="390"/>
        <v>41406.205692240001</v>
      </c>
      <c r="L552" s="322">
        <f t="shared" si="390"/>
        <v>43476.515976852002</v>
      </c>
      <c r="M552" s="322">
        <f t="shared" si="390"/>
        <v>41085.307598125139</v>
      </c>
      <c r="N552" s="322">
        <f t="shared" si="390"/>
        <v>43139.5729780314</v>
      </c>
      <c r="O552" s="322">
        <f t="shared" si="390"/>
        <v>45296.551626932967</v>
      </c>
      <c r="P552" s="322">
        <f t="shared" si="390"/>
        <v>47561.379208279621</v>
      </c>
      <c r="Q552" s="322">
        <f t="shared" si="390"/>
        <v>49939.448168693598</v>
      </c>
      <c r="R552" s="322">
        <f t="shared" si="390"/>
        <v>52436.420577128287</v>
      </c>
      <c r="S552" s="322">
        <f t="shared" si="390"/>
        <v>55058.241605984695</v>
      </c>
      <c r="T552" s="322">
        <f t="shared" si="390"/>
        <v>57811.153686283935</v>
      </c>
      <c r="U552" s="322">
        <f t="shared" si="390"/>
        <v>60701.711370598125</v>
      </c>
      <c r="V552" s="322"/>
    </row>
    <row r="553" spans="1:22">
      <c r="A553" s="396">
        <f>Baseline!A553</f>
        <v>0</v>
      </c>
      <c r="B553" s="344" t="s">
        <v>265</v>
      </c>
      <c r="C553" s="35" t="str">
        <f>'Data Request'!$C$6</f>
        <v>Naira</v>
      </c>
      <c r="D553" s="35" t="str">
        <f>'Data Request'!$C$7</f>
        <v>Million</v>
      </c>
      <c r="G553" s="322">
        <f t="shared" ref="G553:U553" si="391">G15</f>
        <v>0</v>
      </c>
      <c r="H553" s="322">
        <f t="shared" si="391"/>
        <v>0</v>
      </c>
      <c r="I553" s="322">
        <f t="shared" si="391"/>
        <v>0</v>
      </c>
      <c r="J553" s="322">
        <f t="shared" si="391"/>
        <v>0</v>
      </c>
      <c r="K553" s="322">
        <f t="shared" si="391"/>
        <v>0</v>
      </c>
      <c r="L553" s="322">
        <f t="shared" si="391"/>
        <v>0</v>
      </c>
      <c r="M553" s="322">
        <f t="shared" si="391"/>
        <v>0</v>
      </c>
      <c r="N553" s="322">
        <f t="shared" si="391"/>
        <v>0</v>
      </c>
      <c r="O553" s="322">
        <f t="shared" si="391"/>
        <v>0</v>
      </c>
      <c r="P553" s="322">
        <f t="shared" si="391"/>
        <v>0</v>
      </c>
      <c r="Q553" s="322">
        <f t="shared" si="391"/>
        <v>0</v>
      </c>
      <c r="R553" s="322">
        <f t="shared" si="391"/>
        <v>0</v>
      </c>
      <c r="S553" s="322">
        <f t="shared" si="391"/>
        <v>0</v>
      </c>
      <c r="T553" s="322">
        <f t="shared" si="391"/>
        <v>0</v>
      </c>
      <c r="U553" s="322">
        <f t="shared" si="391"/>
        <v>0</v>
      </c>
      <c r="V553" s="322"/>
    </row>
    <row r="554" spans="1:22">
      <c r="A554" s="396">
        <f>Baseline!A554</f>
        <v>0</v>
      </c>
      <c r="B554" s="344" t="s">
        <v>267</v>
      </c>
      <c r="C554" s="35" t="str">
        <f>'Data Request'!$C$6</f>
        <v>Naira</v>
      </c>
      <c r="D554" s="35" t="str">
        <f>'Data Request'!$C$7</f>
        <v>Million</v>
      </c>
      <c r="G554" s="322">
        <f t="shared" ref="G554:U554" si="392">G16</f>
        <v>0</v>
      </c>
      <c r="H554" s="322">
        <f t="shared" si="392"/>
        <v>0</v>
      </c>
      <c r="I554" s="322">
        <f t="shared" si="392"/>
        <v>0</v>
      </c>
      <c r="J554" s="322">
        <f t="shared" si="392"/>
        <v>0</v>
      </c>
      <c r="K554" s="322">
        <f t="shared" si="392"/>
        <v>0</v>
      </c>
      <c r="L554" s="322">
        <f t="shared" si="392"/>
        <v>0</v>
      </c>
      <c r="M554" s="322">
        <f t="shared" si="392"/>
        <v>0</v>
      </c>
      <c r="N554" s="322">
        <f t="shared" si="392"/>
        <v>0</v>
      </c>
      <c r="O554" s="322">
        <f t="shared" si="392"/>
        <v>0</v>
      </c>
      <c r="P554" s="322">
        <f t="shared" si="392"/>
        <v>0</v>
      </c>
      <c r="Q554" s="322">
        <f t="shared" si="392"/>
        <v>0</v>
      </c>
      <c r="R554" s="322">
        <f t="shared" si="392"/>
        <v>0</v>
      </c>
      <c r="S554" s="322">
        <f t="shared" si="392"/>
        <v>0</v>
      </c>
      <c r="T554" s="322">
        <f t="shared" si="392"/>
        <v>0</v>
      </c>
      <c r="U554" s="322">
        <f t="shared" si="392"/>
        <v>0</v>
      </c>
      <c r="V554" s="322"/>
    </row>
    <row r="555" spans="1:22">
      <c r="A555" s="396">
        <f>Baseline!A555</f>
        <v>0</v>
      </c>
      <c r="B555" s="345" t="s">
        <v>273</v>
      </c>
      <c r="C555" s="35" t="str">
        <f>'Data Request'!$C$6</f>
        <v>Naira</v>
      </c>
      <c r="D555" s="35" t="str">
        <f>'Data Request'!$C$7</f>
        <v>Million</v>
      </c>
      <c r="G555" s="322">
        <f t="shared" ref="G555:U555" si="393">G17</f>
        <v>0</v>
      </c>
      <c r="H555" s="322">
        <f t="shared" si="393"/>
        <v>0</v>
      </c>
      <c r="I555" s="322">
        <f t="shared" si="393"/>
        <v>0</v>
      </c>
      <c r="J555" s="322">
        <f t="shared" si="393"/>
        <v>0</v>
      </c>
      <c r="K555" s="322">
        <f t="shared" si="393"/>
        <v>0</v>
      </c>
      <c r="L555" s="322">
        <f t="shared" si="393"/>
        <v>0</v>
      </c>
      <c r="M555" s="322">
        <f t="shared" si="393"/>
        <v>0</v>
      </c>
      <c r="N555" s="322">
        <f t="shared" si="393"/>
        <v>0</v>
      </c>
      <c r="O555" s="322">
        <f t="shared" si="393"/>
        <v>0</v>
      </c>
      <c r="P555" s="322">
        <f t="shared" si="393"/>
        <v>0</v>
      </c>
      <c r="Q555" s="322">
        <f t="shared" si="393"/>
        <v>0</v>
      </c>
      <c r="R555" s="322">
        <f t="shared" si="393"/>
        <v>0</v>
      </c>
      <c r="S555" s="322">
        <f t="shared" si="393"/>
        <v>0</v>
      </c>
      <c r="T555" s="322">
        <f t="shared" si="393"/>
        <v>0</v>
      </c>
      <c r="U555" s="322">
        <f t="shared" si="393"/>
        <v>0</v>
      </c>
      <c r="V555" s="322"/>
    </row>
    <row r="556" spans="1:22">
      <c r="A556" s="396">
        <f>Baseline!A556</f>
        <v>0</v>
      </c>
      <c r="B556" s="345" t="s">
        <v>274</v>
      </c>
      <c r="C556" s="35" t="str">
        <f>'Data Request'!$C$6</f>
        <v>Naira</v>
      </c>
      <c r="D556" s="35" t="str">
        <f>'Data Request'!$C$7</f>
        <v>Million</v>
      </c>
      <c r="G556" s="322">
        <f t="shared" ref="G556:U556" si="394">G18</f>
        <v>0</v>
      </c>
      <c r="H556" s="322">
        <f t="shared" si="394"/>
        <v>0</v>
      </c>
      <c r="I556" s="322">
        <f t="shared" si="394"/>
        <v>0</v>
      </c>
      <c r="J556" s="322">
        <f t="shared" si="394"/>
        <v>0</v>
      </c>
      <c r="K556" s="322">
        <f t="shared" si="394"/>
        <v>0</v>
      </c>
      <c r="L556" s="322">
        <f t="shared" si="394"/>
        <v>0</v>
      </c>
      <c r="M556" s="322">
        <f t="shared" si="394"/>
        <v>0</v>
      </c>
      <c r="N556" s="322">
        <f t="shared" si="394"/>
        <v>0</v>
      </c>
      <c r="O556" s="322">
        <f t="shared" si="394"/>
        <v>0</v>
      </c>
      <c r="P556" s="322">
        <f t="shared" si="394"/>
        <v>0</v>
      </c>
      <c r="Q556" s="322">
        <f t="shared" si="394"/>
        <v>0</v>
      </c>
      <c r="R556" s="322">
        <f t="shared" si="394"/>
        <v>0</v>
      </c>
      <c r="S556" s="322">
        <f t="shared" si="394"/>
        <v>0</v>
      </c>
      <c r="T556" s="322">
        <f t="shared" si="394"/>
        <v>0</v>
      </c>
      <c r="U556" s="322">
        <f t="shared" si="394"/>
        <v>0</v>
      </c>
      <c r="V556" s="322"/>
    </row>
    <row r="557" spans="1:22">
      <c r="A557" s="396">
        <f>Baseline!A557</f>
        <v>0</v>
      </c>
      <c r="B557" s="345" t="s">
        <v>308</v>
      </c>
      <c r="C557" s="35" t="str">
        <f>'Data Request'!$C$6</f>
        <v>Naira</v>
      </c>
      <c r="D557" s="35" t="str">
        <f>'Data Request'!$C$7</f>
        <v>Million</v>
      </c>
      <c r="G557" s="322">
        <f t="shared" ref="G557:U557" si="395">G19</f>
        <v>7886.2365137799998</v>
      </c>
      <c r="H557" s="322">
        <f t="shared" si="395"/>
        <v>7698.8812524899995</v>
      </c>
      <c r="I557" s="322">
        <f t="shared" si="395"/>
        <v>9517.926601090001</v>
      </c>
      <c r="J557" s="322">
        <f t="shared" si="395"/>
        <v>10766.78555074</v>
      </c>
      <c r="K557" s="322">
        <f t="shared" si="395"/>
        <v>11565.18531755</v>
      </c>
      <c r="L557" s="322">
        <f t="shared" si="395"/>
        <v>12143.444583427501</v>
      </c>
      <c r="M557" s="322">
        <f t="shared" si="395"/>
        <v>11475.555131338988</v>
      </c>
      <c r="N557" s="322">
        <f t="shared" si="395"/>
        <v>12049.332887905937</v>
      </c>
      <c r="O557" s="322">
        <f t="shared" si="395"/>
        <v>12651.799532301235</v>
      </c>
      <c r="P557" s="322">
        <f t="shared" si="395"/>
        <v>13284.389508916298</v>
      </c>
      <c r="Q557" s="322">
        <f t="shared" si="395"/>
        <v>13948.60898436211</v>
      </c>
      <c r="R557" s="322">
        <f t="shared" si="395"/>
        <v>14646.039433580219</v>
      </c>
      <c r="S557" s="322">
        <f t="shared" si="395"/>
        <v>15378.341405259227</v>
      </c>
      <c r="T557" s="322">
        <f t="shared" si="395"/>
        <v>16147.258475522189</v>
      </c>
      <c r="U557" s="322">
        <f t="shared" si="395"/>
        <v>16954.621399298299</v>
      </c>
      <c r="V557" s="322"/>
    </row>
    <row r="558" spans="1:22">
      <c r="A558" s="396">
        <f>Baseline!A558</f>
        <v>3</v>
      </c>
      <c r="B558" s="368" t="s">
        <v>309</v>
      </c>
      <c r="C558" s="364" t="str">
        <f>'Data Request'!$C$6</f>
        <v>Naira</v>
      </c>
      <c r="D558" s="364" t="str">
        <f>'Data Request'!$C$7</f>
        <v>Million</v>
      </c>
      <c r="E558" s="365"/>
      <c r="F558" s="365"/>
      <c r="G558" s="366">
        <f t="shared" ref="G558:U558" si="396">G20</f>
        <v>9093.8036747000006</v>
      </c>
      <c r="H558" s="366">
        <f t="shared" si="396"/>
        <v>9140.44405482</v>
      </c>
      <c r="I558" s="366">
        <f t="shared" si="396"/>
        <v>18104.562225630001</v>
      </c>
      <c r="J558" s="366">
        <f t="shared" si="396"/>
        <v>17552.10593709</v>
      </c>
      <c r="K558" s="366">
        <f t="shared" si="396"/>
        <v>24093.842507000001</v>
      </c>
      <c r="L558" s="366">
        <f t="shared" si="396"/>
        <v>25298.534632350002</v>
      </c>
      <c r="M558" s="366">
        <f t="shared" si="396"/>
        <v>23907.11522757075</v>
      </c>
      <c r="N558" s="366">
        <f t="shared" si="396"/>
        <v>25102.470988949291</v>
      </c>
      <c r="O558" s="366">
        <f t="shared" si="396"/>
        <v>26357.594538396756</v>
      </c>
      <c r="P558" s="366">
        <f t="shared" si="396"/>
        <v>27675.474265316592</v>
      </c>
      <c r="Q558" s="366">
        <f t="shared" si="396"/>
        <v>29059.247978582422</v>
      </c>
      <c r="R558" s="366">
        <f t="shared" si="396"/>
        <v>30512.21037751155</v>
      </c>
      <c r="S558" s="366">
        <f t="shared" si="396"/>
        <v>32037.820896387122</v>
      </c>
      <c r="T558" s="366">
        <f t="shared" si="396"/>
        <v>33639.711941206479</v>
      </c>
      <c r="U558" s="366">
        <f t="shared" si="396"/>
        <v>35321.697538266802</v>
      </c>
      <c r="V558" s="322"/>
    </row>
    <row r="559" spans="1:22">
      <c r="A559" s="396">
        <f>Baseline!A559</f>
        <v>0</v>
      </c>
      <c r="B559" s="345" t="s">
        <v>275</v>
      </c>
      <c r="C559" s="35" t="str">
        <f>'Data Request'!$C$6</f>
        <v>Naira</v>
      </c>
      <c r="D559" s="35" t="str">
        <f>'Data Request'!$C$7</f>
        <v>Million</v>
      </c>
      <c r="G559" s="322">
        <f t="shared" ref="G559:U559" si="397">G21</f>
        <v>0</v>
      </c>
      <c r="H559" s="322">
        <f t="shared" si="397"/>
        <v>0</v>
      </c>
      <c r="I559" s="322">
        <f t="shared" si="397"/>
        <v>0</v>
      </c>
      <c r="J559" s="322">
        <f t="shared" si="397"/>
        <v>0</v>
      </c>
      <c r="K559" s="322">
        <f t="shared" si="397"/>
        <v>0</v>
      </c>
      <c r="L559" s="322">
        <f t="shared" si="397"/>
        <v>2656.0028749912562</v>
      </c>
      <c r="M559" s="322">
        <f t="shared" ca="1" si="397"/>
        <v>11494.202225826981</v>
      </c>
      <c r="N559" s="322">
        <f t="shared" ca="1" si="397"/>
        <v>16781.163694821538</v>
      </c>
      <c r="O559" s="322">
        <f t="shared" ca="1" si="397"/>
        <v>17399.944274244153</v>
      </c>
      <c r="P559" s="322">
        <f t="shared" ca="1" si="397"/>
        <v>19946.376136054347</v>
      </c>
      <c r="Q559" s="322">
        <f t="shared" ca="1" si="397"/>
        <v>-6419.270321334996</v>
      </c>
      <c r="R559" s="322">
        <f t="shared" ca="1" si="397"/>
        <v>2097.0913133642098</v>
      </c>
      <c r="S559" s="322">
        <f t="shared" ca="1" si="397"/>
        <v>5718.2395192830882</v>
      </c>
      <c r="T559" s="322">
        <f t="shared" ca="1" si="397"/>
        <v>2437.2798212346024</v>
      </c>
      <c r="U559" s="322">
        <f t="shared" ca="1" si="397"/>
        <v>2236.8906216247269</v>
      </c>
      <c r="V559" s="322"/>
    </row>
    <row r="560" spans="1:22">
      <c r="A560" s="396">
        <f>Baseline!A560</f>
        <v>4</v>
      </c>
      <c r="B560" s="346" t="str">
        <f>B22</f>
        <v>Grants</v>
      </c>
      <c r="C560" s="35" t="str">
        <f>'Data Request'!$C$6</f>
        <v>Naira</v>
      </c>
      <c r="D560" s="35" t="str">
        <f>'Data Request'!$C$7</f>
        <v>Million</v>
      </c>
      <c r="G560" s="322">
        <f t="shared" ref="G560:U560" si="398">G22</f>
        <v>539.4510626</v>
      </c>
      <c r="H560" s="322">
        <f t="shared" si="398"/>
        <v>675.55696641999998</v>
      </c>
      <c r="I560" s="322">
        <f t="shared" si="398"/>
        <v>3961.25615926</v>
      </c>
      <c r="J560" s="322">
        <f t="shared" si="398"/>
        <v>3868.8431855500003</v>
      </c>
      <c r="K560" s="322">
        <f t="shared" si="398"/>
        <v>2618.98562425</v>
      </c>
      <c r="L560" s="322">
        <f t="shared" si="398"/>
        <v>2749.9349054625</v>
      </c>
      <c r="M560" s="322">
        <f t="shared" si="398"/>
        <v>2598.6884856620627</v>
      </c>
      <c r="N560" s="322">
        <f t="shared" si="398"/>
        <v>2728.6229099451657</v>
      </c>
      <c r="O560" s="322">
        <f t="shared" si="398"/>
        <v>2865.0540554424242</v>
      </c>
      <c r="P560" s="322">
        <f t="shared" si="398"/>
        <v>3008.3067582145454</v>
      </c>
      <c r="Q560" s="322">
        <f t="shared" si="398"/>
        <v>3158.7220961252724</v>
      </c>
      <c r="R560" s="322">
        <f t="shared" si="398"/>
        <v>3316.6582009315366</v>
      </c>
      <c r="S560" s="322">
        <f t="shared" si="398"/>
        <v>3482.4911109781128</v>
      </c>
      <c r="T560" s="322">
        <f t="shared" si="398"/>
        <v>3656.6156665270187</v>
      </c>
      <c r="U560" s="322">
        <f t="shared" si="398"/>
        <v>3839.4464498533698</v>
      </c>
      <c r="V560" s="322"/>
    </row>
    <row r="561" spans="1:22">
      <c r="A561" s="396">
        <f>Baseline!A561</f>
        <v>0</v>
      </c>
      <c r="B561" s="346" t="str">
        <f>B23</f>
        <v>Sales of Government Assets and Privatization Proceeds</v>
      </c>
      <c r="C561" s="35" t="str">
        <f>'Data Request'!$C$6</f>
        <v>Naira</v>
      </c>
      <c r="D561" s="35" t="str">
        <f>'Data Request'!$C$7</f>
        <v>Million</v>
      </c>
      <c r="G561" s="322">
        <f t="shared" ref="G561:U561" si="399">G23</f>
        <v>0</v>
      </c>
      <c r="H561" s="322">
        <f t="shared" si="399"/>
        <v>0</v>
      </c>
      <c r="I561" s="322">
        <f t="shared" si="399"/>
        <v>0</v>
      </c>
      <c r="J561" s="322">
        <f t="shared" si="399"/>
        <v>0</v>
      </c>
      <c r="K561" s="322">
        <f t="shared" si="399"/>
        <v>0</v>
      </c>
      <c r="L561" s="322">
        <f t="shared" si="399"/>
        <v>0</v>
      </c>
      <c r="M561" s="322">
        <f t="shared" si="399"/>
        <v>0</v>
      </c>
      <c r="N561" s="322">
        <f t="shared" si="399"/>
        <v>0</v>
      </c>
      <c r="O561" s="322">
        <f t="shared" si="399"/>
        <v>0</v>
      </c>
      <c r="P561" s="322">
        <f t="shared" si="399"/>
        <v>0</v>
      </c>
      <c r="Q561" s="322">
        <f t="shared" si="399"/>
        <v>0</v>
      </c>
      <c r="R561" s="322">
        <f t="shared" si="399"/>
        <v>0</v>
      </c>
      <c r="S561" s="322">
        <f t="shared" si="399"/>
        <v>0</v>
      </c>
      <c r="T561" s="322">
        <f t="shared" si="399"/>
        <v>0</v>
      </c>
      <c r="U561" s="322">
        <f t="shared" si="399"/>
        <v>0</v>
      </c>
      <c r="V561" s="322"/>
    </row>
    <row r="562" spans="1:22">
      <c r="A562" s="396">
        <f>Baseline!A562</f>
        <v>0</v>
      </c>
      <c r="B562" s="346" t="str">
        <f>B24</f>
        <v>Other Non-Debt Creating Capital Receipts</v>
      </c>
      <c r="C562" s="35" t="str">
        <f>'Data Request'!$C$6</f>
        <v>Naira</v>
      </c>
      <c r="D562" s="35" t="str">
        <f>'Data Request'!$C$7</f>
        <v>Million</v>
      </c>
      <c r="G562" s="322">
        <f t="shared" ref="G562:U562" si="400">G24</f>
        <v>30150.106612430001</v>
      </c>
      <c r="H562" s="322">
        <f t="shared" si="400"/>
        <v>11383.767167310001</v>
      </c>
      <c r="I562" s="322">
        <f t="shared" si="400"/>
        <v>2259.0676050000002</v>
      </c>
      <c r="J562" s="322">
        <f t="shared" si="400"/>
        <v>25985.48061391</v>
      </c>
      <c r="K562" s="322">
        <f t="shared" si="400"/>
        <v>22763.433601889999</v>
      </c>
      <c r="L562" s="322">
        <f t="shared" si="400"/>
        <v>23901.605281984499</v>
      </c>
      <c r="M562" s="322">
        <f t="shared" si="400"/>
        <v>25096.685546083725</v>
      </c>
      <c r="N562" s="322">
        <f t="shared" si="400"/>
        <v>26351.519823387913</v>
      </c>
      <c r="O562" s="322">
        <f t="shared" si="400"/>
        <v>27669.095814557306</v>
      </c>
      <c r="P562" s="322">
        <f t="shared" si="400"/>
        <v>29052.550605285174</v>
      </c>
      <c r="Q562" s="322">
        <f t="shared" si="400"/>
        <v>30505.178135549428</v>
      </c>
      <c r="R562" s="322">
        <f t="shared" si="400"/>
        <v>32030.437042326907</v>
      </c>
      <c r="S562" s="322">
        <f t="shared" si="400"/>
        <v>33631.958894443247</v>
      </c>
      <c r="T562" s="322">
        <f t="shared" si="400"/>
        <v>35313.556839165409</v>
      </c>
      <c r="U562" s="322">
        <f t="shared" si="400"/>
        <v>37079.234681123686</v>
      </c>
      <c r="V562" s="322"/>
    </row>
    <row r="563" spans="1:22">
      <c r="A563" s="396">
        <f>Baseline!A563</f>
        <v>0</v>
      </c>
      <c r="B563" s="346" t="s">
        <v>268</v>
      </c>
      <c r="C563" s="35" t="str">
        <f>'Data Request'!$C$6</f>
        <v>Naira</v>
      </c>
      <c r="D563" s="35" t="str">
        <f>'Data Request'!$C$7</f>
        <v>Million</v>
      </c>
      <c r="G563" s="322">
        <f t="shared" ref="G563:U563" si="401">G25</f>
        <v>0</v>
      </c>
      <c r="H563" s="322">
        <f t="shared" si="401"/>
        <v>0</v>
      </c>
      <c r="I563" s="322">
        <f t="shared" si="401"/>
        <v>0</v>
      </c>
      <c r="J563" s="322">
        <f t="shared" si="401"/>
        <v>0</v>
      </c>
      <c r="K563" s="322">
        <f t="shared" si="401"/>
        <v>0</v>
      </c>
      <c r="L563" s="322">
        <f t="shared" si="401"/>
        <v>-23995.537312455741</v>
      </c>
      <c r="M563" s="322">
        <f t="shared" ca="1" si="401"/>
        <v>-16201.171805918808</v>
      </c>
      <c r="N563" s="322">
        <f t="shared" ca="1" si="401"/>
        <v>-12298.979038511541</v>
      </c>
      <c r="O563" s="322">
        <f t="shared" ca="1" si="401"/>
        <v>-13134.205595755579</v>
      </c>
      <c r="P563" s="322">
        <f t="shared" ca="1" si="401"/>
        <v>-12114.481227445372</v>
      </c>
      <c r="Q563" s="322">
        <f t="shared" ca="1" si="401"/>
        <v>-40083.170553009695</v>
      </c>
      <c r="R563" s="322">
        <f t="shared" ca="1" si="401"/>
        <v>-33250.003929894236</v>
      </c>
      <c r="S563" s="322">
        <f t="shared" ca="1" si="401"/>
        <v>-31396.210486138269</v>
      </c>
      <c r="T563" s="322">
        <f t="shared" ca="1" si="401"/>
        <v>-36532.892684457824</v>
      </c>
      <c r="U563" s="322">
        <f t="shared" ca="1" si="401"/>
        <v>-38681.79050935233</v>
      </c>
      <c r="V563" s="322"/>
    </row>
    <row r="564" spans="1:22">
      <c r="A564" s="396">
        <f>Baseline!A564</f>
        <v>1</v>
      </c>
      <c r="B564" s="342" t="s">
        <v>307</v>
      </c>
      <c r="C564" s="364" t="str">
        <f>'Data Request'!$C$6</f>
        <v>Naira</v>
      </c>
      <c r="D564" s="364" t="str">
        <f>'Data Request'!$C$7</f>
        <v>Million</v>
      </c>
      <c r="E564" s="365"/>
      <c r="F564" s="365"/>
      <c r="G564" s="366">
        <f>G552+G555+G556+G557+G558+G560</f>
        <v>50052.607071129998</v>
      </c>
      <c r="H564" s="366">
        <f t="shared" ref="H564:U564" si="402">H552+H555+H556+H557+H558+H560</f>
        <v>60926.024151289996</v>
      </c>
      <c r="I564" s="366">
        <f t="shared" si="402"/>
        <v>67766.729678169999</v>
      </c>
      <c r="J564" s="366">
        <f t="shared" si="402"/>
        <v>74946.368938600004</v>
      </c>
      <c r="K564" s="366">
        <f t="shared" si="402"/>
        <v>79684.219141039997</v>
      </c>
      <c r="L564" s="366">
        <f t="shared" si="402"/>
        <v>83668.430098092009</v>
      </c>
      <c r="M564" s="366">
        <f t="shared" si="402"/>
        <v>79066.666442696936</v>
      </c>
      <c r="N564" s="366">
        <f t="shared" si="402"/>
        <v>83019.999764831795</v>
      </c>
      <c r="O564" s="366">
        <f t="shared" si="402"/>
        <v>87170.999753073382</v>
      </c>
      <c r="P564" s="366">
        <f t="shared" si="402"/>
        <v>91529.54974072706</v>
      </c>
      <c r="Q564" s="366">
        <f t="shared" si="402"/>
        <v>96106.027227763407</v>
      </c>
      <c r="R564" s="366">
        <f t="shared" si="402"/>
        <v>100911.3285891516</v>
      </c>
      <c r="S564" s="366">
        <f t="shared" si="402"/>
        <v>105956.89501860917</v>
      </c>
      <c r="T564" s="366">
        <f t="shared" si="402"/>
        <v>111254.73976953962</v>
      </c>
      <c r="U564" s="366">
        <f t="shared" si="402"/>
        <v>116817.47675801659</v>
      </c>
      <c r="V564" s="322"/>
    </row>
    <row r="565" spans="1:22">
      <c r="A565" s="396">
        <f>Baseline!A565</f>
        <v>2</v>
      </c>
      <c r="B565" s="342" t="s">
        <v>345</v>
      </c>
      <c r="C565" s="364" t="str">
        <f>'Data Request'!$C$6</f>
        <v>Naira</v>
      </c>
      <c r="D565" s="364" t="str">
        <f>'Data Request'!$C$7</f>
        <v>Million</v>
      </c>
      <c r="E565" s="365"/>
      <c r="F565" s="365"/>
      <c r="G565" s="366">
        <f>G552+G555+G556+G557</f>
        <v>40419.35233383</v>
      </c>
      <c r="H565" s="366">
        <f t="shared" ref="H565:U565" si="403">H552+H555+H556+H557</f>
        <v>51110.023130049995</v>
      </c>
      <c r="I565" s="366">
        <f t="shared" si="403"/>
        <v>45700.911293280005</v>
      </c>
      <c r="J565" s="366">
        <f t="shared" si="403"/>
        <v>53525.419815960006</v>
      </c>
      <c r="K565" s="366">
        <f t="shared" si="403"/>
        <v>52971.391009790001</v>
      </c>
      <c r="L565" s="366">
        <f t="shared" si="403"/>
        <v>55619.960560279505</v>
      </c>
      <c r="M565" s="366">
        <f t="shared" si="403"/>
        <v>52560.862729464126</v>
      </c>
      <c r="N565" s="366">
        <f t="shared" si="403"/>
        <v>55188.90586593734</v>
      </c>
      <c r="O565" s="366">
        <f t="shared" si="403"/>
        <v>57948.351159234204</v>
      </c>
      <c r="P565" s="366">
        <f t="shared" si="403"/>
        <v>60845.768717195919</v>
      </c>
      <c r="Q565" s="366">
        <f t="shared" si="403"/>
        <v>63888.057153055706</v>
      </c>
      <c r="R565" s="366">
        <f t="shared" si="403"/>
        <v>67082.460010708513</v>
      </c>
      <c r="S565" s="366">
        <f t="shared" si="403"/>
        <v>70436.583011243929</v>
      </c>
      <c r="T565" s="366">
        <f t="shared" si="403"/>
        <v>73958.412161806118</v>
      </c>
      <c r="U565" s="366">
        <f t="shared" si="403"/>
        <v>77656.332769896428</v>
      </c>
      <c r="V565" s="322"/>
    </row>
    <row r="566" spans="1:22">
      <c r="A566" s="396">
        <f>Baseline!A566</f>
        <v>5</v>
      </c>
      <c r="B566" s="320" t="s">
        <v>126</v>
      </c>
      <c r="C566" s="35" t="str">
        <f>'Data Request'!$C$6</f>
        <v>Naira</v>
      </c>
      <c r="D566" s="35" t="str">
        <f>'Data Request'!$C$7</f>
        <v>Million</v>
      </c>
      <c r="G566" s="322">
        <f t="shared" ref="G566:U566" si="404">G30</f>
        <v>55862.913015310005</v>
      </c>
      <c r="H566" s="322">
        <f t="shared" si="404"/>
        <v>71640.805169309999</v>
      </c>
      <c r="I566" s="322">
        <f t="shared" si="404"/>
        <v>67151.009465919997</v>
      </c>
      <c r="J566" s="322">
        <f t="shared" si="404"/>
        <v>100158.96899600999</v>
      </c>
      <c r="K566" s="322">
        <f t="shared" si="404"/>
        <v>74252.954540609993</v>
      </c>
      <c r="L566" s="322">
        <f t="shared" si="404"/>
        <v>83574.500070880764</v>
      </c>
      <c r="M566" s="322">
        <f t="shared" ca="1" si="404"/>
        <v>87962.182186121849</v>
      </c>
      <c r="N566" s="322">
        <f t="shared" ca="1" si="404"/>
        <v>97072.542552968167</v>
      </c>
      <c r="O566" s="322">
        <f t="shared" ca="1" si="404"/>
        <v>101705.88997187512</v>
      </c>
      <c r="P566" s="322">
        <f t="shared" ca="1" si="404"/>
        <v>108467.61911856686</v>
      </c>
      <c r="Q566" s="322">
        <f t="shared" ca="1" si="404"/>
        <v>86528.034810303157</v>
      </c>
      <c r="R566" s="322">
        <f t="shared" ca="1" si="404"/>
        <v>99691.76170158427</v>
      </c>
      <c r="S566" s="322">
        <f t="shared" ca="1" si="404"/>
        <v>108192.64342691415</v>
      </c>
      <c r="T566" s="322">
        <f t="shared" ca="1" si="404"/>
        <v>110035.40392424721</v>
      </c>
      <c r="U566" s="322">
        <f t="shared" ca="1" si="404"/>
        <v>115214.92092978794</v>
      </c>
      <c r="V566" s="322"/>
    </row>
    <row r="567" spans="1:22">
      <c r="A567" s="396">
        <f>Baseline!A567</f>
        <v>6</v>
      </c>
      <c r="B567" s="340" t="s">
        <v>269</v>
      </c>
      <c r="C567" s="35" t="str">
        <f>'Data Request'!$C$6</f>
        <v>Naira</v>
      </c>
      <c r="D567" s="35" t="str">
        <f>'Data Request'!$C$7</f>
        <v>Million</v>
      </c>
      <c r="G567" s="322">
        <f t="shared" ref="G567:U567" si="405">G31</f>
        <v>20188.554982310001</v>
      </c>
      <c r="H567" s="322">
        <f t="shared" si="405"/>
        <v>22066.916758889998</v>
      </c>
      <c r="I567" s="322">
        <f t="shared" si="405"/>
        <v>21498.672226439998</v>
      </c>
      <c r="J567" s="322">
        <f t="shared" si="405"/>
        <v>24866.916758889998</v>
      </c>
      <c r="K567" s="322">
        <f t="shared" si="405"/>
        <v>19469.910426210001</v>
      </c>
      <c r="L567" s="322">
        <f t="shared" si="405"/>
        <v>20443.405947520503</v>
      </c>
      <c r="M567" s="322">
        <f t="shared" si="405"/>
        <v>21465.576244896525</v>
      </c>
      <c r="N567" s="322">
        <f t="shared" si="405"/>
        <v>22538.855057141354</v>
      </c>
      <c r="O567" s="322">
        <f t="shared" si="405"/>
        <v>23665.797809998421</v>
      </c>
      <c r="P567" s="322">
        <f t="shared" si="405"/>
        <v>24849.087700498345</v>
      </c>
      <c r="Q567" s="322">
        <f t="shared" si="405"/>
        <v>26091.542085523259</v>
      </c>
      <c r="R567" s="322">
        <f t="shared" si="405"/>
        <v>27396.119189799425</v>
      </c>
      <c r="S567" s="322">
        <f t="shared" si="405"/>
        <v>28765.925149289393</v>
      </c>
      <c r="T567" s="322">
        <f t="shared" si="405"/>
        <v>30204.221406753866</v>
      </c>
      <c r="U567" s="322">
        <f t="shared" si="405"/>
        <v>31714.432477091559</v>
      </c>
      <c r="V567" s="322"/>
    </row>
    <row r="568" spans="1:22">
      <c r="A568" s="396">
        <f>Baseline!A568</f>
        <v>7</v>
      </c>
      <c r="B568" s="340" t="s">
        <v>270</v>
      </c>
      <c r="C568" s="35" t="str">
        <f>'Data Request'!$C$6</f>
        <v>Naira</v>
      </c>
      <c r="D568" s="35" t="str">
        <f>'Data Request'!$C$7</f>
        <v>Million</v>
      </c>
      <c r="G568" s="322">
        <f t="shared" ref="G568:U568" si="406">G32</f>
        <v>7876.8764730100002</v>
      </c>
      <c r="H568" s="322">
        <f t="shared" si="406"/>
        <v>8434.0781778199998</v>
      </c>
      <c r="I568" s="322">
        <f t="shared" si="406"/>
        <v>8142.9531023400004</v>
      </c>
      <c r="J568" s="322">
        <f t="shared" si="406"/>
        <v>13813.75702682</v>
      </c>
      <c r="K568" s="322">
        <f t="shared" si="406"/>
        <v>25770.995543459998</v>
      </c>
      <c r="L568" s="322">
        <f t="shared" si="406"/>
        <v>27059.545320632998</v>
      </c>
      <c r="M568" s="322">
        <f t="shared" si="406"/>
        <v>28412.522586664647</v>
      </c>
      <c r="N568" s="322">
        <f t="shared" si="406"/>
        <v>29833.148715997882</v>
      </c>
      <c r="O568" s="322">
        <f t="shared" si="406"/>
        <v>31324.806151797773</v>
      </c>
      <c r="P568" s="322">
        <f t="shared" si="406"/>
        <v>32891.046459387668</v>
      </c>
      <c r="Q568" s="322">
        <f t="shared" si="406"/>
        <v>34535.598782357047</v>
      </c>
      <c r="R568" s="322">
        <f t="shared" si="406"/>
        <v>36262.378721474903</v>
      </c>
      <c r="S568" s="322">
        <f t="shared" si="406"/>
        <v>38075.497657548643</v>
      </c>
      <c r="T568" s="322">
        <f t="shared" si="406"/>
        <v>39979.272540426078</v>
      </c>
      <c r="U568" s="322">
        <f t="shared" si="406"/>
        <v>41978.23616744738</v>
      </c>
      <c r="V568" s="322"/>
    </row>
    <row r="569" spans="1:22">
      <c r="A569" s="396">
        <f>Baseline!A569</f>
        <v>0</v>
      </c>
      <c r="B569" s="340" t="s">
        <v>271</v>
      </c>
      <c r="C569" s="35" t="str">
        <f>'Data Request'!$C$6</f>
        <v>Naira</v>
      </c>
      <c r="D569" s="35" t="str">
        <f>'Data Request'!$C$7</f>
        <v>Million</v>
      </c>
      <c r="G569" s="322">
        <f t="shared" ref="G569:U569" si="407">G33</f>
        <v>0</v>
      </c>
      <c r="H569" s="322">
        <f t="shared" si="407"/>
        <v>0</v>
      </c>
      <c r="I569" s="322">
        <f t="shared" si="407"/>
        <v>0</v>
      </c>
      <c r="J569" s="322">
        <f t="shared" si="407"/>
        <v>0</v>
      </c>
      <c r="K569" s="322">
        <f t="shared" si="407"/>
        <v>0</v>
      </c>
      <c r="L569" s="322">
        <f t="shared" si="407"/>
        <v>2749.9541354294997</v>
      </c>
      <c r="M569" s="322">
        <f t="shared" si="407"/>
        <v>2115.071236596516</v>
      </c>
      <c r="N569" s="322">
        <f t="shared" ca="1" si="407"/>
        <v>2067.4280584730586</v>
      </c>
      <c r="O569" s="322">
        <f t="shared" ca="1" si="407"/>
        <v>2301.2258011137646</v>
      </c>
      <c r="P569" s="322">
        <f t="shared" ca="1" si="407"/>
        <v>2443.4277877259274</v>
      </c>
      <c r="Q569" s="322">
        <f t="shared" ca="1" si="407"/>
        <v>2648.8772738344155</v>
      </c>
      <c r="R569" s="322">
        <f t="shared" ca="1" si="407"/>
        <v>1425.2099645908647</v>
      </c>
      <c r="S569" s="322">
        <f t="shared" ca="1" si="407"/>
        <v>176.21879382638326</v>
      </c>
      <c r="T569" s="322">
        <f t="shared" ca="1" si="407"/>
        <v>-1179.0337191079934</v>
      </c>
      <c r="U569" s="322">
        <f t="shared" ca="1" si="407"/>
        <v>-2813.448555674986</v>
      </c>
      <c r="V569" s="322"/>
    </row>
    <row r="570" spans="1:22">
      <c r="A570" s="396">
        <f>Baseline!A570</f>
        <v>9</v>
      </c>
      <c r="B570" s="340" t="s">
        <v>272</v>
      </c>
      <c r="C570" s="35" t="str">
        <f>'Data Request'!$C$6</f>
        <v>Naira</v>
      </c>
      <c r="D570" s="35" t="str">
        <f>'Data Request'!$C$7</f>
        <v>Million</v>
      </c>
      <c r="G570" s="322">
        <f t="shared" ref="G570:U570" si="408">G36</f>
        <v>0</v>
      </c>
      <c r="H570" s="322">
        <f t="shared" si="408"/>
        <v>0</v>
      </c>
      <c r="I570" s="322">
        <f t="shared" si="408"/>
        <v>0</v>
      </c>
      <c r="J570" s="322">
        <f t="shared" si="408"/>
        <v>0</v>
      </c>
      <c r="K570" s="322">
        <f t="shared" si="408"/>
        <v>0</v>
      </c>
      <c r="L570" s="322">
        <f t="shared" si="408"/>
        <v>0</v>
      </c>
      <c r="M570" s="322">
        <f t="shared" si="408"/>
        <v>0</v>
      </c>
      <c r="N570" s="322">
        <f t="shared" si="408"/>
        <v>0</v>
      </c>
      <c r="O570" s="322">
        <f t="shared" si="408"/>
        <v>0</v>
      </c>
      <c r="P570" s="322">
        <f t="shared" si="408"/>
        <v>0</v>
      </c>
      <c r="Q570" s="322">
        <f t="shared" si="408"/>
        <v>0</v>
      </c>
      <c r="R570" s="322">
        <f t="shared" si="408"/>
        <v>0</v>
      </c>
      <c r="S570" s="322">
        <f t="shared" si="408"/>
        <v>0</v>
      </c>
      <c r="T570" s="322">
        <f t="shared" si="408"/>
        <v>0</v>
      </c>
      <c r="U570" s="322">
        <f t="shared" si="408"/>
        <v>0</v>
      </c>
      <c r="V570" s="322"/>
    </row>
    <row r="571" spans="1:22">
      <c r="A571" s="396">
        <f>Baseline!A571</f>
        <v>10</v>
      </c>
      <c r="B571" s="340" t="s">
        <v>7</v>
      </c>
      <c r="C571" s="35" t="str">
        <f>'Data Request'!$C$6</f>
        <v>Naira</v>
      </c>
      <c r="D571" s="35" t="str">
        <f>'Data Request'!$C$7</f>
        <v>Million</v>
      </c>
      <c r="G571" s="322">
        <f t="shared" ref="G571:U571" si="409">G37</f>
        <v>27797.481559990003</v>
      </c>
      <c r="H571" s="322">
        <f t="shared" si="409"/>
        <v>41139.810232600001</v>
      </c>
      <c r="I571" s="322">
        <f t="shared" si="409"/>
        <v>37509.384137139998</v>
      </c>
      <c r="J571" s="322">
        <f t="shared" si="409"/>
        <v>61478.295210300006</v>
      </c>
      <c r="K571" s="322">
        <f t="shared" si="409"/>
        <v>29012.048570939998</v>
      </c>
      <c r="L571" s="322">
        <f t="shared" si="409"/>
        <v>30462.650999486999</v>
      </c>
      <c r="M571" s="322">
        <f t="shared" si="409"/>
        <v>31985.78354946135</v>
      </c>
      <c r="N571" s="322">
        <f t="shared" si="409"/>
        <v>33585.072726934421</v>
      </c>
      <c r="O571" s="322">
        <f t="shared" si="409"/>
        <v>35264.326363281136</v>
      </c>
      <c r="P571" s="322">
        <f t="shared" si="409"/>
        <v>37027.5426814452</v>
      </c>
      <c r="Q571" s="322">
        <f t="shared" si="409"/>
        <v>38878.919815517453</v>
      </c>
      <c r="R571" s="322">
        <f t="shared" si="409"/>
        <v>40822.865806293332</v>
      </c>
      <c r="S571" s="322">
        <f t="shared" si="409"/>
        <v>42864.009096607995</v>
      </c>
      <c r="T571" s="322">
        <f t="shared" si="409"/>
        <v>45007.209551438398</v>
      </c>
      <c r="U571" s="322">
        <f t="shared" si="409"/>
        <v>47257.570029010312</v>
      </c>
      <c r="V571" s="322"/>
    </row>
    <row r="572" spans="1:22">
      <c r="A572" s="396">
        <f>Baseline!A572</f>
        <v>0</v>
      </c>
      <c r="B572" s="340" t="s">
        <v>246</v>
      </c>
      <c r="C572" s="35" t="str">
        <f>'Data Request'!$C$6</f>
        <v>Naira</v>
      </c>
      <c r="D572" s="35" t="str">
        <f>'Data Request'!$C$7</f>
        <v>Million</v>
      </c>
      <c r="G572" s="322">
        <f t="shared" ref="G572:U572" si="410">G38</f>
        <v>0</v>
      </c>
      <c r="H572" s="322">
        <f t="shared" si="410"/>
        <v>0</v>
      </c>
      <c r="I572" s="322">
        <f t="shared" si="410"/>
        <v>0</v>
      </c>
      <c r="J572" s="322">
        <f t="shared" si="410"/>
        <v>0</v>
      </c>
      <c r="K572" s="322">
        <f t="shared" si="410"/>
        <v>0</v>
      </c>
      <c r="L572" s="322">
        <f t="shared" si="410"/>
        <v>2858.9436678107704</v>
      </c>
      <c r="M572" s="322">
        <f t="shared" ca="1" si="410"/>
        <v>3983.2285685028091</v>
      </c>
      <c r="N572" s="322">
        <f t="shared" ca="1" si="410"/>
        <v>9048.037994421451</v>
      </c>
      <c r="O572" s="322">
        <f t="shared" ca="1" si="410"/>
        <v>9149.7338456840225</v>
      </c>
      <c r="P572" s="322">
        <f t="shared" ca="1" si="410"/>
        <v>11256.514489509724</v>
      </c>
      <c r="Q572" s="322">
        <f t="shared" ca="1" si="410"/>
        <v>-15626.903146929028</v>
      </c>
      <c r="R572" s="322">
        <f t="shared" ca="1" si="410"/>
        <v>-6214.8119805742681</v>
      </c>
      <c r="S572" s="322">
        <f t="shared" ca="1" si="410"/>
        <v>-1689.00727035827</v>
      </c>
      <c r="T572" s="322">
        <f t="shared" ca="1" si="410"/>
        <v>-3976.2658552631437</v>
      </c>
      <c r="U572" s="322">
        <f t="shared" ca="1" si="410"/>
        <v>-2921.8691880863153</v>
      </c>
      <c r="V572" s="322"/>
    </row>
    <row r="573" spans="1:22">
      <c r="A573" s="396">
        <f>Baseline!A573</f>
        <v>0</v>
      </c>
      <c r="B573" s="342" t="s">
        <v>341</v>
      </c>
      <c r="C573" s="364" t="str">
        <f>'Data Request'!$C$6</f>
        <v>Naira</v>
      </c>
      <c r="D573" s="364" t="str">
        <f>'Data Request'!$C$7</f>
        <v>Million</v>
      </c>
      <c r="E573" s="365"/>
      <c r="F573" s="365"/>
      <c r="G573" s="366">
        <f>G566</f>
        <v>55862.913015310005</v>
      </c>
      <c r="H573" s="366">
        <f t="shared" ref="H573:U573" si="411">H566</f>
        <v>71640.805169309999</v>
      </c>
      <c r="I573" s="366">
        <f t="shared" si="411"/>
        <v>67151.009465919997</v>
      </c>
      <c r="J573" s="366">
        <f t="shared" si="411"/>
        <v>100158.96899600999</v>
      </c>
      <c r="K573" s="366">
        <f t="shared" si="411"/>
        <v>74252.954540609993</v>
      </c>
      <c r="L573" s="366">
        <f t="shared" si="411"/>
        <v>83574.500070880764</v>
      </c>
      <c r="M573" s="366">
        <f t="shared" ca="1" si="411"/>
        <v>87962.182186121849</v>
      </c>
      <c r="N573" s="366">
        <f t="shared" ca="1" si="411"/>
        <v>97072.542552968167</v>
      </c>
      <c r="O573" s="366">
        <f t="shared" ca="1" si="411"/>
        <v>101705.88997187512</v>
      </c>
      <c r="P573" s="366">
        <f t="shared" ca="1" si="411"/>
        <v>108467.61911856686</v>
      </c>
      <c r="Q573" s="366">
        <f t="shared" ca="1" si="411"/>
        <v>86528.034810303157</v>
      </c>
      <c r="R573" s="366">
        <f t="shared" ca="1" si="411"/>
        <v>99691.76170158427</v>
      </c>
      <c r="S573" s="366">
        <f t="shared" ca="1" si="411"/>
        <v>108192.64342691415</v>
      </c>
      <c r="T573" s="366">
        <f t="shared" ca="1" si="411"/>
        <v>110035.40392424721</v>
      </c>
      <c r="U573" s="366">
        <f t="shared" ca="1" si="411"/>
        <v>115214.92092978794</v>
      </c>
      <c r="V573" s="322"/>
    </row>
    <row r="574" spans="1:22">
      <c r="A574" s="396">
        <f>Baseline!A574</f>
        <v>0</v>
      </c>
      <c r="B574" s="342" t="s">
        <v>342</v>
      </c>
      <c r="C574" s="364" t="str">
        <f>'Data Request'!$C$6</f>
        <v>Naira</v>
      </c>
      <c r="D574" s="364" t="str">
        <f>'Data Request'!$C$7</f>
        <v>Million</v>
      </c>
      <c r="E574" s="365"/>
      <c r="F574" s="365"/>
      <c r="G574" s="366">
        <f>G566-G569</f>
        <v>55862.913015310005</v>
      </c>
      <c r="H574" s="366">
        <f t="shared" ref="H574:U574" si="412">H566-H569</f>
        <v>71640.805169309999</v>
      </c>
      <c r="I574" s="366">
        <f t="shared" si="412"/>
        <v>67151.009465919997</v>
      </c>
      <c r="J574" s="366">
        <f t="shared" si="412"/>
        <v>100158.96899600999</v>
      </c>
      <c r="K574" s="366">
        <f t="shared" si="412"/>
        <v>74252.954540609993</v>
      </c>
      <c r="L574" s="366">
        <f t="shared" si="412"/>
        <v>80824.545935451257</v>
      </c>
      <c r="M574" s="366">
        <f t="shared" ca="1" si="412"/>
        <v>85847.110949525333</v>
      </c>
      <c r="N574" s="366">
        <f t="shared" ca="1" si="412"/>
        <v>95005.114494495108</v>
      </c>
      <c r="O574" s="366">
        <f t="shared" ca="1" si="412"/>
        <v>99404.66417076136</v>
      </c>
      <c r="P574" s="366">
        <f t="shared" ca="1" si="412"/>
        <v>106024.19133084093</v>
      </c>
      <c r="Q574" s="366">
        <f t="shared" ca="1" si="412"/>
        <v>83879.157536468745</v>
      </c>
      <c r="R574" s="366">
        <f t="shared" ca="1" si="412"/>
        <v>98266.55173699341</v>
      </c>
      <c r="S574" s="366">
        <f t="shared" ca="1" si="412"/>
        <v>108016.42463308776</v>
      </c>
      <c r="T574" s="366">
        <f t="shared" ca="1" si="412"/>
        <v>111214.4376433552</v>
      </c>
      <c r="U574" s="366">
        <f t="shared" ca="1" si="412"/>
        <v>118028.36948546293</v>
      </c>
      <c r="V574" s="322"/>
    </row>
    <row r="575" spans="1:22">
      <c r="A575" s="396">
        <f>Baseline!A575</f>
        <v>0</v>
      </c>
      <c r="B575" s="320" t="s">
        <v>69</v>
      </c>
      <c r="C575" s="35" t="str">
        <f>'Data Request'!$C$6</f>
        <v>Naira</v>
      </c>
      <c r="D575" s="35" t="str">
        <f>'Data Request'!$C$7</f>
        <v>Million</v>
      </c>
      <c r="G575" s="348"/>
      <c r="H575" s="348"/>
      <c r="I575" s="348"/>
      <c r="J575" s="348"/>
      <c r="K575" s="348"/>
      <c r="L575" s="322">
        <f t="shared" ref="L575:U575" si="413">L49</f>
        <v>-93.932030471240978</v>
      </c>
      <c r="M575" s="322">
        <f t="shared" ca="1" si="413"/>
        <v>8895.5137401649172</v>
      </c>
      <c r="N575" s="322">
        <f t="shared" ca="1" si="413"/>
        <v>14052.540784876372</v>
      </c>
      <c r="O575" s="322">
        <f t="shared" ca="1" si="413"/>
        <v>14534.890218801727</v>
      </c>
      <c r="P575" s="322">
        <f t="shared" ca="1" si="413"/>
        <v>16938.069377839802</v>
      </c>
      <c r="Q575" s="322">
        <f t="shared" ca="1" si="413"/>
        <v>-9577.9924174602675</v>
      </c>
      <c r="R575" s="322">
        <f t="shared" ca="1" si="413"/>
        <v>-1219.5668875673318</v>
      </c>
      <c r="S575" s="322">
        <f t="shared" ca="1" si="413"/>
        <v>2235.7484083049803</v>
      </c>
      <c r="T575" s="322">
        <f t="shared" ca="1" si="413"/>
        <v>-1219.3358452924158</v>
      </c>
      <c r="U575" s="322">
        <f t="shared" ca="1" si="413"/>
        <v>-1602.5558282286474</v>
      </c>
      <c r="V575" s="322"/>
    </row>
    <row r="576" spans="1:22">
      <c r="A576" s="396">
        <f>Baseline!A576</f>
        <v>0</v>
      </c>
      <c r="B576" s="342" t="s">
        <v>344</v>
      </c>
      <c r="C576" s="364" t="str">
        <f>'Data Request'!$C$6</f>
        <v>Naira</v>
      </c>
      <c r="D576" s="364" t="str">
        <f>'Data Request'!$C$7</f>
        <v>Million</v>
      </c>
      <c r="E576" s="365"/>
      <c r="F576" s="365"/>
      <c r="G576" s="366">
        <f>G564-G573</f>
        <v>-5810.3059441800069</v>
      </c>
      <c r="H576" s="366">
        <f t="shared" ref="H576:U576" si="414">H564-H573</f>
        <v>-10714.781018020003</v>
      </c>
      <c r="I576" s="366">
        <f t="shared" si="414"/>
        <v>615.72021225000208</v>
      </c>
      <c r="J576" s="366">
        <f t="shared" si="414"/>
        <v>-25212.600057409989</v>
      </c>
      <c r="K576" s="366">
        <f t="shared" si="414"/>
        <v>5431.2646004300041</v>
      </c>
      <c r="L576" s="366">
        <f t="shared" si="414"/>
        <v>93.930027211245033</v>
      </c>
      <c r="M576" s="366">
        <f t="shared" ca="1" si="414"/>
        <v>-8895.5157434249122</v>
      </c>
      <c r="N576" s="366">
        <f t="shared" ca="1" si="414"/>
        <v>-14052.542788136372</v>
      </c>
      <c r="O576" s="366">
        <f t="shared" ca="1" si="414"/>
        <v>-14534.890218801738</v>
      </c>
      <c r="P576" s="366">
        <f t="shared" ca="1" si="414"/>
        <v>-16938.069377839798</v>
      </c>
      <c r="Q576" s="366">
        <f t="shared" ca="1" si="414"/>
        <v>9577.9924174602493</v>
      </c>
      <c r="R576" s="366">
        <f t="shared" ca="1" si="414"/>
        <v>1219.5668875673291</v>
      </c>
      <c r="S576" s="366">
        <f t="shared" ca="1" si="414"/>
        <v>-2235.7484083049785</v>
      </c>
      <c r="T576" s="366">
        <f t="shared" ca="1" si="414"/>
        <v>1219.3358452924149</v>
      </c>
      <c r="U576" s="366">
        <f t="shared" ca="1" si="414"/>
        <v>1602.5558282286511</v>
      </c>
      <c r="V576" s="322"/>
    </row>
    <row r="577" spans="1:22">
      <c r="A577" s="396">
        <f>Baseline!A577</f>
        <v>0</v>
      </c>
      <c r="B577" s="342" t="s">
        <v>343</v>
      </c>
      <c r="C577" s="364" t="str">
        <f>'Data Request'!$C$6</f>
        <v>Naira</v>
      </c>
      <c r="D577" s="364" t="str">
        <f>'Data Request'!$C$7</f>
        <v>Million</v>
      </c>
      <c r="E577" s="365"/>
      <c r="F577" s="365"/>
      <c r="G577" s="366">
        <f>G564-G574</f>
        <v>-5810.3059441800069</v>
      </c>
      <c r="H577" s="366">
        <f t="shared" ref="H577:U577" si="415">H564-H574</f>
        <v>-10714.781018020003</v>
      </c>
      <c r="I577" s="366">
        <f t="shared" si="415"/>
        <v>615.72021225000208</v>
      </c>
      <c r="J577" s="366">
        <f t="shared" si="415"/>
        <v>-25212.600057409989</v>
      </c>
      <c r="K577" s="366">
        <f t="shared" si="415"/>
        <v>5431.2646004300041</v>
      </c>
      <c r="L577" s="366">
        <f t="shared" si="415"/>
        <v>2843.884162640752</v>
      </c>
      <c r="M577" s="366">
        <f t="shared" ca="1" si="415"/>
        <v>-6780.4445068283967</v>
      </c>
      <c r="N577" s="366">
        <f t="shared" ca="1" si="415"/>
        <v>-11985.114729663313</v>
      </c>
      <c r="O577" s="366">
        <f t="shared" ca="1" si="415"/>
        <v>-12233.664417687978</v>
      </c>
      <c r="P577" s="366">
        <f t="shared" ca="1" si="415"/>
        <v>-14494.641590113868</v>
      </c>
      <c r="Q577" s="366">
        <f t="shared" ca="1" si="415"/>
        <v>12226.869691294662</v>
      </c>
      <c r="R577" s="366">
        <f t="shared" ca="1" si="415"/>
        <v>2644.7768521581893</v>
      </c>
      <c r="S577" s="366">
        <f t="shared" ca="1" si="415"/>
        <v>-2059.5296144785971</v>
      </c>
      <c r="T577" s="366">
        <f t="shared" ca="1" si="415"/>
        <v>40.302126184426015</v>
      </c>
      <c r="U577" s="366">
        <f t="shared" ca="1" si="415"/>
        <v>-1210.8927274463349</v>
      </c>
      <c r="V577" s="322"/>
    </row>
    <row r="578" spans="1:22">
      <c r="A578" s="396">
        <f>Baseline!A578</f>
        <v>0</v>
      </c>
      <c r="B578" s="320"/>
      <c r="C578" s="35"/>
      <c r="D578" s="35"/>
      <c r="G578" s="322"/>
      <c r="H578" s="322"/>
      <c r="I578" s="322"/>
      <c r="J578" s="322"/>
      <c r="K578" s="322"/>
      <c r="L578" s="322"/>
      <c r="M578" s="322"/>
      <c r="N578" s="322"/>
      <c r="O578" s="322"/>
      <c r="P578" s="322"/>
      <c r="Q578" s="322"/>
      <c r="R578" s="322"/>
      <c r="S578" s="322"/>
      <c r="T578" s="322"/>
      <c r="U578" s="322"/>
      <c r="V578" s="322"/>
    </row>
    <row r="579" spans="1:22">
      <c r="A579" s="396">
        <f>Baseline!A579</f>
        <v>0</v>
      </c>
      <c r="B579" s="320"/>
      <c r="C579" s="35"/>
      <c r="D579" s="35"/>
      <c r="G579" s="322"/>
      <c r="H579" s="322"/>
      <c r="I579" s="322"/>
      <c r="J579" s="322"/>
      <c r="K579" s="322"/>
      <c r="L579" s="322"/>
      <c r="M579" s="322"/>
      <c r="N579" s="322"/>
      <c r="O579" s="322"/>
      <c r="P579" s="322"/>
      <c r="Q579" s="322"/>
      <c r="R579" s="322"/>
      <c r="S579" s="322"/>
      <c r="T579" s="322"/>
      <c r="U579" s="322"/>
      <c r="V579" s="322"/>
    </row>
    <row r="580" spans="1:22">
      <c r="A580" s="396">
        <f>Baseline!A580</f>
        <v>0</v>
      </c>
      <c r="B580" s="367" t="s">
        <v>278</v>
      </c>
      <c r="G580" s="322"/>
      <c r="H580" s="322"/>
      <c r="I580" s="322"/>
      <c r="J580" s="322"/>
      <c r="K580" s="322"/>
      <c r="L580" s="322"/>
      <c r="M580" s="322"/>
      <c r="N580" s="322"/>
      <c r="O580" s="322"/>
      <c r="P580" s="322"/>
      <c r="Q580" s="322"/>
      <c r="R580" s="322"/>
      <c r="S580" s="322"/>
      <c r="T580" s="322"/>
      <c r="U580" s="322"/>
      <c r="V580" s="322"/>
    </row>
    <row r="581" spans="1:22">
      <c r="A581" s="396">
        <f>Baseline!A581</f>
        <v>0</v>
      </c>
      <c r="B581" s="320"/>
      <c r="G581" s="322"/>
      <c r="H581" s="322"/>
      <c r="I581" s="322"/>
      <c r="J581" s="322"/>
      <c r="K581" s="322"/>
      <c r="L581" s="322"/>
      <c r="M581" s="322"/>
      <c r="N581" s="322"/>
      <c r="O581" s="322"/>
      <c r="P581" s="322"/>
      <c r="Q581" s="322"/>
      <c r="R581" s="322"/>
      <c r="S581" s="322"/>
      <c r="T581" s="322"/>
      <c r="U581" s="322"/>
      <c r="V581" s="322"/>
    </row>
    <row r="582" spans="1:22">
      <c r="A582" s="396">
        <f>Baseline!A582</f>
        <v>0</v>
      </c>
      <c r="B582" s="111" t="s">
        <v>73</v>
      </c>
      <c r="C582" s="350"/>
      <c r="G582" s="323">
        <f>SUM(G583:G584)</f>
        <v>8.5413045724874195</v>
      </c>
      <c r="H582" s="323">
        <f t="shared" ref="H582:U582" si="416">SUM(H583:H584)</f>
        <v>8.6948480442005991</v>
      </c>
      <c r="I582" s="323">
        <f t="shared" si="416"/>
        <v>7.0876758565315052</v>
      </c>
      <c r="J582" s="323">
        <f t="shared" si="416"/>
        <v>8.705989540960541</v>
      </c>
      <c r="K582" s="323">
        <f t="shared" si="416"/>
        <v>8.0276903102430133</v>
      </c>
      <c r="L582" s="323">
        <f t="shared" si="416"/>
        <v>7.1445504791175578</v>
      </c>
      <c r="M582" s="323">
        <f t="shared" ca="1" si="416"/>
        <v>5.9028246894256142</v>
      </c>
      <c r="N582" s="323">
        <f t="shared" ca="1" si="416"/>
        <v>4.7668410247824138</v>
      </c>
      <c r="O582" s="323">
        <f t="shared" ca="1" si="416"/>
        <v>3.766106715545853</v>
      </c>
      <c r="P582" s="323">
        <f t="shared" ca="1" si="416"/>
        <v>2.9873072878746463</v>
      </c>
      <c r="Q582" s="323">
        <f t="shared" ca="1" si="416"/>
        <v>2.272488793844631</v>
      </c>
      <c r="R582" s="323">
        <f t="shared" ca="1" si="416"/>
        <v>1.588676122060269</v>
      </c>
      <c r="S582" s="323">
        <f t="shared" ca="1" si="416"/>
        <v>0.93657057012994227</v>
      </c>
      <c r="T582" s="323">
        <f t="shared" ca="1" si="416"/>
        <v>0.31519861259756643</v>
      </c>
      <c r="U582" s="323">
        <f t="shared" ca="1" si="416"/>
        <v>-0.27906509170847571</v>
      </c>
      <c r="V582" s="323"/>
    </row>
    <row r="583" spans="1:22">
      <c r="A583" s="396">
        <f>Baseline!A583</f>
        <v>0</v>
      </c>
      <c r="B583" s="347" t="s">
        <v>276</v>
      </c>
      <c r="C583" s="112"/>
      <c r="G583" s="325">
        <f t="shared" ref="G583:U583" si="417">G539/G$550*100</f>
        <v>1.5853928216236692</v>
      </c>
      <c r="H583" s="325">
        <f t="shared" si="417"/>
        <v>1.6098195182771378</v>
      </c>
      <c r="I583" s="325">
        <f t="shared" si="417"/>
        <v>1.6599664105566692</v>
      </c>
      <c r="J583" s="325">
        <f t="shared" si="417"/>
        <v>2.2306806888403417</v>
      </c>
      <c r="K583" s="325">
        <f t="shared" si="417"/>
        <v>2.3263038762366399</v>
      </c>
      <c r="L583" s="325">
        <f t="shared" si="417"/>
        <v>2.5200720253964359</v>
      </c>
      <c r="M583" s="325">
        <f t="shared" ca="1" si="417"/>
        <v>2.2357228174680532</v>
      </c>
      <c r="N583" s="325">
        <f t="shared" ca="1" si="417"/>
        <v>1.967734679214983</v>
      </c>
      <c r="O583" s="325">
        <f t="shared" ca="1" si="417"/>
        <v>1.7257214441704569</v>
      </c>
      <c r="P583" s="325">
        <f t="shared" ca="1" si="417"/>
        <v>1.5603112087078232</v>
      </c>
      <c r="Q583" s="325">
        <f t="shared" ca="1" si="417"/>
        <v>1.4068984340005513</v>
      </c>
      <c r="R583" s="325">
        <f t="shared" ca="1" si="417"/>
        <v>1.2646665253493146</v>
      </c>
      <c r="S583" s="325">
        <f t="shared" ca="1" si="417"/>
        <v>1.1328525965489289</v>
      </c>
      <c r="T583" s="325">
        <f t="shared" ca="1" si="417"/>
        <v>1.0107450880710089</v>
      </c>
      <c r="U583" s="325">
        <f t="shared" ca="1" si="417"/>
        <v>0.89768023412258968</v>
      </c>
      <c r="V583" s="325"/>
    </row>
    <row r="584" spans="1:22">
      <c r="A584" s="396">
        <f>Baseline!A584</f>
        <v>0</v>
      </c>
      <c r="B584" s="347" t="s">
        <v>74</v>
      </c>
      <c r="C584" s="112"/>
      <c r="G584" s="325">
        <f t="shared" ref="G584:U584" si="418">G540/G$550*100</f>
        <v>6.9559117508637511</v>
      </c>
      <c r="H584" s="325">
        <f t="shared" si="418"/>
        <v>7.0850285259234607</v>
      </c>
      <c r="I584" s="325">
        <f t="shared" si="418"/>
        <v>5.4277094459748358</v>
      </c>
      <c r="J584" s="325">
        <f t="shared" si="418"/>
        <v>6.4753088521202002</v>
      </c>
      <c r="K584" s="325">
        <f t="shared" si="418"/>
        <v>5.7013864340063742</v>
      </c>
      <c r="L584" s="325">
        <f t="shared" si="418"/>
        <v>4.6244784537211219</v>
      </c>
      <c r="M584" s="325">
        <f t="shared" ca="1" si="418"/>
        <v>3.6671018719575605</v>
      </c>
      <c r="N584" s="325">
        <f t="shared" ca="1" si="418"/>
        <v>2.7991063455674308</v>
      </c>
      <c r="O584" s="325">
        <f t="shared" ca="1" si="418"/>
        <v>2.040385271375396</v>
      </c>
      <c r="P584" s="325">
        <f t="shared" ca="1" si="418"/>
        <v>1.4269960791668233</v>
      </c>
      <c r="Q584" s="325">
        <f t="shared" ca="1" si="418"/>
        <v>0.86559035984407962</v>
      </c>
      <c r="R584" s="325">
        <f t="shared" ca="1" si="418"/>
        <v>0.32400959671095436</v>
      </c>
      <c r="S584" s="325">
        <f t="shared" ca="1" si="418"/>
        <v>-0.19628202641898662</v>
      </c>
      <c r="T584" s="325">
        <f t="shared" ca="1" si="418"/>
        <v>-0.6955464754734425</v>
      </c>
      <c r="U584" s="325">
        <f t="shared" ca="1" si="418"/>
        <v>-1.1767453258310654</v>
      </c>
      <c r="V584" s="325"/>
    </row>
    <row r="585" spans="1:22">
      <c r="A585" s="396">
        <f>Baseline!A585</f>
        <v>0</v>
      </c>
      <c r="B585" s="111" t="s">
        <v>75</v>
      </c>
      <c r="C585" s="350"/>
      <c r="G585" s="323">
        <f>SUM(G586:G587)</f>
        <v>283.40603128080511</v>
      </c>
      <c r="H585" s="323">
        <f t="shared" ref="H585:U585" si="419">SUM(H586:H587)</f>
        <v>258.11269694586906</v>
      </c>
      <c r="I585" s="323">
        <f t="shared" si="419"/>
        <v>242.11893084295033</v>
      </c>
      <c r="J585" s="323">
        <f t="shared" si="419"/>
        <v>301.30212077330191</v>
      </c>
      <c r="K585" s="323">
        <f t="shared" si="419"/>
        <v>295.00784137064954</v>
      </c>
      <c r="L585" s="323">
        <f t="shared" si="419"/>
        <v>262.1001946982322</v>
      </c>
      <c r="M585" s="323">
        <f t="shared" ca="1" si="419"/>
        <v>251.82637231574199</v>
      </c>
      <c r="N585" s="323">
        <f t="shared" ca="1" si="419"/>
        <v>214.12153852595111</v>
      </c>
      <c r="O585" s="323">
        <f t="shared" ca="1" si="419"/>
        <v>178.36179667513505</v>
      </c>
      <c r="P585" s="323">
        <f t="shared" ca="1" si="419"/>
        <v>144.33455206162881</v>
      </c>
      <c r="Q585" s="323">
        <f t="shared" ca="1" si="419"/>
        <v>112.01430474396348</v>
      </c>
      <c r="R585" s="323">
        <f t="shared" ca="1" si="419"/>
        <v>79.889252667683309</v>
      </c>
      <c r="S585" s="323">
        <f t="shared" ca="1" si="419"/>
        <v>48.047937835647296</v>
      </c>
      <c r="T585" s="323">
        <f t="shared" ca="1" si="419"/>
        <v>16.496803875454965</v>
      </c>
      <c r="U585" s="323">
        <f t="shared" ca="1" si="419"/>
        <v>-14.900548772675634</v>
      </c>
      <c r="V585" s="323"/>
    </row>
    <row r="586" spans="1:22">
      <c r="A586" s="396">
        <f>Baseline!A586</f>
        <v>0</v>
      </c>
      <c r="B586" s="347" t="s">
        <v>84</v>
      </c>
      <c r="C586" s="112"/>
      <c r="G586" s="325">
        <f>G539/G$564*100</f>
        <v>52.604363160719402</v>
      </c>
      <c r="H586" s="325">
        <f t="shared" ref="H586:U586" si="420">H539/H$564*100</f>
        <v>47.788627857131701</v>
      </c>
      <c r="I586" s="325">
        <f t="shared" si="420"/>
        <v>56.705371506065596</v>
      </c>
      <c r="J586" s="325">
        <f t="shared" si="420"/>
        <v>77.200738543672827</v>
      </c>
      <c r="K586" s="325">
        <f t="shared" si="420"/>
        <v>85.488834070377919</v>
      </c>
      <c r="L586" s="325">
        <f t="shared" si="420"/>
        <v>92.449674817267962</v>
      </c>
      <c r="M586" s="325">
        <f t="shared" ca="1" si="420"/>
        <v>95.380431615239942</v>
      </c>
      <c r="N586" s="325">
        <f t="shared" ca="1" si="420"/>
        <v>88.388594193491727</v>
      </c>
      <c r="O586" s="325">
        <f t="shared" ca="1" si="420"/>
        <v>81.729701410874384</v>
      </c>
      <c r="P586" s="325">
        <f t="shared" ca="1" si="420"/>
        <v>75.387898760762639</v>
      </c>
      <c r="Q586" s="325">
        <f t="shared" ca="1" si="420"/>
        <v>69.348086713037176</v>
      </c>
      <c r="R586" s="325">
        <f t="shared" ca="1" si="420"/>
        <v>63.595884762822443</v>
      </c>
      <c r="S586" s="325">
        <f t="shared" ca="1" si="420"/>
        <v>58.117597191189375</v>
      </c>
      <c r="T586" s="325">
        <f t="shared" ca="1" si="420"/>
        <v>52.900180456300738</v>
      </c>
      <c r="U586" s="325">
        <f t="shared" ca="1" si="420"/>
        <v>47.931212137359182</v>
      </c>
      <c r="V586" s="325"/>
    </row>
    <row r="587" spans="1:22">
      <c r="A587" s="396">
        <f>Baseline!A587</f>
        <v>0</v>
      </c>
      <c r="B587" s="347" t="s">
        <v>85</v>
      </c>
      <c r="C587" s="112"/>
      <c r="G587" s="325">
        <f t="shared" ref="G587:U587" si="421">G540/G$564*100</f>
        <v>230.80166812008568</v>
      </c>
      <c r="H587" s="325">
        <f t="shared" si="421"/>
        <v>210.32406908873739</v>
      </c>
      <c r="I587" s="325">
        <f t="shared" si="421"/>
        <v>185.41355933688473</v>
      </c>
      <c r="J587" s="325">
        <f t="shared" si="421"/>
        <v>224.10138222962911</v>
      </c>
      <c r="K587" s="325">
        <f t="shared" si="421"/>
        <v>209.5190073002716</v>
      </c>
      <c r="L587" s="325">
        <f t="shared" si="421"/>
        <v>169.65051988096425</v>
      </c>
      <c r="M587" s="325">
        <f t="shared" ca="1" si="421"/>
        <v>156.44594070050206</v>
      </c>
      <c r="N587" s="325">
        <f t="shared" ca="1" si="421"/>
        <v>125.73294433245938</v>
      </c>
      <c r="O587" s="325">
        <f t="shared" ca="1" si="421"/>
        <v>96.632095264260656</v>
      </c>
      <c r="P587" s="325">
        <f t="shared" ca="1" si="421"/>
        <v>68.94665330086616</v>
      </c>
      <c r="Q587" s="325">
        <f t="shared" ca="1" si="421"/>
        <v>42.666218030926302</v>
      </c>
      <c r="R587" s="325">
        <f t="shared" ca="1" si="421"/>
        <v>16.293367904860862</v>
      </c>
      <c r="S587" s="325">
        <f t="shared" ca="1" si="421"/>
        <v>-10.069659355542077</v>
      </c>
      <c r="T587" s="325">
        <f t="shared" ca="1" si="421"/>
        <v>-36.403376580845773</v>
      </c>
      <c r="U587" s="325">
        <f t="shared" ca="1" si="421"/>
        <v>-62.831760910034816</v>
      </c>
      <c r="V587" s="325"/>
    </row>
    <row r="588" spans="1:22">
      <c r="A588" s="396">
        <f>Baseline!A588</f>
        <v>0</v>
      </c>
      <c r="B588" s="113" t="s">
        <v>76</v>
      </c>
      <c r="C588" s="113"/>
      <c r="G588" s="327">
        <f>SUM(G589:G590)</f>
        <v>6.2283042628739747</v>
      </c>
      <c r="H588" s="327">
        <f t="shared" ref="H588:U588" si="422">SUM(H589:H590)</f>
        <v>5.9666743807876248</v>
      </c>
      <c r="I588" s="327">
        <f t="shared" si="422"/>
        <v>6.3222931294625635</v>
      </c>
      <c r="J588" s="327">
        <f t="shared" si="422"/>
        <v>5.6307790072291342</v>
      </c>
      <c r="K588" s="327">
        <f t="shared" si="422"/>
        <v>6.362831768220742</v>
      </c>
      <c r="L588" s="327">
        <f t="shared" si="422"/>
        <v>6.7037206227778583</v>
      </c>
      <c r="M588" s="327">
        <f t="shared" ca="1" si="422"/>
        <v>7.7128581227324524</v>
      </c>
      <c r="N588" s="327">
        <f t="shared" ca="1" si="422"/>
        <v>13.388901571164716</v>
      </c>
      <c r="O588" s="327">
        <f t="shared" ca="1" si="422"/>
        <v>13.13620318596158</v>
      </c>
      <c r="P588" s="327">
        <f t="shared" ca="1" si="422"/>
        <v>14.967780696008072</v>
      </c>
      <c r="Q588" s="327">
        <f t="shared" ca="1" si="422"/>
        <v>-13.503862606179482</v>
      </c>
      <c r="R588" s="327">
        <f t="shared" ca="1" si="422"/>
        <v>-4.7463471970364139</v>
      </c>
      <c r="S588" s="327">
        <f t="shared" ca="1" si="422"/>
        <v>-1.427739531501178</v>
      </c>
      <c r="T588" s="327">
        <f t="shared" ca="1" si="422"/>
        <v>-4.6337797248460264</v>
      </c>
      <c r="U588" s="327">
        <f t="shared" ca="1" si="422"/>
        <v>-4.9096401522537718</v>
      </c>
      <c r="V588" s="327"/>
    </row>
    <row r="589" spans="1:22">
      <c r="A589" s="396">
        <f>Baseline!A589</f>
        <v>0</v>
      </c>
      <c r="B589" s="347" t="s">
        <v>77</v>
      </c>
      <c r="C589" s="112"/>
      <c r="G589" s="325">
        <f>G542/G$564*100</f>
        <v>2.1271786528675478</v>
      </c>
      <c r="H589" s="325">
        <f t="shared" ref="H589:U589" si="423">H542/H$564*100</f>
        <v>2.1525669757981953</v>
      </c>
      <c r="I589" s="325">
        <f t="shared" si="423"/>
        <v>2.388396537668243</v>
      </c>
      <c r="J589" s="325">
        <f t="shared" si="423"/>
        <v>2.1916664465904523</v>
      </c>
      <c r="K589" s="325">
        <f t="shared" si="423"/>
        <v>2.1800132072952065</v>
      </c>
      <c r="L589" s="325">
        <f t="shared" si="423"/>
        <v>2.581505623313979</v>
      </c>
      <c r="M589" s="325">
        <f t="shared" ca="1" si="423"/>
        <v>2.9281149349918634</v>
      </c>
      <c r="N589" s="325">
        <f t="shared" ca="1" si="423"/>
        <v>2.9964296247425914</v>
      </c>
      <c r="O589" s="325">
        <f t="shared" ca="1" si="423"/>
        <v>3.0745035558862801</v>
      </c>
      <c r="P589" s="325">
        <f t="shared" ca="1" si="423"/>
        <v>3.163730905764782</v>
      </c>
      <c r="Q589" s="325">
        <f t="shared" ca="1" si="423"/>
        <v>3.2657050199116417</v>
      </c>
      <c r="R589" s="325">
        <f t="shared" ca="1" si="423"/>
        <v>3.382246864650909</v>
      </c>
      <c r="S589" s="325">
        <f t="shared" ca="1" si="423"/>
        <v>3.5154375443529293</v>
      </c>
      <c r="T589" s="325">
        <f t="shared" ca="1" si="423"/>
        <v>3.6676554640123813</v>
      </c>
      <c r="U589" s="325">
        <f t="shared" ca="1" si="423"/>
        <v>3.8416188007660406</v>
      </c>
      <c r="V589" s="325"/>
    </row>
    <row r="590" spans="1:22">
      <c r="A590" s="396">
        <f>Baseline!A590</f>
        <v>0</v>
      </c>
      <c r="B590" s="347" t="s">
        <v>78</v>
      </c>
      <c r="C590" s="112"/>
      <c r="G590" s="325">
        <f t="shared" ref="G590:U590" si="424">G543/G$564*100</f>
        <v>4.1011256100064273</v>
      </c>
      <c r="H590" s="325">
        <f t="shared" si="424"/>
        <v>3.8141074049894295</v>
      </c>
      <c r="I590" s="325">
        <f t="shared" si="424"/>
        <v>3.9338965917943209</v>
      </c>
      <c r="J590" s="325">
        <f t="shared" si="424"/>
        <v>3.4391125606386819</v>
      </c>
      <c r="K590" s="325">
        <f t="shared" si="424"/>
        <v>4.1828185609255355</v>
      </c>
      <c r="L590" s="325">
        <f t="shared" si="424"/>
        <v>4.1222149994638793</v>
      </c>
      <c r="M590" s="325">
        <f t="shared" ca="1" si="424"/>
        <v>4.784743187740589</v>
      </c>
      <c r="N590" s="325">
        <f t="shared" ca="1" si="424"/>
        <v>10.392471946422125</v>
      </c>
      <c r="O590" s="325">
        <f t="shared" ca="1" si="424"/>
        <v>10.061699630075299</v>
      </c>
      <c r="P590" s="325">
        <f t="shared" ca="1" si="424"/>
        <v>11.80404979024329</v>
      </c>
      <c r="Q590" s="325">
        <f t="shared" ca="1" si="424"/>
        <v>-16.769567626091124</v>
      </c>
      <c r="R590" s="325">
        <f t="shared" ca="1" si="424"/>
        <v>-8.1285940616873233</v>
      </c>
      <c r="S590" s="325">
        <f t="shared" ca="1" si="424"/>
        <v>-4.9431770758541074</v>
      </c>
      <c r="T590" s="325">
        <f t="shared" ca="1" si="424"/>
        <v>-8.3014351888584077</v>
      </c>
      <c r="U590" s="325">
        <f t="shared" ca="1" si="424"/>
        <v>-8.7512589530198124</v>
      </c>
      <c r="V590" s="325"/>
    </row>
    <row r="591" spans="1:22">
      <c r="A591" s="396">
        <f>Baseline!A591</f>
        <v>0</v>
      </c>
      <c r="B591" s="113" t="s">
        <v>346</v>
      </c>
      <c r="C591" s="113"/>
      <c r="D591" s="376"/>
      <c r="E591" s="49"/>
      <c r="F591" s="49"/>
      <c r="G591" s="323">
        <f>G541/G$565*100</f>
        <v>7.7127130443442047</v>
      </c>
      <c r="H591" s="323">
        <f t="shared" ref="H591:U591" si="425">H541/H$565*100</f>
        <v>7.112611678960798</v>
      </c>
      <c r="I591" s="323">
        <f t="shared" si="425"/>
        <v>9.3748924764535317</v>
      </c>
      <c r="J591" s="323">
        <f t="shared" si="425"/>
        <v>7.8842247728001231</v>
      </c>
      <c r="K591" s="323">
        <f t="shared" si="425"/>
        <v>9.571530430129112</v>
      </c>
      <c r="L591" s="323">
        <f t="shared" si="425"/>
        <v>10.08432538739665</v>
      </c>
      <c r="M591" s="323">
        <f t="shared" ca="1" si="425"/>
        <v>11.60235865322049</v>
      </c>
      <c r="N591" s="323">
        <f t="shared" ca="1" si="425"/>
        <v>20.140761768127366</v>
      </c>
      <c r="O591" s="323">
        <f t="shared" ca="1" si="425"/>
        <v>19.760630661141857</v>
      </c>
      <c r="P591" s="323">
        <f t="shared" ca="1" si="425"/>
        <v>22.515850429816076</v>
      </c>
      <c r="Q591" s="323">
        <f t="shared" ca="1" si="425"/>
        <v>-20.3136962546902</v>
      </c>
      <c r="R591" s="323">
        <f t="shared" ca="1" si="425"/>
        <v>-7.1398723529501291</v>
      </c>
      <c r="S591" s="323">
        <f t="shared" ca="1" si="425"/>
        <v>-2.1477312099174339</v>
      </c>
      <c r="T591" s="323">
        <f t="shared" ca="1" si="425"/>
        <v>-6.9705384738282099</v>
      </c>
      <c r="U591" s="323">
        <f t="shared" ca="1" si="425"/>
        <v>-7.3855119591542246</v>
      </c>
      <c r="V591" s="325"/>
    </row>
    <row r="592" spans="1:22">
      <c r="A592" s="396">
        <f>Baseline!A592</f>
        <v>0</v>
      </c>
      <c r="B592" s="347" t="s">
        <v>347</v>
      </c>
      <c r="C592" s="112"/>
      <c r="G592" s="325">
        <f>G542/G$565*100</f>
        <v>2.6341549563366344</v>
      </c>
      <c r="H592" s="325">
        <f t="shared" ref="H592:U592" si="426">H542/H$565*100</f>
        <v>2.5659809861765135</v>
      </c>
      <c r="I592" s="325">
        <f t="shared" si="426"/>
        <v>3.5415885143682115</v>
      </c>
      <c r="J592" s="325">
        <f t="shared" si="426"/>
        <v>3.0687744750306627</v>
      </c>
      <c r="K592" s="325">
        <f t="shared" si="426"/>
        <v>3.2793673496013662</v>
      </c>
      <c r="L592" s="325">
        <f t="shared" si="426"/>
        <v>3.8833275071813835</v>
      </c>
      <c r="M592" s="325">
        <f t="shared" ca="1" si="426"/>
        <v>4.4047276785108664</v>
      </c>
      <c r="N592" s="325">
        <f t="shared" ca="1" si="426"/>
        <v>4.5074926353088314</v>
      </c>
      <c r="O592" s="325">
        <f t="shared" ca="1" si="426"/>
        <v>4.6249383002207916</v>
      </c>
      <c r="P592" s="325">
        <f t="shared" ca="1" si="426"/>
        <v>4.7591619172630306</v>
      </c>
      <c r="Q592" s="325">
        <f t="shared" ca="1" si="426"/>
        <v>4.9125603367398778</v>
      </c>
      <c r="R592" s="325">
        <f t="shared" ca="1" si="426"/>
        <v>5.0878728161419851</v>
      </c>
      <c r="S592" s="325">
        <f t="shared" ca="1" si="426"/>
        <v>5.2882299354586815</v>
      </c>
      <c r="T592" s="325">
        <f t="shared" ca="1" si="426"/>
        <v>5.5172095003920498</v>
      </c>
      <c r="U592" s="325">
        <f t="shared" ca="1" si="426"/>
        <v>5.778900431744467</v>
      </c>
      <c r="V592" s="325"/>
    </row>
    <row r="593" spans="1:22">
      <c r="A593" s="396">
        <f>Baseline!A593</f>
        <v>0</v>
      </c>
      <c r="B593" s="347" t="s">
        <v>348</v>
      </c>
      <c r="C593" s="112"/>
      <c r="G593" s="325">
        <f t="shared" ref="G593:U593" si="427">G543/G$565*100</f>
        <v>5.0785580880075711</v>
      </c>
      <c r="H593" s="325">
        <f t="shared" si="427"/>
        <v>4.5466306927842846</v>
      </c>
      <c r="I593" s="325">
        <f t="shared" si="427"/>
        <v>5.8333039620853206</v>
      </c>
      <c r="J593" s="325">
        <f t="shared" si="427"/>
        <v>4.8154502977694618</v>
      </c>
      <c r="K593" s="325">
        <f t="shared" si="427"/>
        <v>6.2921630805277466</v>
      </c>
      <c r="L593" s="325">
        <f t="shared" si="427"/>
        <v>6.200997880215267</v>
      </c>
      <c r="M593" s="325">
        <f t="shared" ca="1" si="427"/>
        <v>7.1976309747096234</v>
      </c>
      <c r="N593" s="325">
        <f t="shared" ca="1" si="427"/>
        <v>15.633269132818533</v>
      </c>
      <c r="O593" s="325">
        <f t="shared" ca="1" si="427"/>
        <v>15.135692360921066</v>
      </c>
      <c r="P593" s="325">
        <f t="shared" ca="1" si="427"/>
        <v>17.756688512553044</v>
      </c>
      <c r="Q593" s="325">
        <f t="shared" ca="1" si="427"/>
        <v>-25.226256591430079</v>
      </c>
      <c r="R593" s="325">
        <f t="shared" ca="1" si="427"/>
        <v>-12.227745169092113</v>
      </c>
      <c r="S593" s="325">
        <f t="shared" ca="1" si="427"/>
        <v>-7.4359611453761119</v>
      </c>
      <c r="T593" s="325">
        <f t="shared" ca="1" si="427"/>
        <v>-12.487747974220257</v>
      </c>
      <c r="U593" s="325">
        <f t="shared" ca="1" si="427"/>
        <v>-13.164412390898688</v>
      </c>
      <c r="V593" s="325"/>
    </row>
    <row r="594" spans="1:22">
      <c r="A594" s="396">
        <f>Baseline!A594</f>
        <v>0</v>
      </c>
      <c r="B594" s="113" t="s">
        <v>79</v>
      </c>
      <c r="C594" s="113"/>
      <c r="D594" s="376"/>
      <c r="E594" s="49"/>
      <c r="F594" s="49"/>
      <c r="G594" s="323">
        <f>G541/G$558*100</f>
        <v>34.280800107481895</v>
      </c>
      <c r="H594" s="323">
        <f t="shared" ref="H594:U594" si="428">H541/H$558*100</f>
        <v>39.771125477766404</v>
      </c>
      <c r="I594" s="323">
        <f t="shared" si="428"/>
        <v>23.664815758091724</v>
      </c>
      <c r="J594" s="323">
        <f t="shared" si="428"/>
        <v>24.043065965991079</v>
      </c>
      <c r="K594" s="323">
        <f t="shared" si="428"/>
        <v>21.043437999944118</v>
      </c>
      <c r="L594" s="323">
        <f t="shared" si="428"/>
        <v>22.17084066232043</v>
      </c>
      <c r="M594" s="323">
        <f t="shared" ca="1" si="428"/>
        <v>25.508304732921079</v>
      </c>
      <c r="N594" s="323">
        <f t="shared" ca="1" si="428"/>
        <v>44.280366095384807</v>
      </c>
      <c r="O594" s="323">
        <f t="shared" ca="1" si="428"/>
        <v>43.444630844884038</v>
      </c>
      <c r="P594" s="323">
        <f t="shared" ca="1" si="428"/>
        <v>49.502104809111323</v>
      </c>
      <c r="Q594" s="323">
        <f t="shared" ca="1" si="428"/>
        <v>-44.660570303332783</v>
      </c>
      <c r="R594" s="323">
        <f t="shared" ca="1" si="428"/>
        <v>-15.697328894643075</v>
      </c>
      <c r="S594" s="323">
        <f t="shared" ca="1" si="428"/>
        <v>-4.7218831812075042</v>
      </c>
      <c r="T594" s="323">
        <f t="shared" ca="1" si="428"/>
        <v>-15.325040783289905</v>
      </c>
      <c r="U594" s="323">
        <f t="shared" ca="1" si="428"/>
        <v>-16.237378561853593</v>
      </c>
      <c r="V594" s="325"/>
    </row>
    <row r="595" spans="1:22">
      <c r="A595" s="396">
        <f>Baseline!A595</f>
        <v>0</v>
      </c>
      <c r="B595" s="347" t="s">
        <v>92</v>
      </c>
      <c r="C595" s="112"/>
      <c r="G595" s="325">
        <f>G542/G$558*100</f>
        <v>11.708064204012786</v>
      </c>
      <c r="H595" s="325">
        <f t="shared" ref="H595:U595" si="429">H542/H$558*100</f>
        <v>14.348028035420512</v>
      </c>
      <c r="I595" s="325">
        <f t="shared" si="429"/>
        <v>8.9399467667497703</v>
      </c>
      <c r="J595" s="325">
        <f t="shared" si="429"/>
        <v>9.3582754505497867</v>
      </c>
      <c r="K595" s="325">
        <f t="shared" si="429"/>
        <v>7.2098358777768157</v>
      </c>
      <c r="L595" s="325">
        <f t="shared" si="429"/>
        <v>8.5376693129049244</v>
      </c>
      <c r="M595" s="325">
        <f t="shared" ca="1" si="429"/>
        <v>9.6839909235007138</v>
      </c>
      <c r="N595" s="325">
        <f t="shared" ca="1" si="429"/>
        <v>9.9099242800032172</v>
      </c>
      <c r="O595" s="325">
        <f t="shared" ca="1" si="429"/>
        <v>10.16813383029179</v>
      </c>
      <c r="P595" s="325">
        <f t="shared" ca="1" si="429"/>
        <v>10.463230459193017</v>
      </c>
      <c r="Q595" s="325">
        <f t="shared" ca="1" si="429"/>
        <v>10.800483749365849</v>
      </c>
      <c r="R595" s="325">
        <f t="shared" ca="1" si="429"/>
        <v>11.185916080991941</v>
      </c>
      <c r="S595" s="325">
        <f t="shared" ca="1" si="429"/>
        <v>11.626410174278904</v>
      </c>
      <c r="T595" s="325">
        <f t="shared" ca="1" si="429"/>
        <v>12.129831995178293</v>
      </c>
      <c r="U595" s="325">
        <f t="shared" ca="1" si="429"/>
        <v>12.705171219063303</v>
      </c>
      <c r="V595" s="325"/>
    </row>
    <row r="596" spans="1:22">
      <c r="A596" s="396">
        <f>Baseline!A596</f>
        <v>0</v>
      </c>
      <c r="B596" s="347" t="s">
        <v>91</v>
      </c>
      <c r="C596" s="112"/>
      <c r="G596" s="325">
        <f t="shared" ref="G596:U596" si="430">G543/G$558*100</f>
        <v>22.572735903469109</v>
      </c>
      <c r="H596" s="325">
        <f t="shared" si="430"/>
        <v>25.423097442345888</v>
      </c>
      <c r="I596" s="325">
        <f t="shared" si="430"/>
        <v>14.72486899134195</v>
      </c>
      <c r="J596" s="325">
        <f t="shared" si="430"/>
        <v>14.684790515441293</v>
      </c>
      <c r="K596" s="325">
        <f t="shared" si="430"/>
        <v>13.833602122167301</v>
      </c>
      <c r="L596" s="325">
        <f t="shared" si="430"/>
        <v>13.633171349415507</v>
      </c>
      <c r="M596" s="325">
        <f t="shared" ca="1" si="430"/>
        <v>15.82431380942036</v>
      </c>
      <c r="N596" s="325">
        <f t="shared" ca="1" si="430"/>
        <v>34.370441815381589</v>
      </c>
      <c r="O596" s="325">
        <f t="shared" ca="1" si="430"/>
        <v>33.276497014592245</v>
      </c>
      <c r="P596" s="325">
        <f t="shared" ca="1" si="430"/>
        <v>39.038874349918302</v>
      </c>
      <c r="Q596" s="325">
        <f t="shared" ca="1" si="430"/>
        <v>-55.461054052698636</v>
      </c>
      <c r="R596" s="325">
        <f t="shared" ca="1" si="430"/>
        <v>-26.883244975635012</v>
      </c>
      <c r="S596" s="325">
        <f t="shared" ca="1" si="430"/>
        <v>-16.348293355486405</v>
      </c>
      <c r="T596" s="325">
        <f t="shared" ca="1" si="430"/>
        <v>-27.454872778468197</v>
      </c>
      <c r="U596" s="325">
        <f t="shared" ca="1" si="430"/>
        <v>-28.942549780916888</v>
      </c>
      <c r="V596" s="325"/>
    </row>
    <row r="597" spans="1:22">
      <c r="A597" s="396">
        <f>Baseline!A597</f>
        <v>0</v>
      </c>
      <c r="B597" s="113" t="s">
        <v>77</v>
      </c>
      <c r="C597" s="113"/>
      <c r="G597" s="327">
        <f>G589</f>
        <v>2.1271786528675478</v>
      </c>
      <c r="H597" s="327">
        <f t="shared" ref="H597:U597" si="431">H589</f>
        <v>2.1525669757981953</v>
      </c>
      <c r="I597" s="327">
        <f t="shared" si="431"/>
        <v>2.388396537668243</v>
      </c>
      <c r="J597" s="327">
        <f t="shared" si="431"/>
        <v>2.1916664465904523</v>
      </c>
      <c r="K597" s="327">
        <f t="shared" si="431"/>
        <v>2.1800132072952065</v>
      </c>
      <c r="L597" s="327">
        <f t="shared" si="431"/>
        <v>2.581505623313979</v>
      </c>
      <c r="M597" s="327">
        <f t="shared" ca="1" si="431"/>
        <v>2.9281149349918634</v>
      </c>
      <c r="N597" s="327">
        <f t="shared" ca="1" si="431"/>
        <v>2.9964296247425914</v>
      </c>
      <c r="O597" s="327">
        <f t="shared" ca="1" si="431"/>
        <v>3.0745035558862801</v>
      </c>
      <c r="P597" s="327">
        <f t="shared" ca="1" si="431"/>
        <v>3.163730905764782</v>
      </c>
      <c r="Q597" s="327">
        <f t="shared" ca="1" si="431"/>
        <v>3.2657050199116417</v>
      </c>
      <c r="R597" s="327">
        <f t="shared" ca="1" si="431"/>
        <v>3.382246864650909</v>
      </c>
      <c r="S597" s="327">
        <f t="shared" ca="1" si="431"/>
        <v>3.5154375443529293</v>
      </c>
      <c r="T597" s="327">
        <f t="shared" ca="1" si="431"/>
        <v>3.6676554640123813</v>
      </c>
      <c r="U597" s="327">
        <f t="shared" ca="1" si="431"/>
        <v>3.8416188007660406</v>
      </c>
      <c r="V597" s="327"/>
    </row>
    <row r="598" spans="1:22">
      <c r="A598" s="396">
        <f>Baseline!A598</f>
        <v>0</v>
      </c>
      <c r="B598" s="347" t="s">
        <v>347</v>
      </c>
      <c r="C598" s="112"/>
      <c r="G598" s="325">
        <f>G542/G$565*100</f>
        <v>2.6341549563366344</v>
      </c>
      <c r="H598" s="325">
        <f t="shared" ref="H598:U598" si="432">H542/H$565*100</f>
        <v>2.5659809861765135</v>
      </c>
      <c r="I598" s="325">
        <f t="shared" si="432"/>
        <v>3.5415885143682115</v>
      </c>
      <c r="J598" s="325">
        <f t="shared" si="432"/>
        <v>3.0687744750306627</v>
      </c>
      <c r="K598" s="325">
        <f t="shared" si="432"/>
        <v>3.2793673496013662</v>
      </c>
      <c r="L598" s="325">
        <f t="shared" si="432"/>
        <v>3.8833275071813835</v>
      </c>
      <c r="M598" s="325">
        <f t="shared" ca="1" si="432"/>
        <v>4.4047276785108664</v>
      </c>
      <c r="N598" s="325">
        <f t="shared" ca="1" si="432"/>
        <v>4.5074926353088314</v>
      </c>
      <c r="O598" s="325">
        <f t="shared" ca="1" si="432"/>
        <v>4.6249383002207916</v>
      </c>
      <c r="P598" s="325">
        <f t="shared" ca="1" si="432"/>
        <v>4.7591619172630306</v>
      </c>
      <c r="Q598" s="325">
        <f t="shared" ca="1" si="432"/>
        <v>4.9125603367398778</v>
      </c>
      <c r="R598" s="325">
        <f t="shared" ca="1" si="432"/>
        <v>5.0878728161419851</v>
      </c>
      <c r="S598" s="325">
        <f t="shared" ca="1" si="432"/>
        <v>5.2882299354586815</v>
      </c>
      <c r="T598" s="325">
        <f t="shared" ca="1" si="432"/>
        <v>5.5172095003920498</v>
      </c>
      <c r="U598" s="325">
        <f t="shared" ca="1" si="432"/>
        <v>5.778900431744467</v>
      </c>
      <c r="V598" s="325"/>
    </row>
    <row r="599" spans="1:22">
      <c r="A599" s="396">
        <f>Baseline!A599</f>
        <v>0</v>
      </c>
      <c r="B599" s="347" t="s">
        <v>92</v>
      </c>
      <c r="C599" s="112"/>
      <c r="G599" s="325">
        <f>G542/G$558*100</f>
        <v>11.708064204012786</v>
      </c>
      <c r="H599" s="325">
        <f t="shared" ref="H599:U599" si="433">H542/H$558*100</f>
        <v>14.348028035420512</v>
      </c>
      <c r="I599" s="325">
        <f t="shared" si="433"/>
        <v>8.9399467667497703</v>
      </c>
      <c r="J599" s="325">
        <f t="shared" si="433"/>
        <v>9.3582754505497867</v>
      </c>
      <c r="K599" s="325">
        <f t="shared" si="433"/>
        <v>7.2098358777768157</v>
      </c>
      <c r="L599" s="325">
        <f t="shared" si="433"/>
        <v>8.5376693129049244</v>
      </c>
      <c r="M599" s="325">
        <f t="shared" ca="1" si="433"/>
        <v>9.6839909235007138</v>
      </c>
      <c r="N599" s="325">
        <f t="shared" ca="1" si="433"/>
        <v>9.9099242800032172</v>
      </c>
      <c r="O599" s="325">
        <f t="shared" ca="1" si="433"/>
        <v>10.16813383029179</v>
      </c>
      <c r="P599" s="325">
        <f t="shared" ca="1" si="433"/>
        <v>10.463230459193017</v>
      </c>
      <c r="Q599" s="325">
        <f t="shared" ca="1" si="433"/>
        <v>10.800483749365849</v>
      </c>
      <c r="R599" s="325">
        <f t="shared" ca="1" si="433"/>
        <v>11.185916080991941</v>
      </c>
      <c r="S599" s="325">
        <f t="shared" ca="1" si="433"/>
        <v>11.626410174278904</v>
      </c>
      <c r="T599" s="325">
        <f t="shared" ca="1" si="433"/>
        <v>12.129831995178293</v>
      </c>
      <c r="U599" s="325">
        <f t="shared" ca="1" si="433"/>
        <v>12.705171219063303</v>
      </c>
      <c r="V599" s="325"/>
    </row>
    <row r="600" spans="1:22">
      <c r="A600" s="396">
        <f>Baseline!A600</f>
        <v>0</v>
      </c>
      <c r="B600" s="347" t="s">
        <v>315</v>
      </c>
      <c r="C600" s="112"/>
      <c r="G600" s="325">
        <f>G542/G$560*100</f>
        <v>197.36885264238055</v>
      </c>
      <c r="H600" s="325">
        <f t="shared" ref="H600:U600" si="434">H542/H$560*100</f>
        <v>194.132181405431</v>
      </c>
      <c r="I600" s="325">
        <f t="shared" si="434"/>
        <v>40.85921637611964</v>
      </c>
      <c r="J600" s="325">
        <f t="shared" si="434"/>
        <v>42.456474511558021</v>
      </c>
      <c r="K600" s="325">
        <f t="shared" si="434"/>
        <v>66.328218273522921</v>
      </c>
      <c r="L600" s="325">
        <f t="shared" si="434"/>
        <v>78.543867479565137</v>
      </c>
      <c r="M600" s="325">
        <f t="shared" ca="1" si="434"/>
        <v>89.089665093851352</v>
      </c>
      <c r="N600" s="325">
        <f t="shared" ca="1" si="434"/>
        <v>91.168180782614655</v>
      </c>
      <c r="O600" s="325">
        <f t="shared" ca="1" si="434"/>
        <v>93.543627284058417</v>
      </c>
      <c r="P600" s="325">
        <f t="shared" ca="1" si="434"/>
        <v>96.258423285708432</v>
      </c>
      <c r="Q600" s="325">
        <f t="shared" ca="1" si="434"/>
        <v>99.361047287594204</v>
      </c>
      <c r="R600" s="325">
        <f t="shared" ca="1" si="434"/>
        <v>102.90690328974932</v>
      </c>
      <c r="S600" s="325">
        <f t="shared" ca="1" si="434"/>
        <v>106.9593101493552</v>
      </c>
      <c r="T600" s="325">
        <f t="shared" ca="1" si="434"/>
        <v>111.59063227461907</v>
      </c>
      <c r="U600" s="325">
        <f t="shared" ca="1" si="434"/>
        <v>116.88357184634914</v>
      </c>
      <c r="V600" s="325"/>
    </row>
    <row r="601" spans="1:22">
      <c r="A601" s="396">
        <f>Baseline!A601</f>
        <v>0</v>
      </c>
      <c r="B601" s="113" t="s">
        <v>78</v>
      </c>
      <c r="C601" s="113"/>
      <c r="G601" s="327">
        <f>G590</f>
        <v>4.1011256100064273</v>
      </c>
      <c r="H601" s="327">
        <f t="shared" ref="H601:U601" si="435">H590</f>
        <v>3.8141074049894295</v>
      </c>
      <c r="I601" s="327">
        <f t="shared" si="435"/>
        <v>3.9338965917943209</v>
      </c>
      <c r="J601" s="327">
        <f t="shared" si="435"/>
        <v>3.4391125606386819</v>
      </c>
      <c r="K601" s="327">
        <f t="shared" si="435"/>
        <v>4.1828185609255355</v>
      </c>
      <c r="L601" s="327">
        <f t="shared" si="435"/>
        <v>4.1222149994638793</v>
      </c>
      <c r="M601" s="327">
        <f t="shared" ca="1" si="435"/>
        <v>4.784743187740589</v>
      </c>
      <c r="N601" s="327">
        <f t="shared" ca="1" si="435"/>
        <v>10.392471946422125</v>
      </c>
      <c r="O601" s="327">
        <f t="shared" ca="1" si="435"/>
        <v>10.061699630075299</v>
      </c>
      <c r="P601" s="327">
        <f t="shared" ca="1" si="435"/>
        <v>11.80404979024329</v>
      </c>
      <c r="Q601" s="327">
        <f t="shared" ca="1" si="435"/>
        <v>-16.769567626091124</v>
      </c>
      <c r="R601" s="327">
        <f t="shared" ca="1" si="435"/>
        <v>-8.1285940616873233</v>
      </c>
      <c r="S601" s="327">
        <f t="shared" ca="1" si="435"/>
        <v>-4.9431770758541074</v>
      </c>
      <c r="T601" s="327">
        <f t="shared" ca="1" si="435"/>
        <v>-8.3014351888584077</v>
      </c>
      <c r="U601" s="327">
        <f t="shared" ca="1" si="435"/>
        <v>-8.7512589530198124</v>
      </c>
      <c r="V601" s="327"/>
    </row>
    <row r="602" spans="1:22">
      <c r="A602" s="396">
        <f>Baseline!A602</f>
        <v>0</v>
      </c>
      <c r="B602" s="347" t="s">
        <v>348</v>
      </c>
      <c r="C602" s="112"/>
      <c r="G602" s="325">
        <f>G543/G$565*100</f>
        <v>5.0785580880075711</v>
      </c>
      <c r="H602" s="325">
        <f t="shared" ref="H602:U602" si="436">H543/H$565*100</f>
        <v>4.5466306927842846</v>
      </c>
      <c r="I602" s="325">
        <f t="shared" si="436"/>
        <v>5.8333039620853206</v>
      </c>
      <c r="J602" s="325">
        <f t="shared" si="436"/>
        <v>4.8154502977694618</v>
      </c>
      <c r="K602" s="325">
        <f t="shared" si="436"/>
        <v>6.2921630805277466</v>
      </c>
      <c r="L602" s="325">
        <f t="shared" si="436"/>
        <v>6.200997880215267</v>
      </c>
      <c r="M602" s="325">
        <f t="shared" ca="1" si="436"/>
        <v>7.1976309747096234</v>
      </c>
      <c r="N602" s="325">
        <f t="shared" ca="1" si="436"/>
        <v>15.633269132818533</v>
      </c>
      <c r="O602" s="325">
        <f t="shared" ca="1" si="436"/>
        <v>15.135692360921066</v>
      </c>
      <c r="P602" s="325">
        <f t="shared" ca="1" si="436"/>
        <v>17.756688512553044</v>
      </c>
      <c r="Q602" s="325">
        <f t="shared" ca="1" si="436"/>
        <v>-25.226256591430079</v>
      </c>
      <c r="R602" s="325">
        <f t="shared" ca="1" si="436"/>
        <v>-12.227745169092113</v>
      </c>
      <c r="S602" s="325">
        <f t="shared" ca="1" si="436"/>
        <v>-7.4359611453761119</v>
      </c>
      <c r="T602" s="325">
        <f t="shared" ca="1" si="436"/>
        <v>-12.487747974220257</v>
      </c>
      <c r="U602" s="325">
        <f t="shared" ca="1" si="436"/>
        <v>-13.164412390898688</v>
      </c>
      <c r="V602" s="325"/>
    </row>
    <row r="603" spans="1:22">
      <c r="A603" s="396">
        <f>Baseline!A603</f>
        <v>0</v>
      </c>
      <c r="B603" s="347" t="s">
        <v>91</v>
      </c>
      <c r="C603" s="112"/>
      <c r="G603" s="325">
        <f>G543/G$558*100</f>
        <v>22.572735903469109</v>
      </c>
      <c r="H603" s="325">
        <f t="shared" ref="H603:U603" si="437">H543/H$558*100</f>
        <v>25.423097442345888</v>
      </c>
      <c r="I603" s="325">
        <f t="shared" si="437"/>
        <v>14.72486899134195</v>
      </c>
      <c r="J603" s="325">
        <f t="shared" si="437"/>
        <v>14.684790515441293</v>
      </c>
      <c r="K603" s="325">
        <f t="shared" si="437"/>
        <v>13.833602122167301</v>
      </c>
      <c r="L603" s="325">
        <f t="shared" si="437"/>
        <v>13.633171349415507</v>
      </c>
      <c r="M603" s="325">
        <f t="shared" ca="1" si="437"/>
        <v>15.82431380942036</v>
      </c>
      <c r="N603" s="325">
        <f t="shared" ca="1" si="437"/>
        <v>34.370441815381589</v>
      </c>
      <c r="O603" s="325">
        <f t="shared" ca="1" si="437"/>
        <v>33.276497014592245</v>
      </c>
      <c r="P603" s="325">
        <f t="shared" ca="1" si="437"/>
        <v>39.038874349918302</v>
      </c>
      <c r="Q603" s="325">
        <f t="shared" ca="1" si="437"/>
        <v>-55.461054052698636</v>
      </c>
      <c r="R603" s="325">
        <f t="shared" ca="1" si="437"/>
        <v>-26.883244975635012</v>
      </c>
      <c r="S603" s="325">
        <f t="shared" ca="1" si="437"/>
        <v>-16.348293355486405</v>
      </c>
      <c r="T603" s="325">
        <f t="shared" ca="1" si="437"/>
        <v>-27.454872778468197</v>
      </c>
      <c r="U603" s="325">
        <f t="shared" ca="1" si="437"/>
        <v>-28.942549780916888</v>
      </c>
      <c r="V603" s="325"/>
    </row>
    <row r="604" spans="1:22">
      <c r="A604" s="396">
        <f>Baseline!A604</f>
        <v>0</v>
      </c>
      <c r="B604" s="347" t="s">
        <v>316</v>
      </c>
      <c r="C604" s="112"/>
      <c r="G604" s="325">
        <f>G543/G$560*100</f>
        <v>380.52020459028756</v>
      </c>
      <c r="H604" s="325">
        <f t="shared" ref="H604:U604" si="438">H543/H$560*100</f>
        <v>343.98046563482285</v>
      </c>
      <c r="I604" s="325">
        <f t="shared" si="438"/>
        <v>67.298679055333054</v>
      </c>
      <c r="J604" s="325">
        <f t="shared" si="438"/>
        <v>66.621722936117934</v>
      </c>
      <c r="K604" s="325">
        <f t="shared" si="438"/>
        <v>127.26478058903</v>
      </c>
      <c r="L604" s="325">
        <f t="shared" si="438"/>
        <v>125.4208806349701</v>
      </c>
      <c r="M604" s="325">
        <f t="shared" ca="1" si="438"/>
        <v>145.57870084327146</v>
      </c>
      <c r="N604" s="325">
        <f t="shared" ca="1" si="438"/>
        <v>316.19723465758204</v>
      </c>
      <c r="O604" s="325">
        <f t="shared" ca="1" si="438"/>
        <v>306.13328718970774</v>
      </c>
      <c r="P604" s="325">
        <f t="shared" ca="1" si="438"/>
        <v>359.14534296340503</v>
      </c>
      <c r="Q604" s="325">
        <f t="shared" ca="1" si="438"/>
        <v>-510.22422163947664</v>
      </c>
      <c r="R604" s="325">
        <f t="shared" ca="1" si="438"/>
        <v>-247.31738292971244</v>
      </c>
      <c r="S604" s="325">
        <f t="shared" ca="1" si="438"/>
        <v>-150.39914756237863</v>
      </c>
      <c r="T604" s="325">
        <f t="shared" ca="1" si="438"/>
        <v>-252.57617859722555</v>
      </c>
      <c r="U604" s="325">
        <f t="shared" ca="1" si="438"/>
        <v>-266.2623382562918</v>
      </c>
      <c r="V604" s="325"/>
    </row>
    <row r="605" spans="1:22">
      <c r="A605" s="396">
        <f>Baseline!A605</f>
        <v>0</v>
      </c>
      <c r="B605" s="111" t="s">
        <v>70</v>
      </c>
      <c r="C605" s="350"/>
      <c r="G605" s="327">
        <f>SUM(G606:G607)</f>
        <v>3.8226456529975001</v>
      </c>
      <c r="H605" s="327">
        <f t="shared" ref="H605:U605" si="439">SUM(H606:H607)</f>
        <v>3.5275478281571448</v>
      </c>
      <c r="I605" s="327">
        <f t="shared" si="439"/>
        <v>3.4209660553338064</v>
      </c>
      <c r="J605" s="327">
        <f t="shared" si="439"/>
        <v>2.8975769700318796</v>
      </c>
      <c r="K605" s="327">
        <f t="shared" si="439"/>
        <v>3.1935759429176063</v>
      </c>
      <c r="L605" s="327">
        <f t="shared" si="439"/>
        <v>3.2867284974816449</v>
      </c>
      <c r="M605" s="327">
        <f t="shared" si="439"/>
        <v>2.6750479459373695</v>
      </c>
      <c r="N605" s="327">
        <f t="shared" ca="1" si="439"/>
        <v>2.4902771191633328</v>
      </c>
      <c r="O605" s="327">
        <f t="shared" ca="1" si="439"/>
        <v>2.639898369448987</v>
      </c>
      <c r="P605" s="327">
        <f t="shared" ca="1" si="439"/>
        <v>2.6695507567199339</v>
      </c>
      <c r="Q605" s="327">
        <f t="shared" ca="1" si="439"/>
        <v>2.7562030709653556</v>
      </c>
      <c r="R605" s="327">
        <f t="shared" ca="1" si="439"/>
        <v>1.4123389162711721</v>
      </c>
      <c r="S605" s="327">
        <f t="shared" ca="1" si="439"/>
        <v>0.16631177593061242</v>
      </c>
      <c r="T605" s="327">
        <f t="shared" ca="1" si="439"/>
        <v>-1.0597604394656097</v>
      </c>
      <c r="U605" s="327">
        <f t="shared" ca="1" si="439"/>
        <v>-2.4084140778891738</v>
      </c>
      <c r="V605" s="327"/>
    </row>
    <row r="606" spans="1:22">
      <c r="A606" s="396">
        <f>Baseline!A606</f>
        <v>0</v>
      </c>
      <c r="B606" s="347" t="s">
        <v>71</v>
      </c>
      <c r="C606" s="112"/>
      <c r="G606" s="325">
        <f t="shared" ref="G606:U606" si="440">G548/G$564*100</f>
        <v>0.62999546556756636</v>
      </c>
      <c r="H606" s="325">
        <f t="shared" si="440"/>
        <v>0.48838266571022881</v>
      </c>
      <c r="I606" s="325">
        <f t="shared" si="440"/>
        <v>0.49104029472918492</v>
      </c>
      <c r="J606" s="325">
        <f t="shared" si="440"/>
        <v>0.3860865625352139</v>
      </c>
      <c r="K606" s="325">
        <f t="shared" si="440"/>
        <v>0.28343217268684945</v>
      </c>
      <c r="L606" s="325">
        <f t="shared" si="440"/>
        <v>0.37658472725088848</v>
      </c>
      <c r="M606" s="325">
        <f t="shared" si="440"/>
        <v>0.47820282825509641</v>
      </c>
      <c r="N606" s="325">
        <f t="shared" ca="1" si="440"/>
        <v>0.54651751800582449</v>
      </c>
      <c r="O606" s="325">
        <f t="shared" ca="1" si="440"/>
        <v>0.6245914491495137</v>
      </c>
      <c r="P606" s="325">
        <f t="shared" ca="1" si="440"/>
        <v>0.71381879902801548</v>
      </c>
      <c r="Q606" s="325">
        <f t="shared" ca="1" si="440"/>
        <v>0.8157929131748749</v>
      </c>
      <c r="R606" s="325">
        <f t="shared" ca="1" si="440"/>
        <v>0.93233475791414255</v>
      </c>
      <c r="S606" s="325">
        <f t="shared" ca="1" si="440"/>
        <v>1.0655254376161629</v>
      </c>
      <c r="T606" s="325">
        <f t="shared" ca="1" si="440"/>
        <v>1.2177433572756147</v>
      </c>
      <c r="U606" s="325">
        <f t="shared" ca="1" si="440"/>
        <v>1.3917066940292739</v>
      </c>
      <c r="V606" s="325"/>
    </row>
    <row r="607" spans="1:22">
      <c r="A607" s="396">
        <f>Baseline!A607</f>
        <v>0</v>
      </c>
      <c r="B607" s="347" t="s">
        <v>72</v>
      </c>
      <c r="C607" s="112"/>
      <c r="G607" s="325">
        <f t="shared" ref="G607:U607" si="441">G549/G$564*100</f>
        <v>3.1926501874299338</v>
      </c>
      <c r="H607" s="325">
        <f t="shared" si="441"/>
        <v>3.039165162446916</v>
      </c>
      <c r="I607" s="325">
        <f t="shared" si="441"/>
        <v>2.9299257606046214</v>
      </c>
      <c r="J607" s="325">
        <f t="shared" si="441"/>
        <v>2.511490407496666</v>
      </c>
      <c r="K607" s="325">
        <f t="shared" si="441"/>
        <v>2.9101437702307567</v>
      </c>
      <c r="L607" s="325">
        <f t="shared" si="441"/>
        <v>2.9101437702307562</v>
      </c>
      <c r="M607" s="325">
        <f t="shared" si="441"/>
        <v>2.196845117682273</v>
      </c>
      <c r="N607" s="325">
        <f t="shared" ca="1" si="441"/>
        <v>1.9437596011575082</v>
      </c>
      <c r="O607" s="325">
        <f t="shared" ca="1" si="441"/>
        <v>2.0153069202994733</v>
      </c>
      <c r="P607" s="325">
        <f t="shared" ca="1" si="441"/>
        <v>1.9557319576919183</v>
      </c>
      <c r="Q607" s="325">
        <f t="shared" ca="1" si="441"/>
        <v>1.9404101577904804</v>
      </c>
      <c r="R607" s="325">
        <f t="shared" ca="1" si="441"/>
        <v>0.48000415835702953</v>
      </c>
      <c r="S607" s="325">
        <f t="shared" ca="1" si="441"/>
        <v>-0.8992136616855505</v>
      </c>
      <c r="T607" s="325">
        <f t="shared" ca="1" si="441"/>
        <v>-2.2775037967412244</v>
      </c>
      <c r="U607" s="325">
        <f t="shared" ca="1" si="441"/>
        <v>-3.800120771918448</v>
      </c>
      <c r="V607" s="325"/>
    </row>
    <row r="608" spans="1:22">
      <c r="A608" s="396">
        <f>Baseline!A608</f>
        <v>0</v>
      </c>
      <c r="B608" s="111" t="s">
        <v>349</v>
      </c>
      <c r="C608" s="350"/>
      <c r="G608" s="327">
        <f>SUM(G609:G610)</f>
        <v>350.95096547140474</v>
      </c>
      <c r="H608" s="327">
        <f t="shared" ref="H608:U608" si="442">SUM(H609:H610)</f>
        <v>307.68486188832668</v>
      </c>
      <c r="I608" s="327">
        <f t="shared" si="442"/>
        <v>359.02146526374349</v>
      </c>
      <c r="J608" s="327">
        <f t="shared" si="442"/>
        <v>421.88365795358482</v>
      </c>
      <c r="K608" s="327">
        <f t="shared" si="442"/>
        <v>443.77670723729767</v>
      </c>
      <c r="L608" s="327">
        <f t="shared" si="442"/>
        <v>394.27413464341987</v>
      </c>
      <c r="M608" s="327">
        <f t="shared" ca="1" si="442"/>
        <v>378.81934860634624</v>
      </c>
      <c r="N608" s="327">
        <f t="shared" ca="1" si="442"/>
        <v>322.10042578578242</v>
      </c>
      <c r="O608" s="327">
        <f t="shared" ca="1" si="442"/>
        <v>268.30748110851664</v>
      </c>
      <c r="P608" s="327">
        <f t="shared" ca="1" si="442"/>
        <v>217.12071095088032</v>
      </c>
      <c r="Q608" s="327">
        <f t="shared" ca="1" si="442"/>
        <v>168.50175606110838</v>
      </c>
      <c r="R608" s="327">
        <f t="shared" ca="1" si="442"/>
        <v>120.17643099855664</v>
      </c>
      <c r="S608" s="327">
        <f t="shared" ca="1" si="442"/>
        <v>72.277928421082734</v>
      </c>
      <c r="T608" s="327">
        <f t="shared" ca="1" si="442"/>
        <v>24.815941399302936</v>
      </c>
      <c r="U608" s="327">
        <f t="shared" ca="1" si="442"/>
        <v>-22.414714265370151</v>
      </c>
      <c r="V608" s="327"/>
    </row>
    <row r="609" spans="1:22">
      <c r="A609" s="396">
        <f>Baseline!A609</f>
        <v>0</v>
      </c>
      <c r="B609" s="347" t="s">
        <v>351</v>
      </c>
      <c r="C609" s="112"/>
      <c r="G609" s="325">
        <f t="shared" ref="G609:U609" si="443">G539/G$565*100</f>
        <v>65.14170483891624</v>
      </c>
      <c r="H609" s="325">
        <f t="shared" si="443"/>
        <v>56.966734050816072</v>
      </c>
      <c r="I609" s="325">
        <f t="shared" si="443"/>
        <v>84.084484825509335</v>
      </c>
      <c r="J609" s="325">
        <f t="shared" si="443"/>
        <v>108.0965838870689</v>
      </c>
      <c r="K609" s="325">
        <f t="shared" si="443"/>
        <v>128.59981318816051</v>
      </c>
      <c r="L609" s="325">
        <f t="shared" si="443"/>
        <v>139.07092125059663</v>
      </c>
      <c r="M609" s="325">
        <f t="shared" ca="1" si="443"/>
        <v>143.47962305145231</v>
      </c>
      <c r="N609" s="325">
        <f t="shared" ca="1" si="443"/>
        <v>132.96188706807706</v>
      </c>
      <c r="O609" s="325">
        <f t="shared" ca="1" si="443"/>
        <v>122.94499565533874</v>
      </c>
      <c r="P609" s="325">
        <f t="shared" ca="1" si="443"/>
        <v>113.40509907177842</v>
      </c>
      <c r="Q609" s="325">
        <f t="shared" ca="1" si="443"/>
        <v>104.3194832779115</v>
      </c>
      <c r="R609" s="325">
        <f t="shared" ca="1" si="443"/>
        <v>95.666515855181061</v>
      </c>
      <c r="S609" s="325">
        <f t="shared" ca="1" si="443"/>
        <v>87.425594500199722</v>
      </c>
      <c r="T609" s="325">
        <f t="shared" ca="1" si="443"/>
        <v>79.577097971646054</v>
      </c>
      <c r="U609" s="325">
        <f t="shared" ca="1" si="443"/>
        <v>72.102339373023511</v>
      </c>
      <c r="V609" s="325"/>
    </row>
    <row r="610" spans="1:22">
      <c r="A610" s="396">
        <f>Baseline!A610</f>
        <v>0</v>
      </c>
      <c r="B610" s="347" t="s">
        <v>350</v>
      </c>
      <c r="C610" s="112"/>
      <c r="G610" s="325">
        <f t="shared" ref="G610:U610" si="444">G540/G$565*100</f>
        <v>285.80926063248847</v>
      </c>
      <c r="H610" s="325">
        <f t="shared" si="444"/>
        <v>250.71812783751062</v>
      </c>
      <c r="I610" s="325">
        <f t="shared" si="444"/>
        <v>274.93698043823417</v>
      </c>
      <c r="J610" s="325">
        <f t="shared" si="444"/>
        <v>313.78707406651591</v>
      </c>
      <c r="K610" s="325">
        <f t="shared" si="444"/>
        <v>315.17689404913716</v>
      </c>
      <c r="L610" s="325">
        <f t="shared" si="444"/>
        <v>255.20321339282327</v>
      </c>
      <c r="M610" s="325">
        <f t="shared" ca="1" si="444"/>
        <v>235.33972555489396</v>
      </c>
      <c r="N610" s="325">
        <f t="shared" ca="1" si="444"/>
        <v>189.13853871770536</v>
      </c>
      <c r="O610" s="325">
        <f t="shared" ca="1" si="444"/>
        <v>145.36248545317792</v>
      </c>
      <c r="P610" s="325">
        <f t="shared" ca="1" si="444"/>
        <v>103.7156118791019</v>
      </c>
      <c r="Q610" s="325">
        <f t="shared" ca="1" si="444"/>
        <v>64.182272783196865</v>
      </c>
      <c r="R610" s="325">
        <f t="shared" ca="1" si="444"/>
        <v>24.509915143375576</v>
      </c>
      <c r="S610" s="325">
        <f t="shared" ca="1" si="444"/>
        <v>-15.147666079116986</v>
      </c>
      <c r="T610" s="325">
        <f t="shared" ca="1" si="444"/>
        <v>-54.761156572343118</v>
      </c>
      <c r="U610" s="325">
        <f t="shared" ca="1" si="444"/>
        <v>-94.517053638393662</v>
      </c>
      <c r="V610" s="325"/>
    </row>
    <row r="611" spans="1:22">
      <c r="A611" s="396">
        <f>Baseline!A611</f>
        <v>0</v>
      </c>
      <c r="B611" s="111" t="s">
        <v>82</v>
      </c>
      <c r="C611" s="350"/>
      <c r="G611" s="327">
        <f>SUM(G612:G613)</f>
        <v>1559.8765085232035</v>
      </c>
      <c r="H611" s="327">
        <f t="shared" ref="H611:U611" si="445">SUM(H612:H613)</f>
        <v>1720.4613160545509</v>
      </c>
      <c r="I611" s="327">
        <f t="shared" si="445"/>
        <v>906.26925588811355</v>
      </c>
      <c r="J611" s="327">
        <f t="shared" si="445"/>
        <v>1286.5407710274073</v>
      </c>
      <c r="K611" s="327">
        <f t="shared" si="445"/>
        <v>975.66295094999305</v>
      </c>
      <c r="L611" s="327">
        <f t="shared" si="445"/>
        <v>866.82932974162918</v>
      </c>
      <c r="M611" s="327">
        <f t="shared" ca="1" si="445"/>
        <v>832.85129099979611</v>
      </c>
      <c r="N611" s="327">
        <f t="shared" ca="1" si="445"/>
        <v>708.15220086880959</v>
      </c>
      <c r="O611" s="327">
        <f t="shared" ca="1" si="445"/>
        <v>589.88600463051409</v>
      </c>
      <c r="P611" s="327">
        <f t="shared" ca="1" si="445"/>
        <v>477.34959970628302</v>
      </c>
      <c r="Q611" s="327">
        <f t="shared" ca="1" si="445"/>
        <v>370.45865156444069</v>
      </c>
      <c r="R611" s="327">
        <f t="shared" ca="1" si="445"/>
        <v>264.21326173839219</v>
      </c>
      <c r="S611" s="327">
        <f t="shared" ca="1" si="445"/>
        <v>158.90626024713339</v>
      </c>
      <c r="T611" s="327">
        <f t="shared" ca="1" si="445"/>
        <v>54.558957740202615</v>
      </c>
      <c r="U611" s="327">
        <f t="shared" ca="1" si="445"/>
        <v>-49.279752425487231</v>
      </c>
      <c r="V611" s="327"/>
    </row>
    <row r="612" spans="1:22">
      <c r="A612" s="396">
        <f>Baseline!A612</f>
        <v>0</v>
      </c>
      <c r="B612" s="347" t="s">
        <v>80</v>
      </c>
      <c r="C612" s="112"/>
      <c r="G612" s="325">
        <f t="shared" ref="G612:U612" si="446">G539/G$558*100</f>
        <v>289.53621759350051</v>
      </c>
      <c r="H612" s="325">
        <f t="shared" si="446"/>
        <v>318.53716050537685</v>
      </c>
      <c r="I612" s="325">
        <f t="shared" si="446"/>
        <v>212.25244412216276</v>
      </c>
      <c r="J612" s="325">
        <f t="shared" si="446"/>
        <v>329.6422123911679</v>
      </c>
      <c r="K612" s="325">
        <f t="shared" si="446"/>
        <v>282.73244444911069</v>
      </c>
      <c r="L612" s="325">
        <f t="shared" si="446"/>
        <v>305.75364413197241</v>
      </c>
      <c r="M612" s="325">
        <f t="shared" ca="1" si="446"/>
        <v>315.44637234129982</v>
      </c>
      <c r="N612" s="325">
        <f t="shared" ca="1" si="446"/>
        <v>292.32265908754039</v>
      </c>
      <c r="O612" s="325">
        <f t="shared" ca="1" si="446"/>
        <v>270.30007503634096</v>
      </c>
      <c r="P612" s="325">
        <f t="shared" ca="1" si="446"/>
        <v>249.32618546377006</v>
      </c>
      <c r="Q612" s="325">
        <f t="shared" ca="1" si="446"/>
        <v>229.35105253751212</v>
      </c>
      <c r="R612" s="325">
        <f t="shared" ca="1" si="446"/>
        <v>210.32711641726638</v>
      </c>
      <c r="S612" s="325">
        <f t="shared" ca="1" si="446"/>
        <v>192.20908201703244</v>
      </c>
      <c r="T612" s="325">
        <f t="shared" ca="1" si="446"/>
        <v>174.95381115966671</v>
      </c>
      <c r="U612" s="325">
        <f t="shared" ca="1" si="446"/>
        <v>158.52021986693751</v>
      </c>
      <c r="V612" s="325"/>
    </row>
    <row r="613" spans="1:22">
      <c r="A613" s="396">
        <f>Baseline!A613</f>
        <v>0</v>
      </c>
      <c r="B613" s="347" t="s">
        <v>81</v>
      </c>
      <c r="C613" s="112"/>
      <c r="G613" s="325">
        <f t="shared" ref="G613:U613" si="447">G540/G$558*100</f>
        <v>1270.3402909297029</v>
      </c>
      <c r="H613" s="325">
        <f t="shared" si="447"/>
        <v>1401.9241555491742</v>
      </c>
      <c r="I613" s="325">
        <f t="shared" si="447"/>
        <v>694.01681176595082</v>
      </c>
      <c r="J613" s="325">
        <f t="shared" si="447"/>
        <v>956.8985586362395</v>
      </c>
      <c r="K613" s="325">
        <f t="shared" si="447"/>
        <v>692.9305065008823</v>
      </c>
      <c r="L613" s="325">
        <f t="shared" si="447"/>
        <v>561.07568560965683</v>
      </c>
      <c r="M613" s="325">
        <f t="shared" ca="1" si="447"/>
        <v>517.40491865849629</v>
      </c>
      <c r="N613" s="325">
        <f t="shared" ca="1" si="447"/>
        <v>415.8295417812692</v>
      </c>
      <c r="O613" s="325">
        <f t="shared" ca="1" si="447"/>
        <v>319.58592959417314</v>
      </c>
      <c r="P613" s="325">
        <f t="shared" ca="1" si="447"/>
        <v>228.02341424251296</v>
      </c>
      <c r="Q613" s="325">
        <f t="shared" ca="1" si="447"/>
        <v>141.10759902692857</v>
      </c>
      <c r="R613" s="325">
        <f t="shared" ca="1" si="447"/>
        <v>53.886145321125831</v>
      </c>
      <c r="S613" s="325">
        <f t="shared" ca="1" si="447"/>
        <v>-33.30282176989904</v>
      </c>
      <c r="T613" s="325">
        <f t="shared" ca="1" si="447"/>
        <v>-120.3948534194641</v>
      </c>
      <c r="U613" s="325">
        <f t="shared" ca="1" si="447"/>
        <v>-207.79997229242474</v>
      </c>
      <c r="V613" s="325"/>
    </row>
    <row r="614" spans="1:22">
      <c r="A614" s="396">
        <f>Baseline!A614</f>
        <v>0</v>
      </c>
      <c r="B614" s="111" t="s">
        <v>338</v>
      </c>
      <c r="C614" s="350"/>
      <c r="G614" s="327">
        <f>G567/G564*100</f>
        <v>40.334672185246909</v>
      </c>
      <c r="H614" s="327">
        <f t="shared" ref="H614:U614" si="448">H567/H564*100</f>
        <v>36.219197077580475</v>
      </c>
      <c r="I614" s="327">
        <f t="shared" si="448"/>
        <v>31.724523713242519</v>
      </c>
      <c r="J614" s="327">
        <f t="shared" si="448"/>
        <v>33.179615118195095</v>
      </c>
      <c r="K614" s="327">
        <f t="shared" si="448"/>
        <v>24.433834749322848</v>
      </c>
      <c r="L614" s="327">
        <f t="shared" si="448"/>
        <v>24.433834749322848</v>
      </c>
      <c r="M614" s="327">
        <f t="shared" si="448"/>
        <v>27.148705277025385</v>
      </c>
      <c r="N614" s="327">
        <f t="shared" si="448"/>
        <v>27.148705277025385</v>
      </c>
      <c r="O614" s="327">
        <f t="shared" si="448"/>
        <v>27.148705277025385</v>
      </c>
      <c r="P614" s="327">
        <f t="shared" si="448"/>
        <v>27.148705277025385</v>
      </c>
      <c r="Q614" s="327">
        <f t="shared" si="448"/>
        <v>27.148705277025385</v>
      </c>
      <c r="R614" s="327">
        <f t="shared" si="448"/>
        <v>27.148705277025382</v>
      </c>
      <c r="S614" s="327">
        <f t="shared" si="448"/>
        <v>27.148705277025382</v>
      </c>
      <c r="T614" s="327">
        <f t="shared" si="448"/>
        <v>27.148705277025385</v>
      </c>
      <c r="U614" s="327">
        <f t="shared" si="448"/>
        <v>27.148705277025392</v>
      </c>
      <c r="V614" s="327"/>
    </row>
    <row r="615" spans="1:22">
      <c r="A615" s="396">
        <f>Baseline!A615</f>
        <v>0</v>
      </c>
      <c r="B615" s="113" t="s">
        <v>352</v>
      </c>
      <c r="C615" s="351"/>
      <c r="G615" s="325">
        <f t="shared" ref="G615:U615" si="449">G565/G$564*100</f>
        <v>80.753740312447391</v>
      </c>
      <c r="H615" s="325">
        <f t="shared" si="449"/>
        <v>83.888656517508593</v>
      </c>
      <c r="I615" s="325">
        <f t="shared" si="449"/>
        <v>67.438566845880786</v>
      </c>
      <c r="J615" s="325">
        <f t="shared" si="449"/>
        <v>71.418296275048149</v>
      </c>
      <c r="K615" s="325">
        <f t="shared" si="449"/>
        <v>66.476639390832645</v>
      </c>
      <c r="L615" s="325">
        <f t="shared" si="449"/>
        <v>66.476639390832631</v>
      </c>
      <c r="M615" s="325">
        <f t="shared" si="449"/>
        <v>66.476639390832645</v>
      </c>
      <c r="N615" s="325">
        <f t="shared" si="449"/>
        <v>66.476639390832645</v>
      </c>
      <c r="O615" s="325">
        <f t="shared" si="449"/>
        <v>66.476639390832631</v>
      </c>
      <c r="P615" s="325">
        <f t="shared" si="449"/>
        <v>66.476639390832631</v>
      </c>
      <c r="Q615" s="325">
        <f t="shared" si="449"/>
        <v>66.476639390832631</v>
      </c>
      <c r="R615" s="325">
        <f t="shared" si="449"/>
        <v>66.476639390832631</v>
      </c>
      <c r="S615" s="325">
        <f t="shared" si="449"/>
        <v>66.476639390832631</v>
      </c>
      <c r="T615" s="325">
        <f t="shared" si="449"/>
        <v>66.476639390832631</v>
      </c>
      <c r="U615" s="325">
        <f t="shared" si="449"/>
        <v>66.476639390832645</v>
      </c>
      <c r="V615" s="325"/>
    </row>
    <row r="616" spans="1:22">
      <c r="A616" s="396">
        <f>Baseline!A616</f>
        <v>0</v>
      </c>
      <c r="B616" s="113" t="s">
        <v>83</v>
      </c>
      <c r="C616" s="351"/>
      <c r="G616" s="325">
        <f t="shared" ref="G616:U616" si="450">G558/G$564*100</f>
        <v>18.168491526878416</v>
      </c>
      <c r="H616" s="325">
        <f t="shared" si="450"/>
        <v>15.002528364763595</v>
      </c>
      <c r="I616" s="325">
        <f t="shared" si="450"/>
        <v>26.71600402086705</v>
      </c>
      <c r="J616" s="325">
        <f t="shared" si="450"/>
        <v>23.41955479053242</v>
      </c>
      <c r="K616" s="325">
        <f t="shared" si="450"/>
        <v>30.236655095225593</v>
      </c>
      <c r="L616" s="325">
        <f t="shared" si="450"/>
        <v>30.236655095225593</v>
      </c>
      <c r="M616" s="325">
        <f t="shared" si="450"/>
        <v>30.236655095225593</v>
      </c>
      <c r="N616" s="325">
        <f t="shared" si="450"/>
        <v>30.236655095225593</v>
      </c>
      <c r="O616" s="325">
        <f t="shared" si="450"/>
        <v>30.236655095225593</v>
      </c>
      <c r="P616" s="325">
        <f t="shared" si="450"/>
        <v>30.236655095225593</v>
      </c>
      <c r="Q616" s="325">
        <f t="shared" si="450"/>
        <v>30.236655095225593</v>
      </c>
      <c r="R616" s="325">
        <f t="shared" si="450"/>
        <v>30.236655095225593</v>
      </c>
      <c r="S616" s="325">
        <f t="shared" si="450"/>
        <v>30.236655095225593</v>
      </c>
      <c r="T616" s="325">
        <f t="shared" si="450"/>
        <v>30.236655095225593</v>
      </c>
      <c r="U616" s="325">
        <f t="shared" si="450"/>
        <v>30.236655095225593</v>
      </c>
      <c r="V616" s="325"/>
    </row>
    <row r="617" spans="1:22">
      <c r="A617" s="396">
        <f>Baseline!A617</f>
        <v>0</v>
      </c>
      <c r="B617" s="9"/>
      <c r="C617" s="351"/>
      <c r="G617" s="328"/>
      <c r="H617" s="328"/>
      <c r="I617" s="328"/>
      <c r="J617" s="328"/>
      <c r="K617" s="328"/>
      <c r="L617" s="326"/>
      <c r="M617" s="328"/>
      <c r="N617" s="328"/>
      <c r="O617" s="328"/>
      <c r="P617" s="328"/>
      <c r="Q617" s="328"/>
      <c r="R617" s="328"/>
      <c r="S617" s="328"/>
      <c r="T617" s="328"/>
      <c r="U617" s="328"/>
      <c r="V617" s="328"/>
    </row>
    <row r="618" spans="1:22">
      <c r="A618" s="396">
        <f>Baseline!A618</f>
        <v>24</v>
      </c>
      <c r="B618" s="9" t="s">
        <v>93</v>
      </c>
      <c r="C618" s="351"/>
      <c r="G618" s="325">
        <f t="shared" ref="G618:U618" si="451">G575/G$550*100</f>
        <v>0</v>
      </c>
      <c r="H618" s="325">
        <f t="shared" si="451"/>
        <v>0</v>
      </c>
      <c r="I618" s="325">
        <f t="shared" si="451"/>
        <v>0</v>
      </c>
      <c r="J618" s="325">
        <f t="shared" si="451"/>
        <v>0</v>
      </c>
      <c r="K618" s="325">
        <f t="shared" si="451"/>
        <v>0</v>
      </c>
      <c r="L618" s="325">
        <f t="shared" si="451"/>
        <v>-3.0602693705762086E-3</v>
      </c>
      <c r="M618" s="325">
        <f t="shared" ca="1" si="451"/>
        <v>0.26371587982379985</v>
      </c>
      <c r="N618" s="325">
        <f t="shared" ca="1" si="451"/>
        <v>0.37682737038882547</v>
      </c>
      <c r="O618" s="325">
        <f t="shared" ca="1" si="451"/>
        <v>0.35207120972682432</v>
      </c>
      <c r="P618" s="325">
        <f t="shared" ca="1" si="451"/>
        <v>0.38301181497380121</v>
      </c>
      <c r="Q618" s="325">
        <f t="shared" ca="1" si="451"/>
        <v>-0.20218648704733122</v>
      </c>
      <c r="R618" s="325">
        <f t="shared" ca="1" si="451"/>
        <v>-2.4033261383343919E-2</v>
      </c>
      <c r="S618" s="325">
        <f t="shared" ca="1" si="451"/>
        <v>4.113007116348983E-2</v>
      </c>
      <c r="T618" s="325">
        <f t="shared" ca="1" si="451"/>
        <v>-2.0940608856836011E-2</v>
      </c>
      <c r="U618" s="325">
        <f t="shared" ca="1" si="451"/>
        <v>-2.5692632046368055E-2</v>
      </c>
      <c r="V618" s="325"/>
    </row>
    <row r="619" spans="1:22">
      <c r="A619" s="396">
        <f>Baseline!A619</f>
        <v>25</v>
      </c>
      <c r="B619" s="9" t="s">
        <v>94</v>
      </c>
      <c r="C619" s="351"/>
      <c r="G619" s="325">
        <f t="shared" ref="G619:U619" si="452">G576/G$550*100</f>
        <v>-0.34985446243748453</v>
      </c>
      <c r="H619" s="325">
        <f t="shared" si="452"/>
        <v>-0.5924246069968907</v>
      </c>
      <c r="I619" s="325">
        <f t="shared" si="452"/>
        <v>2.6597571361183424E-2</v>
      </c>
      <c r="J619" s="325">
        <f t="shared" si="452"/>
        <v>-0.97203743471076431</v>
      </c>
      <c r="K619" s="325">
        <f t="shared" si="452"/>
        <v>0.18547513266853319</v>
      </c>
      <c r="L619" s="325">
        <f t="shared" si="452"/>
        <v>3.0602041051371871E-3</v>
      </c>
      <c r="M619" s="325">
        <f t="shared" ca="1" si="452"/>
        <v>-0.26371593921232844</v>
      </c>
      <c r="N619" s="325">
        <f t="shared" ca="1" si="452"/>
        <v>-0.37682742410745262</v>
      </c>
      <c r="O619" s="325">
        <f t="shared" ca="1" si="452"/>
        <v>-0.35207120972682454</v>
      </c>
      <c r="P619" s="325">
        <f t="shared" ca="1" si="452"/>
        <v>-0.38301181497380116</v>
      </c>
      <c r="Q619" s="325">
        <f t="shared" ca="1" si="452"/>
        <v>0.20218648704733083</v>
      </c>
      <c r="R619" s="325">
        <f t="shared" ca="1" si="452"/>
        <v>2.4033261383343864E-2</v>
      </c>
      <c r="S619" s="325">
        <f t="shared" ca="1" si="452"/>
        <v>-4.1130071163489802E-2</v>
      </c>
      <c r="T619" s="325">
        <f t="shared" ca="1" si="452"/>
        <v>2.0940608856835994E-2</v>
      </c>
      <c r="U619" s="325">
        <f t="shared" ca="1" si="452"/>
        <v>2.5692632046368114E-2</v>
      </c>
      <c r="V619" s="325"/>
    </row>
    <row r="620" spans="1:22">
      <c r="A620" s="396">
        <f>Baseline!A620</f>
        <v>26</v>
      </c>
      <c r="B620" s="9" t="s">
        <v>95</v>
      </c>
      <c r="C620" s="351"/>
      <c r="G620" s="325">
        <f t="shared" ref="G620:U620" si="453">G577/G$550*100</f>
        <v>-0.34985446243748453</v>
      </c>
      <c r="H620" s="325">
        <f t="shared" si="453"/>
        <v>-0.5924246069968907</v>
      </c>
      <c r="I620" s="325">
        <f t="shared" si="453"/>
        <v>2.6597571361183424E-2</v>
      </c>
      <c r="J620" s="325">
        <f t="shared" si="453"/>
        <v>-0.97203743471076431</v>
      </c>
      <c r="K620" s="325">
        <f t="shared" si="453"/>
        <v>0.18547513266853319</v>
      </c>
      <c r="L620" s="325">
        <f t="shared" si="453"/>
        <v>9.2652650568017497E-2</v>
      </c>
      <c r="M620" s="325">
        <f t="shared" ca="1" si="453"/>
        <v>-0.20101266109466445</v>
      </c>
      <c r="N620" s="325">
        <f t="shared" ca="1" si="453"/>
        <v>-0.32138809177113081</v>
      </c>
      <c r="O620" s="325">
        <f t="shared" ca="1" si="453"/>
        <v>-0.29632979445251673</v>
      </c>
      <c r="P620" s="325">
        <f t="shared" ca="1" si="453"/>
        <v>-0.32775984434728317</v>
      </c>
      <c r="Q620" s="325">
        <f t="shared" ca="1" si="453"/>
        <v>0.25810292206556862</v>
      </c>
      <c r="R620" s="325">
        <f t="shared" ca="1" si="453"/>
        <v>5.2119005555589945E-2</v>
      </c>
      <c r="S620" s="325">
        <f t="shared" ca="1" si="453"/>
        <v>-3.7888252225589558E-2</v>
      </c>
      <c r="T620" s="325">
        <f t="shared" ca="1" si="453"/>
        <v>6.9213995781820163E-4</v>
      </c>
      <c r="U620" s="325">
        <f t="shared" ca="1" si="453"/>
        <v>-1.9413377522260588E-2</v>
      </c>
      <c r="V620" s="325"/>
    </row>
    <row r="621" spans="1:22">
      <c r="A621" s="396">
        <f>Baseline!A621</f>
        <v>27</v>
      </c>
      <c r="B621" s="9" t="s">
        <v>311</v>
      </c>
      <c r="C621" s="351"/>
      <c r="G621" s="325">
        <f t="shared" ref="G621:U621" si="454">G564/G$550*100</f>
        <v>3.013804799384987</v>
      </c>
      <c r="H621" s="325">
        <f t="shared" si="454"/>
        <v>3.3686246926566596</v>
      </c>
      <c r="I621" s="325">
        <f t="shared" si="454"/>
        <v>2.9273530292965417</v>
      </c>
      <c r="J621" s="325">
        <f t="shared" si="454"/>
        <v>2.8894551152233281</v>
      </c>
      <c r="K621" s="325">
        <f t="shared" si="454"/>
        <v>2.7211786212004379</v>
      </c>
      <c r="L621" s="325">
        <f t="shared" si="454"/>
        <v>2.7258852239096583</v>
      </c>
      <c r="M621" s="325">
        <f t="shared" si="454"/>
        <v>2.344005766808491</v>
      </c>
      <c r="N621" s="325">
        <f t="shared" si="454"/>
        <v>2.2262314466812416</v>
      </c>
      <c r="O621" s="325">
        <f t="shared" si="454"/>
        <v>2.1114985303749609</v>
      </c>
      <c r="P621" s="325">
        <f t="shared" si="454"/>
        <v>2.0697104367629926</v>
      </c>
      <c r="Q621" s="325">
        <f t="shared" si="454"/>
        <v>2.0287487379750009</v>
      </c>
      <c r="R621" s="325">
        <f t="shared" si="454"/>
        <v>1.9885980516912731</v>
      </c>
      <c r="S621" s="325">
        <f t="shared" si="454"/>
        <v>1.9492419702455788</v>
      </c>
      <c r="T621" s="325">
        <f t="shared" si="454"/>
        <v>1.9106647261930521</v>
      </c>
      <c r="U621" s="325">
        <f t="shared" si="454"/>
        <v>1.8728511007609341</v>
      </c>
      <c r="V621" s="325"/>
    </row>
    <row r="622" spans="1:22">
      <c r="A622" s="396">
        <f>Baseline!A622</f>
        <v>28</v>
      </c>
      <c r="B622" s="9" t="s">
        <v>312</v>
      </c>
      <c r="C622" s="351"/>
      <c r="G622" s="325">
        <f t="shared" ref="G622:U622" si="455">G573/G$550*100</f>
        <v>3.3636592618224714</v>
      </c>
      <c r="H622" s="325">
        <f t="shared" si="455"/>
        <v>3.9610492996535505</v>
      </c>
      <c r="I622" s="325">
        <f t="shared" si="455"/>
        <v>2.9007554579353583</v>
      </c>
      <c r="J622" s="325">
        <f t="shared" si="455"/>
        <v>3.8614925499340922</v>
      </c>
      <c r="K622" s="325">
        <f t="shared" si="455"/>
        <v>2.535703488531905</v>
      </c>
      <c r="L622" s="325">
        <f t="shared" si="455"/>
        <v>2.722825019804521</v>
      </c>
      <c r="M622" s="325">
        <f t="shared" ca="1" si="455"/>
        <v>2.6077217060208198</v>
      </c>
      <c r="N622" s="325">
        <f t="shared" ca="1" si="455"/>
        <v>2.6030588707886944</v>
      </c>
      <c r="O622" s="325">
        <f t="shared" ca="1" si="455"/>
        <v>2.4635697401017858</v>
      </c>
      <c r="P622" s="325">
        <f t="shared" ca="1" si="455"/>
        <v>2.4527222517367937</v>
      </c>
      <c r="Q622" s="325">
        <f t="shared" ca="1" si="455"/>
        <v>1.8265622509276702</v>
      </c>
      <c r="R622" s="325">
        <f t="shared" ca="1" si="455"/>
        <v>1.9645647903079295</v>
      </c>
      <c r="S622" s="325">
        <f t="shared" ca="1" si="455"/>
        <v>1.9903720414090684</v>
      </c>
      <c r="T622" s="325">
        <f t="shared" ca="1" si="455"/>
        <v>1.889724117336216</v>
      </c>
      <c r="U622" s="325">
        <f t="shared" ca="1" si="455"/>
        <v>1.8471584687145655</v>
      </c>
      <c r="V622" s="325"/>
    </row>
    <row r="623" spans="1:22">
      <c r="A623" s="396">
        <f>Baseline!A623</f>
        <v>0</v>
      </c>
      <c r="B623" s="9"/>
      <c r="C623" s="351"/>
      <c r="G623" s="328"/>
      <c r="H623" s="328"/>
      <c r="I623" s="328"/>
      <c r="J623" s="328"/>
      <c r="K623" s="328"/>
      <c r="L623" s="326"/>
      <c r="M623" s="328"/>
      <c r="N623" s="328"/>
      <c r="O623" s="328"/>
      <c r="P623" s="328"/>
      <c r="Q623" s="328"/>
      <c r="R623" s="328"/>
      <c r="S623" s="328"/>
      <c r="T623" s="328"/>
      <c r="U623" s="328"/>
      <c r="V623" s="328"/>
    </row>
    <row r="624" spans="1:22">
      <c r="A624" s="396">
        <f>Baseline!A624</f>
        <v>0</v>
      </c>
      <c r="B624" s="9" t="s">
        <v>86</v>
      </c>
      <c r="C624" s="351"/>
      <c r="G624" s="328"/>
      <c r="H624" s="328">
        <f t="shared" ref="H624:U624" si="456">(H564/G564-1)*100</f>
        <v>21.72397746376673</v>
      </c>
      <c r="I624" s="328">
        <f t="shared" si="456"/>
        <v>11.227887626301246</v>
      </c>
      <c r="J624" s="328">
        <f t="shared" si="456"/>
        <v>10.594637360437375</v>
      </c>
      <c r="K624" s="328">
        <f t="shared" si="456"/>
        <v>6.3216540968402235</v>
      </c>
      <c r="L624" s="328">
        <f t="shared" si="456"/>
        <v>5.0000000000000044</v>
      </c>
      <c r="M624" s="328">
        <f t="shared" si="456"/>
        <v>-5.500000000000016</v>
      </c>
      <c r="N624" s="328">
        <f t="shared" si="456"/>
        <v>5.0000000000000044</v>
      </c>
      <c r="O624" s="328">
        <f t="shared" si="456"/>
        <v>5.0000000000000044</v>
      </c>
      <c r="P624" s="328">
        <f t="shared" si="456"/>
        <v>5.0000000000000044</v>
      </c>
      <c r="Q624" s="328">
        <f t="shared" si="456"/>
        <v>5.0000000000000044</v>
      </c>
      <c r="R624" s="328">
        <f t="shared" si="456"/>
        <v>5.0000000000000266</v>
      </c>
      <c r="S624" s="328">
        <f t="shared" si="456"/>
        <v>4.9999999999999822</v>
      </c>
      <c r="T624" s="328">
        <f t="shared" si="456"/>
        <v>5.0000000000000044</v>
      </c>
      <c r="U624" s="328">
        <f t="shared" si="456"/>
        <v>4.9999999999999822</v>
      </c>
      <c r="V624" s="328"/>
    </row>
    <row r="625" spans="1:22">
      <c r="A625" s="396">
        <f>Baseline!A625</f>
        <v>0</v>
      </c>
      <c r="B625" s="9" t="s">
        <v>87</v>
      </c>
      <c r="C625" s="351"/>
      <c r="G625" s="328"/>
      <c r="H625" s="328">
        <f t="shared" ref="H625:U625" si="457">(H565/G565-1)*100</f>
        <v>26.449386689633236</v>
      </c>
      <c r="I625" s="328">
        <f t="shared" si="457"/>
        <v>-10.583270179718852</v>
      </c>
      <c r="J625" s="328">
        <f t="shared" si="457"/>
        <v>17.121121442124366</v>
      </c>
      <c r="K625" s="328">
        <f t="shared" si="457"/>
        <v>-1.0350760593283659</v>
      </c>
      <c r="L625" s="328">
        <f t="shared" si="457"/>
        <v>5.0000000000000044</v>
      </c>
      <c r="M625" s="328">
        <f t="shared" si="457"/>
        <v>-5.500000000000016</v>
      </c>
      <c r="N625" s="328">
        <f t="shared" si="457"/>
        <v>5.0000000000000044</v>
      </c>
      <c r="O625" s="328">
        <f t="shared" si="457"/>
        <v>5.0000000000000044</v>
      </c>
      <c r="P625" s="328">
        <f t="shared" si="457"/>
        <v>5.0000000000000044</v>
      </c>
      <c r="Q625" s="328">
        <f t="shared" si="457"/>
        <v>4.9999999999999822</v>
      </c>
      <c r="R625" s="328">
        <f t="shared" si="457"/>
        <v>5.0000000000000266</v>
      </c>
      <c r="S625" s="328">
        <f t="shared" si="457"/>
        <v>4.9999999999999822</v>
      </c>
      <c r="T625" s="328">
        <f t="shared" si="457"/>
        <v>4.9999999999999822</v>
      </c>
      <c r="U625" s="328">
        <f t="shared" si="457"/>
        <v>5.0000000000000044</v>
      </c>
      <c r="V625" s="328"/>
    </row>
    <row r="626" spans="1:22">
      <c r="A626" s="396">
        <f>Baseline!A626</f>
        <v>0</v>
      </c>
      <c r="B626" s="9" t="s">
        <v>88</v>
      </c>
      <c r="C626" s="351"/>
      <c r="G626" s="328"/>
      <c r="H626" s="328">
        <f t="shared" ref="H626:U626" si="458">(H558/G558-1)*100</f>
        <v>0.5128808778856575</v>
      </c>
      <c r="I626" s="328">
        <f t="shared" si="458"/>
        <v>98.070926500370433</v>
      </c>
      <c r="J626" s="328">
        <f t="shared" si="458"/>
        <v>-3.0514755433186269</v>
      </c>
      <c r="K626" s="328">
        <f t="shared" si="458"/>
        <v>37.27037993820683</v>
      </c>
      <c r="L626" s="328">
        <f t="shared" si="458"/>
        <v>5.0000000000000044</v>
      </c>
      <c r="M626" s="328">
        <f t="shared" si="458"/>
        <v>-5.5000000000000053</v>
      </c>
      <c r="N626" s="328">
        <f t="shared" si="458"/>
        <v>5.0000000000000266</v>
      </c>
      <c r="O626" s="328">
        <f t="shared" si="458"/>
        <v>5.0000000000000044</v>
      </c>
      <c r="P626" s="328">
        <f t="shared" si="458"/>
        <v>5.0000000000000044</v>
      </c>
      <c r="Q626" s="328">
        <f t="shared" si="458"/>
        <v>5.0000000000000044</v>
      </c>
      <c r="R626" s="328">
        <f t="shared" si="458"/>
        <v>5.0000000000000266</v>
      </c>
      <c r="S626" s="328">
        <f t="shared" si="458"/>
        <v>4.9999999999999822</v>
      </c>
      <c r="T626" s="328">
        <f t="shared" si="458"/>
        <v>5.0000000000000044</v>
      </c>
      <c r="U626" s="328">
        <f t="shared" si="458"/>
        <v>5.0000000000000044</v>
      </c>
      <c r="V626" s="328"/>
    </row>
    <row r="627" spans="1:22">
      <c r="A627" s="396">
        <f>Baseline!A627</f>
        <v>0</v>
      </c>
      <c r="B627" s="9" t="s">
        <v>313</v>
      </c>
      <c r="C627" s="351"/>
      <c r="G627" s="328"/>
      <c r="H627" s="328">
        <f t="shared" ref="H627:U627" si="459">(H550/G550-1)*100</f>
        <v>8.9026950019809981</v>
      </c>
      <c r="I627" s="328">
        <f t="shared" si="459"/>
        <v>27.994473170882749</v>
      </c>
      <c r="J627" s="328">
        <f t="shared" si="459"/>
        <v>12.045189764439733</v>
      </c>
      <c r="K627" s="328">
        <f t="shared" si="459"/>
        <v>12.896538615901299</v>
      </c>
      <c r="L627" s="328">
        <f t="shared" si="459"/>
        <v>4.8187035609080775</v>
      </c>
      <c r="M627" s="328">
        <f t="shared" si="459"/>
        <v>9.8956996211642334</v>
      </c>
      <c r="N627" s="328">
        <f t="shared" si="459"/>
        <v>10.554814901117449</v>
      </c>
      <c r="O627" s="328">
        <f t="shared" si="459"/>
        <v>10.705405918525624</v>
      </c>
      <c r="P627" s="328">
        <f t="shared" si="459"/>
        <v>7.1199824629184061</v>
      </c>
      <c r="Q627" s="328">
        <f t="shared" si="459"/>
        <v>7.1200153041288683</v>
      </c>
      <c r="R627" s="328">
        <f t="shared" si="459"/>
        <v>7.1199970784472821</v>
      </c>
      <c r="S627" s="328">
        <f t="shared" si="459"/>
        <v>7.1199977298238126</v>
      </c>
      <c r="T627" s="328">
        <f t="shared" si="459"/>
        <v>7.120000735862253</v>
      </c>
      <c r="U627" s="328">
        <f t="shared" si="459"/>
        <v>7.119992704577105</v>
      </c>
      <c r="V627" s="328"/>
    </row>
    <row r="628" spans="1:22">
      <c r="A628" s="396">
        <f>Baseline!A628</f>
        <v>0</v>
      </c>
      <c r="B628" s="10"/>
      <c r="C628" s="351"/>
      <c r="G628" s="334"/>
      <c r="H628" s="334"/>
      <c r="I628" s="334"/>
      <c r="J628" s="334"/>
      <c r="K628" s="334"/>
      <c r="L628" s="334"/>
      <c r="M628" s="334"/>
      <c r="N628" s="334"/>
      <c r="O628" s="334"/>
      <c r="P628" s="334"/>
      <c r="Q628" s="334"/>
      <c r="R628" s="334"/>
      <c r="S628" s="334"/>
      <c r="T628" s="334"/>
      <c r="U628" s="334"/>
      <c r="V628" s="334"/>
    </row>
    <row r="629" spans="1:22">
      <c r="A629" s="396">
        <f>Baseline!A629</f>
        <v>0</v>
      </c>
      <c r="B629" s="111" t="s">
        <v>314</v>
      </c>
      <c r="C629" s="350"/>
      <c r="G629" s="349">
        <f t="shared" ref="G629:U629" si="460">G536</f>
        <v>2015</v>
      </c>
      <c r="H629" s="349">
        <f t="shared" si="460"/>
        <v>2016</v>
      </c>
      <c r="I629" s="349">
        <f t="shared" si="460"/>
        <v>2017</v>
      </c>
      <c r="J629" s="349">
        <f t="shared" si="460"/>
        <v>2018</v>
      </c>
      <c r="K629" s="349">
        <f t="shared" si="460"/>
        <v>2019</v>
      </c>
      <c r="L629" s="349">
        <f t="shared" si="460"/>
        <v>2020</v>
      </c>
      <c r="M629" s="349">
        <f t="shared" si="460"/>
        <v>2021</v>
      </c>
      <c r="N629" s="349">
        <f t="shared" si="460"/>
        <v>2022</v>
      </c>
      <c r="O629" s="349">
        <f t="shared" si="460"/>
        <v>2023</v>
      </c>
      <c r="P629" s="349">
        <f t="shared" si="460"/>
        <v>2024</v>
      </c>
      <c r="Q629" s="349">
        <f t="shared" si="460"/>
        <v>2025</v>
      </c>
      <c r="R629" s="349">
        <f t="shared" si="460"/>
        <v>2026</v>
      </c>
      <c r="S629" s="349">
        <f t="shared" si="460"/>
        <v>2027</v>
      </c>
      <c r="T629" s="349">
        <f t="shared" si="460"/>
        <v>2028</v>
      </c>
      <c r="U629" s="349">
        <f t="shared" si="460"/>
        <v>2029</v>
      </c>
      <c r="V629" s="349"/>
    </row>
    <row r="630" spans="1:22">
      <c r="A630" s="396">
        <f>Baseline!A630</f>
        <v>0</v>
      </c>
      <c r="B630" s="111"/>
      <c r="C630" s="350"/>
      <c r="G630" s="349"/>
      <c r="H630" s="349"/>
      <c r="I630" s="349"/>
      <c r="J630" s="349"/>
      <c r="K630" s="349"/>
      <c r="L630" s="349"/>
      <c r="M630" s="349"/>
      <c r="N630" s="349"/>
      <c r="O630" s="349"/>
      <c r="P630" s="349"/>
      <c r="Q630" s="349"/>
      <c r="R630" s="349"/>
      <c r="S630" s="349"/>
      <c r="T630" s="349"/>
      <c r="U630" s="349"/>
      <c r="V630" s="349"/>
    </row>
    <row r="631" spans="1:22" ht="15">
      <c r="A631" s="396" t="str">
        <f>Baseline!A631</f>
        <v>20a</v>
      </c>
      <c r="B631" s="380" t="s">
        <v>115</v>
      </c>
      <c r="C631" s="381"/>
      <c r="D631" s="382"/>
      <c r="E631" s="156"/>
      <c r="F631" s="156"/>
      <c r="G631" s="383">
        <f t="shared" ref="G631:U631" si="461">G582</f>
        <v>8.5413045724874195</v>
      </c>
      <c r="H631" s="383">
        <f t="shared" si="461"/>
        <v>8.6948480442005991</v>
      </c>
      <c r="I631" s="383">
        <f t="shared" si="461"/>
        <v>7.0876758565315052</v>
      </c>
      <c r="J631" s="383">
        <f t="shared" si="461"/>
        <v>8.705989540960541</v>
      </c>
      <c r="K631" s="383">
        <f t="shared" si="461"/>
        <v>8.0276903102430133</v>
      </c>
      <c r="L631" s="383">
        <f t="shared" si="461"/>
        <v>7.1445504791175578</v>
      </c>
      <c r="M631" s="383">
        <f t="shared" ca="1" si="461"/>
        <v>5.9028246894256142</v>
      </c>
      <c r="N631" s="383">
        <f t="shared" ca="1" si="461"/>
        <v>4.7668410247824138</v>
      </c>
      <c r="O631" s="383">
        <f t="shared" ca="1" si="461"/>
        <v>3.766106715545853</v>
      </c>
      <c r="P631" s="383">
        <f t="shared" ca="1" si="461"/>
        <v>2.9873072878746463</v>
      </c>
      <c r="Q631" s="383">
        <f t="shared" ca="1" si="461"/>
        <v>2.272488793844631</v>
      </c>
      <c r="R631" s="383">
        <f t="shared" ca="1" si="461"/>
        <v>1.588676122060269</v>
      </c>
      <c r="S631" s="383">
        <f t="shared" ca="1" si="461"/>
        <v>0.93657057012994227</v>
      </c>
      <c r="T631" s="383">
        <f t="shared" ca="1" si="461"/>
        <v>0.31519861259756643</v>
      </c>
      <c r="U631" s="383">
        <f t="shared" ca="1" si="461"/>
        <v>-0.27906509170847571</v>
      </c>
      <c r="V631" s="336"/>
    </row>
    <row r="632" spans="1:22" ht="15">
      <c r="A632" s="396" t="str">
        <f>Baseline!A632</f>
        <v>20b</v>
      </c>
      <c r="B632" s="370" t="s">
        <v>317</v>
      </c>
      <c r="C632" s="352"/>
      <c r="G632" s="373">
        <v>25</v>
      </c>
      <c r="H632" s="374">
        <f t="shared" ref="H632:U632" si="462">G632</f>
        <v>25</v>
      </c>
      <c r="I632" s="374">
        <f t="shared" si="462"/>
        <v>25</v>
      </c>
      <c r="J632" s="374">
        <f t="shared" si="462"/>
        <v>25</v>
      </c>
      <c r="K632" s="374">
        <f t="shared" si="462"/>
        <v>25</v>
      </c>
      <c r="L632" s="374">
        <f t="shared" si="462"/>
        <v>25</v>
      </c>
      <c r="M632" s="374">
        <f t="shared" si="462"/>
        <v>25</v>
      </c>
      <c r="N632" s="374">
        <f t="shared" si="462"/>
        <v>25</v>
      </c>
      <c r="O632" s="374">
        <f t="shared" si="462"/>
        <v>25</v>
      </c>
      <c r="P632" s="374">
        <f t="shared" si="462"/>
        <v>25</v>
      </c>
      <c r="Q632" s="374">
        <f t="shared" si="462"/>
        <v>25</v>
      </c>
      <c r="R632" s="374">
        <f t="shared" si="462"/>
        <v>25</v>
      </c>
      <c r="S632" s="374">
        <f t="shared" si="462"/>
        <v>25</v>
      </c>
      <c r="T632" s="374">
        <f t="shared" si="462"/>
        <v>25</v>
      </c>
      <c r="U632" s="374">
        <f t="shared" si="462"/>
        <v>25</v>
      </c>
      <c r="V632" s="328"/>
    </row>
    <row r="633" spans="1:22" ht="15.75">
      <c r="A633" s="396">
        <f>Baseline!A633</f>
        <v>0</v>
      </c>
      <c r="B633" s="6" t="s">
        <v>89</v>
      </c>
      <c r="C633" s="352"/>
      <c r="G633" s="330">
        <f t="shared" ref="G633:U633" si="463">G634*2</f>
        <v>16.666666666666668</v>
      </c>
      <c r="H633" s="330">
        <f t="shared" si="463"/>
        <v>16.666666666666668</v>
      </c>
      <c r="I633" s="330">
        <f t="shared" si="463"/>
        <v>16.666666666666668</v>
      </c>
      <c r="J633" s="330">
        <f t="shared" si="463"/>
        <v>16.666666666666668</v>
      </c>
      <c r="K633" s="330">
        <f t="shared" si="463"/>
        <v>16.666666666666668</v>
      </c>
      <c r="L633" s="335">
        <f t="shared" si="463"/>
        <v>16.666666666666668</v>
      </c>
      <c r="M633" s="330">
        <f t="shared" si="463"/>
        <v>16.666666666666668</v>
      </c>
      <c r="N633" s="330">
        <f t="shared" si="463"/>
        <v>16.666666666666668</v>
      </c>
      <c r="O633" s="330">
        <f t="shared" si="463"/>
        <v>16.666666666666668</v>
      </c>
      <c r="P633" s="330">
        <f t="shared" si="463"/>
        <v>16.666666666666668</v>
      </c>
      <c r="Q633" s="330">
        <f t="shared" si="463"/>
        <v>16.666666666666668</v>
      </c>
      <c r="R633" s="330">
        <f t="shared" si="463"/>
        <v>16.666666666666668</v>
      </c>
      <c r="S633" s="330">
        <f t="shared" si="463"/>
        <v>16.666666666666668</v>
      </c>
      <c r="T633" s="330">
        <f t="shared" si="463"/>
        <v>16.666666666666668</v>
      </c>
      <c r="U633" s="330">
        <f t="shared" si="463"/>
        <v>16.666666666666668</v>
      </c>
      <c r="V633" s="330"/>
    </row>
    <row r="634" spans="1:22" ht="15.75">
      <c r="A634" s="396">
        <f>Baseline!A634</f>
        <v>0</v>
      </c>
      <c r="B634" s="6" t="s">
        <v>90</v>
      </c>
      <c r="C634" s="352"/>
      <c r="G634" s="330">
        <f t="shared" ref="G634:U634" si="464">G632/3</f>
        <v>8.3333333333333339</v>
      </c>
      <c r="H634" s="330">
        <f t="shared" si="464"/>
        <v>8.3333333333333339</v>
      </c>
      <c r="I634" s="330">
        <f t="shared" si="464"/>
        <v>8.3333333333333339</v>
      </c>
      <c r="J634" s="330">
        <f t="shared" si="464"/>
        <v>8.3333333333333339</v>
      </c>
      <c r="K634" s="330">
        <f t="shared" si="464"/>
        <v>8.3333333333333339</v>
      </c>
      <c r="L634" s="335">
        <f t="shared" si="464"/>
        <v>8.3333333333333339</v>
      </c>
      <c r="M634" s="330">
        <f t="shared" si="464"/>
        <v>8.3333333333333339</v>
      </c>
      <c r="N634" s="330">
        <f t="shared" si="464"/>
        <v>8.3333333333333339</v>
      </c>
      <c r="O634" s="330">
        <f t="shared" si="464"/>
        <v>8.3333333333333339</v>
      </c>
      <c r="P634" s="330">
        <f t="shared" si="464"/>
        <v>8.3333333333333339</v>
      </c>
      <c r="Q634" s="330">
        <f t="shared" si="464"/>
        <v>8.3333333333333339</v>
      </c>
      <c r="R634" s="330">
        <f t="shared" si="464"/>
        <v>8.3333333333333339</v>
      </c>
      <c r="S634" s="330">
        <f t="shared" si="464"/>
        <v>8.3333333333333339</v>
      </c>
      <c r="T634" s="330">
        <f t="shared" si="464"/>
        <v>8.3333333333333339</v>
      </c>
      <c r="U634" s="330">
        <f t="shared" si="464"/>
        <v>8.3333333333333339</v>
      </c>
      <c r="V634" s="330"/>
    </row>
    <row r="635" spans="1:22" ht="15">
      <c r="A635" s="396" t="str">
        <f>Baseline!A635</f>
        <v>21a</v>
      </c>
      <c r="B635" s="380" t="s">
        <v>120</v>
      </c>
      <c r="C635" s="381"/>
      <c r="D635" s="382"/>
      <c r="E635" s="156"/>
      <c r="F635" s="156"/>
      <c r="G635" s="383">
        <f t="shared" ref="G635:U635" si="465">G585</f>
        <v>283.40603128080511</v>
      </c>
      <c r="H635" s="383">
        <f t="shared" si="465"/>
        <v>258.11269694586906</v>
      </c>
      <c r="I635" s="383">
        <f t="shared" si="465"/>
        <v>242.11893084295033</v>
      </c>
      <c r="J635" s="383">
        <f t="shared" si="465"/>
        <v>301.30212077330191</v>
      </c>
      <c r="K635" s="383">
        <f t="shared" si="465"/>
        <v>295.00784137064954</v>
      </c>
      <c r="L635" s="383">
        <f t="shared" si="465"/>
        <v>262.1001946982322</v>
      </c>
      <c r="M635" s="383">
        <f t="shared" ca="1" si="465"/>
        <v>251.82637231574199</v>
      </c>
      <c r="N635" s="383">
        <f t="shared" ca="1" si="465"/>
        <v>214.12153852595111</v>
      </c>
      <c r="O635" s="383">
        <f t="shared" ca="1" si="465"/>
        <v>178.36179667513505</v>
      </c>
      <c r="P635" s="383">
        <f t="shared" ca="1" si="465"/>
        <v>144.33455206162881</v>
      </c>
      <c r="Q635" s="383">
        <f t="shared" ca="1" si="465"/>
        <v>112.01430474396348</v>
      </c>
      <c r="R635" s="383">
        <f t="shared" ca="1" si="465"/>
        <v>79.889252667683309</v>
      </c>
      <c r="S635" s="383">
        <f t="shared" ca="1" si="465"/>
        <v>48.047937835647296</v>
      </c>
      <c r="T635" s="383">
        <f t="shared" ca="1" si="465"/>
        <v>16.496803875454965</v>
      </c>
      <c r="U635" s="383">
        <f t="shared" ca="1" si="465"/>
        <v>-14.900548772675634</v>
      </c>
      <c r="V635" s="336"/>
    </row>
    <row r="636" spans="1:22" ht="15">
      <c r="A636" s="396" t="str">
        <f>Baseline!A636</f>
        <v>21b</v>
      </c>
      <c r="B636" s="370" t="s">
        <v>318</v>
      </c>
      <c r="C636" s="352"/>
      <c r="G636" s="373">
        <v>200</v>
      </c>
      <c r="H636" s="375">
        <f t="shared" ref="H636:U636" si="466">G636</f>
        <v>200</v>
      </c>
      <c r="I636" s="375">
        <f t="shared" si="466"/>
        <v>200</v>
      </c>
      <c r="J636" s="375">
        <f t="shared" si="466"/>
        <v>200</v>
      </c>
      <c r="K636" s="375">
        <f t="shared" si="466"/>
        <v>200</v>
      </c>
      <c r="L636" s="375">
        <f t="shared" si="466"/>
        <v>200</v>
      </c>
      <c r="M636" s="375">
        <f t="shared" si="466"/>
        <v>200</v>
      </c>
      <c r="N636" s="375">
        <f t="shared" si="466"/>
        <v>200</v>
      </c>
      <c r="O636" s="375">
        <f t="shared" si="466"/>
        <v>200</v>
      </c>
      <c r="P636" s="375">
        <f t="shared" si="466"/>
        <v>200</v>
      </c>
      <c r="Q636" s="375">
        <f t="shared" si="466"/>
        <v>200</v>
      </c>
      <c r="R636" s="375">
        <f t="shared" si="466"/>
        <v>200</v>
      </c>
      <c r="S636" s="375">
        <f t="shared" si="466"/>
        <v>200</v>
      </c>
      <c r="T636" s="375">
        <f t="shared" si="466"/>
        <v>200</v>
      </c>
      <c r="U636" s="375">
        <f t="shared" si="466"/>
        <v>200</v>
      </c>
      <c r="V636" s="337"/>
    </row>
    <row r="637" spans="1:22" ht="15.75">
      <c r="A637" s="396">
        <f>Baseline!A637</f>
        <v>0</v>
      </c>
      <c r="B637" s="6" t="s">
        <v>89</v>
      </c>
      <c r="C637" s="352"/>
      <c r="G637" s="338">
        <f t="shared" ref="G637:U637" si="467">G638*2</f>
        <v>133.33333333333334</v>
      </c>
      <c r="H637" s="329">
        <f t="shared" si="467"/>
        <v>133.33333333333334</v>
      </c>
      <c r="I637" s="329">
        <f t="shared" si="467"/>
        <v>133.33333333333334</v>
      </c>
      <c r="J637" s="329">
        <f t="shared" si="467"/>
        <v>133.33333333333334</v>
      </c>
      <c r="K637" s="329">
        <f t="shared" si="467"/>
        <v>133.33333333333334</v>
      </c>
      <c r="L637" s="329">
        <f t="shared" si="467"/>
        <v>133.33333333333334</v>
      </c>
      <c r="M637" s="329">
        <f t="shared" si="467"/>
        <v>133.33333333333334</v>
      </c>
      <c r="N637" s="329">
        <f t="shared" si="467"/>
        <v>133.33333333333334</v>
      </c>
      <c r="O637" s="329">
        <f t="shared" si="467"/>
        <v>133.33333333333334</v>
      </c>
      <c r="P637" s="329">
        <f t="shared" si="467"/>
        <v>133.33333333333334</v>
      </c>
      <c r="Q637" s="329">
        <f t="shared" si="467"/>
        <v>133.33333333333334</v>
      </c>
      <c r="R637" s="329">
        <f t="shared" si="467"/>
        <v>133.33333333333334</v>
      </c>
      <c r="S637" s="329">
        <f t="shared" si="467"/>
        <v>133.33333333333334</v>
      </c>
      <c r="T637" s="329">
        <f t="shared" si="467"/>
        <v>133.33333333333334</v>
      </c>
      <c r="U637" s="329">
        <f t="shared" si="467"/>
        <v>133.33333333333334</v>
      </c>
      <c r="V637" s="329"/>
    </row>
    <row r="638" spans="1:22" ht="15.75">
      <c r="A638" s="396">
        <f>Baseline!A638</f>
        <v>0</v>
      </c>
      <c r="B638" s="6" t="s">
        <v>90</v>
      </c>
      <c r="C638" s="352"/>
      <c r="G638" s="338">
        <f t="shared" ref="G638:U638" si="468">G636/3</f>
        <v>66.666666666666671</v>
      </c>
      <c r="H638" s="329">
        <f t="shared" si="468"/>
        <v>66.666666666666671</v>
      </c>
      <c r="I638" s="329">
        <f t="shared" si="468"/>
        <v>66.666666666666671</v>
      </c>
      <c r="J638" s="329">
        <f t="shared" si="468"/>
        <v>66.666666666666671</v>
      </c>
      <c r="K638" s="329">
        <f t="shared" si="468"/>
        <v>66.666666666666671</v>
      </c>
      <c r="L638" s="329">
        <f t="shared" si="468"/>
        <v>66.666666666666671</v>
      </c>
      <c r="M638" s="329">
        <f t="shared" si="468"/>
        <v>66.666666666666671</v>
      </c>
      <c r="N638" s="329">
        <f t="shared" si="468"/>
        <v>66.666666666666671</v>
      </c>
      <c r="O638" s="329">
        <f t="shared" si="468"/>
        <v>66.666666666666671</v>
      </c>
      <c r="P638" s="329">
        <f t="shared" si="468"/>
        <v>66.666666666666671</v>
      </c>
      <c r="Q638" s="329">
        <f t="shared" si="468"/>
        <v>66.666666666666671</v>
      </c>
      <c r="R638" s="329">
        <f t="shared" si="468"/>
        <v>66.666666666666671</v>
      </c>
      <c r="S638" s="329">
        <f t="shared" si="468"/>
        <v>66.666666666666671</v>
      </c>
      <c r="T638" s="329">
        <f t="shared" si="468"/>
        <v>66.666666666666671</v>
      </c>
      <c r="U638" s="329">
        <f t="shared" si="468"/>
        <v>66.666666666666671</v>
      </c>
      <c r="V638" s="329"/>
    </row>
    <row r="639" spans="1:22" ht="15">
      <c r="A639" s="396" t="str">
        <f>Baseline!A639</f>
        <v>22a</v>
      </c>
      <c r="B639" s="380" t="s">
        <v>116</v>
      </c>
      <c r="C639" s="381"/>
      <c r="D639" s="382"/>
      <c r="E639" s="156"/>
      <c r="F639" s="156"/>
      <c r="G639" s="383">
        <f t="shared" ref="G639:U639" si="469">G588</f>
        <v>6.2283042628739747</v>
      </c>
      <c r="H639" s="383">
        <f t="shared" si="469"/>
        <v>5.9666743807876248</v>
      </c>
      <c r="I639" s="383">
        <f t="shared" si="469"/>
        <v>6.3222931294625635</v>
      </c>
      <c r="J639" s="383">
        <f t="shared" si="469"/>
        <v>5.6307790072291342</v>
      </c>
      <c r="K639" s="383">
        <f t="shared" si="469"/>
        <v>6.362831768220742</v>
      </c>
      <c r="L639" s="383">
        <f t="shared" si="469"/>
        <v>6.7037206227778583</v>
      </c>
      <c r="M639" s="383">
        <f t="shared" ca="1" si="469"/>
        <v>7.7128581227324524</v>
      </c>
      <c r="N639" s="383">
        <f t="shared" ca="1" si="469"/>
        <v>13.388901571164716</v>
      </c>
      <c r="O639" s="383">
        <f t="shared" ca="1" si="469"/>
        <v>13.13620318596158</v>
      </c>
      <c r="P639" s="383">
        <f t="shared" ca="1" si="469"/>
        <v>14.967780696008072</v>
      </c>
      <c r="Q639" s="383">
        <f t="shared" ca="1" si="469"/>
        <v>-13.503862606179482</v>
      </c>
      <c r="R639" s="383">
        <f t="shared" ca="1" si="469"/>
        <v>-4.7463471970364139</v>
      </c>
      <c r="S639" s="383">
        <f t="shared" ca="1" si="469"/>
        <v>-1.427739531501178</v>
      </c>
      <c r="T639" s="383">
        <f t="shared" ca="1" si="469"/>
        <v>-4.6337797248460264</v>
      </c>
      <c r="U639" s="383">
        <f t="shared" ca="1" si="469"/>
        <v>-4.9096401522537718</v>
      </c>
      <c r="V639" s="336"/>
    </row>
    <row r="640" spans="1:22" ht="15">
      <c r="A640" s="396" t="str">
        <f>Baseline!A640</f>
        <v>22b</v>
      </c>
      <c r="B640" s="370" t="s">
        <v>319</v>
      </c>
      <c r="C640" s="352"/>
      <c r="G640" s="373">
        <v>40</v>
      </c>
      <c r="H640" s="374">
        <f t="shared" ref="H640:U640" si="470">G640</f>
        <v>40</v>
      </c>
      <c r="I640" s="374">
        <f t="shared" si="470"/>
        <v>40</v>
      </c>
      <c r="J640" s="374">
        <f t="shared" si="470"/>
        <v>40</v>
      </c>
      <c r="K640" s="374">
        <f t="shared" si="470"/>
        <v>40</v>
      </c>
      <c r="L640" s="374">
        <f t="shared" si="470"/>
        <v>40</v>
      </c>
      <c r="M640" s="374">
        <f t="shared" si="470"/>
        <v>40</v>
      </c>
      <c r="N640" s="374">
        <f t="shared" si="470"/>
        <v>40</v>
      </c>
      <c r="O640" s="374">
        <f t="shared" si="470"/>
        <v>40</v>
      </c>
      <c r="P640" s="374">
        <f t="shared" si="470"/>
        <v>40</v>
      </c>
      <c r="Q640" s="374">
        <f t="shared" si="470"/>
        <v>40</v>
      </c>
      <c r="R640" s="374">
        <f t="shared" si="470"/>
        <v>40</v>
      </c>
      <c r="S640" s="374">
        <f t="shared" si="470"/>
        <v>40</v>
      </c>
      <c r="T640" s="374">
        <f t="shared" si="470"/>
        <v>40</v>
      </c>
      <c r="U640" s="374">
        <f t="shared" si="470"/>
        <v>40</v>
      </c>
      <c r="V640" s="325"/>
    </row>
    <row r="641" spans="1:22" ht="15.75">
      <c r="A641" s="396">
        <f>Baseline!A641</f>
        <v>0</v>
      </c>
      <c r="B641" s="6" t="s">
        <v>89</v>
      </c>
      <c r="C641" s="352"/>
      <c r="G641" s="329">
        <f t="shared" ref="G641:U641" si="471">G642*2</f>
        <v>26.666666666666668</v>
      </c>
      <c r="H641" s="329">
        <f t="shared" si="471"/>
        <v>26.666666666666668</v>
      </c>
      <c r="I641" s="329">
        <f t="shared" si="471"/>
        <v>26.666666666666668</v>
      </c>
      <c r="J641" s="329">
        <f t="shared" si="471"/>
        <v>26.666666666666668</v>
      </c>
      <c r="K641" s="329">
        <f t="shared" si="471"/>
        <v>26.666666666666668</v>
      </c>
      <c r="L641" s="339">
        <f t="shared" si="471"/>
        <v>26.666666666666668</v>
      </c>
      <c r="M641" s="329">
        <f t="shared" si="471"/>
        <v>26.666666666666668</v>
      </c>
      <c r="N641" s="329">
        <f t="shared" si="471"/>
        <v>26.666666666666668</v>
      </c>
      <c r="O641" s="329">
        <f t="shared" si="471"/>
        <v>26.666666666666668</v>
      </c>
      <c r="P641" s="329">
        <f t="shared" si="471"/>
        <v>26.666666666666668</v>
      </c>
      <c r="Q641" s="329">
        <f t="shared" si="471"/>
        <v>26.666666666666668</v>
      </c>
      <c r="R641" s="329">
        <f t="shared" si="471"/>
        <v>26.666666666666668</v>
      </c>
      <c r="S641" s="329">
        <f t="shared" si="471"/>
        <v>26.666666666666668</v>
      </c>
      <c r="T641" s="329">
        <f t="shared" si="471"/>
        <v>26.666666666666668</v>
      </c>
      <c r="U641" s="329">
        <f t="shared" si="471"/>
        <v>26.666666666666668</v>
      </c>
      <c r="V641" s="329"/>
    </row>
    <row r="642" spans="1:22" ht="15.75">
      <c r="A642" s="396">
        <f>Baseline!A642</f>
        <v>0</v>
      </c>
      <c r="B642" s="6" t="s">
        <v>90</v>
      </c>
      <c r="C642" s="352"/>
      <c r="G642" s="329">
        <f t="shared" ref="G642:U642" si="472">G640/3</f>
        <v>13.333333333333334</v>
      </c>
      <c r="H642" s="329">
        <f t="shared" si="472"/>
        <v>13.333333333333334</v>
      </c>
      <c r="I642" s="329">
        <f t="shared" si="472"/>
        <v>13.333333333333334</v>
      </c>
      <c r="J642" s="329">
        <f t="shared" si="472"/>
        <v>13.333333333333334</v>
      </c>
      <c r="K642" s="329">
        <f t="shared" si="472"/>
        <v>13.333333333333334</v>
      </c>
      <c r="L642" s="339">
        <f t="shared" si="472"/>
        <v>13.333333333333334</v>
      </c>
      <c r="M642" s="329">
        <f t="shared" si="472"/>
        <v>13.333333333333334</v>
      </c>
      <c r="N642" s="329">
        <f t="shared" si="472"/>
        <v>13.333333333333334</v>
      </c>
      <c r="O642" s="329">
        <f t="shared" si="472"/>
        <v>13.333333333333334</v>
      </c>
      <c r="P642" s="329">
        <f t="shared" si="472"/>
        <v>13.333333333333334</v>
      </c>
      <c r="Q642" s="329">
        <f t="shared" si="472"/>
        <v>13.333333333333334</v>
      </c>
      <c r="R642" s="329">
        <f t="shared" si="472"/>
        <v>13.333333333333334</v>
      </c>
      <c r="S642" s="329">
        <f t="shared" si="472"/>
        <v>13.333333333333334</v>
      </c>
      <c r="T642" s="329">
        <f t="shared" si="472"/>
        <v>13.333333333333334</v>
      </c>
      <c r="U642" s="329">
        <f t="shared" si="472"/>
        <v>13.333333333333334</v>
      </c>
      <c r="V642" s="329"/>
    </row>
    <row r="643" spans="1:22" ht="15">
      <c r="A643" s="396" t="str">
        <f>Baseline!A643</f>
        <v>23a</v>
      </c>
      <c r="B643" s="380" t="s">
        <v>338</v>
      </c>
      <c r="C643" s="381"/>
      <c r="D643" s="382"/>
      <c r="E643" s="156"/>
      <c r="F643" s="156"/>
      <c r="G643" s="383">
        <f t="shared" ref="G643:U643" si="473">G614</f>
        <v>40.334672185246909</v>
      </c>
      <c r="H643" s="383">
        <f t="shared" si="473"/>
        <v>36.219197077580475</v>
      </c>
      <c r="I643" s="383">
        <f t="shared" si="473"/>
        <v>31.724523713242519</v>
      </c>
      <c r="J643" s="383">
        <f t="shared" si="473"/>
        <v>33.179615118195095</v>
      </c>
      <c r="K643" s="383">
        <f t="shared" si="473"/>
        <v>24.433834749322848</v>
      </c>
      <c r="L643" s="383">
        <f t="shared" si="473"/>
        <v>24.433834749322848</v>
      </c>
      <c r="M643" s="383">
        <f t="shared" si="473"/>
        <v>27.148705277025385</v>
      </c>
      <c r="N643" s="383">
        <f t="shared" si="473"/>
        <v>27.148705277025385</v>
      </c>
      <c r="O643" s="383">
        <f t="shared" si="473"/>
        <v>27.148705277025385</v>
      </c>
      <c r="P643" s="383">
        <f t="shared" si="473"/>
        <v>27.148705277025385</v>
      </c>
      <c r="Q643" s="383">
        <f t="shared" si="473"/>
        <v>27.148705277025385</v>
      </c>
      <c r="R643" s="383">
        <f t="shared" si="473"/>
        <v>27.148705277025382</v>
      </c>
      <c r="S643" s="383">
        <f t="shared" si="473"/>
        <v>27.148705277025382</v>
      </c>
      <c r="T643" s="383">
        <f t="shared" si="473"/>
        <v>27.148705277025385</v>
      </c>
      <c r="U643" s="383">
        <f t="shared" si="473"/>
        <v>27.148705277025392</v>
      </c>
      <c r="V643" s="336"/>
    </row>
    <row r="644" spans="1:22" ht="15">
      <c r="A644" s="396" t="str">
        <f>Baseline!A644</f>
        <v>23b</v>
      </c>
      <c r="B644" s="370" t="s">
        <v>337</v>
      </c>
      <c r="C644" s="352"/>
      <c r="G644" s="373">
        <v>60</v>
      </c>
      <c r="H644" s="374">
        <f t="shared" ref="H644" si="474">G644</f>
        <v>60</v>
      </c>
      <c r="I644" s="374">
        <f t="shared" ref="I644" si="475">H644</f>
        <v>60</v>
      </c>
      <c r="J644" s="374">
        <f t="shared" ref="J644" si="476">I644</f>
        <v>60</v>
      </c>
      <c r="K644" s="374">
        <f t="shared" ref="K644" si="477">J644</f>
        <v>60</v>
      </c>
      <c r="L644" s="374">
        <f t="shared" ref="L644" si="478">K644</f>
        <v>60</v>
      </c>
      <c r="M644" s="374">
        <f t="shared" ref="M644" si="479">L644</f>
        <v>60</v>
      </c>
      <c r="N644" s="374">
        <f t="shared" ref="N644" si="480">M644</f>
        <v>60</v>
      </c>
      <c r="O644" s="374">
        <f t="shared" ref="O644" si="481">N644</f>
        <v>60</v>
      </c>
      <c r="P644" s="374">
        <f t="shared" ref="P644" si="482">O644</f>
        <v>60</v>
      </c>
      <c r="Q644" s="374">
        <f t="shared" ref="Q644" si="483">P644</f>
        <v>60</v>
      </c>
      <c r="R644" s="374">
        <f t="shared" ref="R644" si="484">Q644</f>
        <v>60</v>
      </c>
      <c r="S644" s="374">
        <f t="shared" ref="S644" si="485">R644</f>
        <v>60</v>
      </c>
      <c r="T644" s="374">
        <f t="shared" ref="T644" si="486">S644</f>
        <v>60</v>
      </c>
      <c r="U644" s="374">
        <f t="shared" ref="U644" si="487">T644</f>
        <v>60</v>
      </c>
      <c r="V644" s="325"/>
    </row>
    <row r="645" spans="1:22" ht="15.75">
      <c r="A645" s="396">
        <f>Baseline!A645</f>
        <v>0</v>
      </c>
      <c r="B645" s="6" t="s">
        <v>89</v>
      </c>
      <c r="C645" s="352"/>
      <c r="G645" s="329">
        <f t="shared" ref="G645:U645" si="488">G646*2</f>
        <v>40</v>
      </c>
      <c r="H645" s="329">
        <f t="shared" si="488"/>
        <v>40</v>
      </c>
      <c r="I645" s="329">
        <f t="shared" si="488"/>
        <v>40</v>
      </c>
      <c r="J645" s="329">
        <f t="shared" si="488"/>
        <v>40</v>
      </c>
      <c r="K645" s="329">
        <f t="shared" si="488"/>
        <v>40</v>
      </c>
      <c r="L645" s="339">
        <f t="shared" si="488"/>
        <v>40</v>
      </c>
      <c r="M645" s="329">
        <f t="shared" si="488"/>
        <v>40</v>
      </c>
      <c r="N645" s="329">
        <f t="shared" si="488"/>
        <v>40</v>
      </c>
      <c r="O645" s="329">
        <f t="shared" si="488"/>
        <v>40</v>
      </c>
      <c r="P645" s="329">
        <f t="shared" si="488"/>
        <v>40</v>
      </c>
      <c r="Q645" s="329">
        <f t="shared" si="488"/>
        <v>40</v>
      </c>
      <c r="R645" s="329">
        <f t="shared" si="488"/>
        <v>40</v>
      </c>
      <c r="S645" s="329">
        <f t="shared" si="488"/>
        <v>40</v>
      </c>
      <c r="T645" s="329">
        <f t="shared" si="488"/>
        <v>40</v>
      </c>
      <c r="U645" s="329">
        <f t="shared" si="488"/>
        <v>40</v>
      </c>
      <c r="V645" s="329"/>
    </row>
    <row r="646" spans="1:22" ht="15.75">
      <c r="A646" s="396">
        <f>Baseline!A646</f>
        <v>0</v>
      </c>
      <c r="B646" s="6" t="s">
        <v>90</v>
      </c>
      <c r="C646" s="352"/>
      <c r="G646" s="329">
        <f t="shared" ref="G646:U646" si="489">G644/3</f>
        <v>20</v>
      </c>
      <c r="H646" s="329">
        <f t="shared" si="489"/>
        <v>20</v>
      </c>
      <c r="I646" s="329">
        <f t="shared" si="489"/>
        <v>20</v>
      </c>
      <c r="J646" s="329">
        <f t="shared" si="489"/>
        <v>20</v>
      </c>
      <c r="K646" s="329">
        <f t="shared" si="489"/>
        <v>20</v>
      </c>
      <c r="L646" s="339">
        <f t="shared" si="489"/>
        <v>20</v>
      </c>
      <c r="M646" s="329">
        <f t="shared" si="489"/>
        <v>20</v>
      </c>
      <c r="N646" s="329">
        <f t="shared" si="489"/>
        <v>20</v>
      </c>
      <c r="O646" s="329">
        <f t="shared" si="489"/>
        <v>20</v>
      </c>
      <c r="P646" s="329">
        <f t="shared" si="489"/>
        <v>20</v>
      </c>
      <c r="Q646" s="329">
        <f t="shared" si="489"/>
        <v>20</v>
      </c>
      <c r="R646" s="329">
        <f t="shared" si="489"/>
        <v>20</v>
      </c>
      <c r="S646" s="329">
        <f t="shared" si="489"/>
        <v>20</v>
      </c>
      <c r="T646" s="329">
        <f t="shared" si="489"/>
        <v>20</v>
      </c>
      <c r="U646" s="329">
        <f t="shared" si="489"/>
        <v>20</v>
      </c>
      <c r="V646" s="329"/>
    </row>
    <row r="647" spans="1:22" ht="15">
      <c r="A647" s="396">
        <f>Baseline!A647</f>
        <v>29</v>
      </c>
      <c r="B647" s="380" t="s">
        <v>369</v>
      </c>
      <c r="C647" s="381"/>
      <c r="D647" s="382"/>
      <c r="E647" s="156"/>
      <c r="F647" s="156"/>
      <c r="G647" s="383">
        <f t="shared" ref="G647:U647" si="490">G591</f>
        <v>7.7127130443442047</v>
      </c>
      <c r="H647" s="383">
        <f t="shared" si="490"/>
        <v>7.112611678960798</v>
      </c>
      <c r="I647" s="383">
        <f t="shared" si="490"/>
        <v>9.3748924764535317</v>
      </c>
      <c r="J647" s="383">
        <f t="shared" si="490"/>
        <v>7.8842247728001231</v>
      </c>
      <c r="K647" s="383">
        <f t="shared" si="490"/>
        <v>9.571530430129112</v>
      </c>
      <c r="L647" s="383">
        <f t="shared" si="490"/>
        <v>10.08432538739665</v>
      </c>
      <c r="M647" s="383">
        <f t="shared" ca="1" si="490"/>
        <v>11.60235865322049</v>
      </c>
      <c r="N647" s="383">
        <f t="shared" ca="1" si="490"/>
        <v>20.140761768127366</v>
      </c>
      <c r="O647" s="383">
        <f t="shared" ca="1" si="490"/>
        <v>19.760630661141857</v>
      </c>
      <c r="P647" s="383">
        <f t="shared" ca="1" si="490"/>
        <v>22.515850429816076</v>
      </c>
      <c r="Q647" s="383">
        <f t="shared" ca="1" si="490"/>
        <v>-20.3136962546902</v>
      </c>
      <c r="R647" s="383">
        <f t="shared" ca="1" si="490"/>
        <v>-7.1398723529501291</v>
      </c>
      <c r="S647" s="383">
        <f t="shared" ca="1" si="490"/>
        <v>-2.1477312099174339</v>
      </c>
      <c r="T647" s="383">
        <f t="shared" ca="1" si="490"/>
        <v>-6.9705384738282099</v>
      </c>
      <c r="U647" s="383">
        <f t="shared" ca="1" si="490"/>
        <v>-7.3855119591542246</v>
      </c>
      <c r="V647" s="336"/>
    </row>
    <row r="648" spans="1:22" ht="15">
      <c r="A648" s="396">
        <f>Baseline!A648</f>
        <v>0</v>
      </c>
      <c r="B648" s="370" t="s">
        <v>370</v>
      </c>
      <c r="C648" s="352"/>
      <c r="G648" s="373">
        <v>0</v>
      </c>
      <c r="H648" s="374">
        <f t="shared" ref="H648:U648" si="491">G648</f>
        <v>0</v>
      </c>
      <c r="I648" s="374">
        <f t="shared" si="491"/>
        <v>0</v>
      </c>
      <c r="J648" s="374">
        <f t="shared" si="491"/>
        <v>0</v>
      </c>
      <c r="K648" s="374">
        <f t="shared" si="491"/>
        <v>0</v>
      </c>
      <c r="L648" s="374">
        <f t="shared" si="491"/>
        <v>0</v>
      </c>
      <c r="M648" s="374">
        <f t="shared" si="491"/>
        <v>0</v>
      </c>
      <c r="N648" s="374">
        <f t="shared" si="491"/>
        <v>0</v>
      </c>
      <c r="O648" s="374">
        <f t="shared" si="491"/>
        <v>0</v>
      </c>
      <c r="P648" s="374">
        <f t="shared" si="491"/>
        <v>0</v>
      </c>
      <c r="Q648" s="374">
        <f t="shared" si="491"/>
        <v>0</v>
      </c>
      <c r="R648" s="374">
        <f t="shared" si="491"/>
        <v>0</v>
      </c>
      <c r="S648" s="374">
        <f t="shared" si="491"/>
        <v>0</v>
      </c>
      <c r="T648" s="374">
        <f t="shared" si="491"/>
        <v>0</v>
      </c>
      <c r="U648" s="374">
        <f t="shared" si="491"/>
        <v>0</v>
      </c>
      <c r="V648" s="325"/>
    </row>
    <row r="649" spans="1:22" ht="15.75">
      <c r="A649" s="396">
        <f>Baseline!A649</f>
        <v>0</v>
      </c>
      <c r="B649" s="6" t="s">
        <v>89</v>
      </c>
      <c r="C649" s="352"/>
      <c r="G649" s="329">
        <f t="shared" ref="G649:U649" si="492">G650*2</f>
        <v>0</v>
      </c>
      <c r="H649" s="329">
        <f t="shared" si="492"/>
        <v>0</v>
      </c>
      <c r="I649" s="329">
        <f t="shared" si="492"/>
        <v>0</v>
      </c>
      <c r="J649" s="329">
        <f t="shared" si="492"/>
        <v>0</v>
      </c>
      <c r="K649" s="329">
        <f t="shared" si="492"/>
        <v>0</v>
      </c>
      <c r="L649" s="339">
        <f t="shared" si="492"/>
        <v>0</v>
      </c>
      <c r="M649" s="329">
        <f t="shared" si="492"/>
        <v>0</v>
      </c>
      <c r="N649" s="329">
        <f t="shared" si="492"/>
        <v>0</v>
      </c>
      <c r="O649" s="329">
        <f t="shared" si="492"/>
        <v>0</v>
      </c>
      <c r="P649" s="329">
        <f t="shared" si="492"/>
        <v>0</v>
      </c>
      <c r="Q649" s="329">
        <f t="shared" si="492"/>
        <v>0</v>
      </c>
      <c r="R649" s="329">
        <f t="shared" si="492"/>
        <v>0</v>
      </c>
      <c r="S649" s="329">
        <f t="shared" si="492"/>
        <v>0</v>
      </c>
      <c r="T649" s="329">
        <f t="shared" si="492"/>
        <v>0</v>
      </c>
      <c r="U649" s="329">
        <f t="shared" si="492"/>
        <v>0</v>
      </c>
      <c r="V649" s="329"/>
    </row>
    <row r="650" spans="1:22" ht="15.75">
      <c r="A650" s="396">
        <f>Baseline!A650</f>
        <v>0</v>
      </c>
      <c r="B650" s="6" t="s">
        <v>90</v>
      </c>
      <c r="C650" s="352"/>
      <c r="G650" s="329">
        <f t="shared" ref="G650:U650" si="493">G648/3</f>
        <v>0</v>
      </c>
      <c r="H650" s="329">
        <f t="shared" si="493"/>
        <v>0</v>
      </c>
      <c r="I650" s="329">
        <f t="shared" si="493"/>
        <v>0</v>
      </c>
      <c r="J650" s="329">
        <f t="shared" si="493"/>
        <v>0</v>
      </c>
      <c r="K650" s="329">
        <f t="shared" si="493"/>
        <v>0</v>
      </c>
      <c r="L650" s="339">
        <f t="shared" si="493"/>
        <v>0</v>
      </c>
      <c r="M650" s="329">
        <f t="shared" si="493"/>
        <v>0</v>
      </c>
      <c r="N650" s="329">
        <f t="shared" si="493"/>
        <v>0</v>
      </c>
      <c r="O650" s="329">
        <f t="shared" si="493"/>
        <v>0</v>
      </c>
      <c r="P650" s="329">
        <f t="shared" si="493"/>
        <v>0</v>
      </c>
      <c r="Q650" s="329">
        <f t="shared" si="493"/>
        <v>0</v>
      </c>
      <c r="R650" s="329">
        <f t="shared" si="493"/>
        <v>0</v>
      </c>
      <c r="S650" s="329">
        <f t="shared" si="493"/>
        <v>0</v>
      </c>
      <c r="T650" s="329">
        <f t="shared" si="493"/>
        <v>0</v>
      </c>
      <c r="U650" s="329">
        <f t="shared" si="493"/>
        <v>0</v>
      </c>
      <c r="V650" s="329"/>
    </row>
    <row r="651" spans="1:22" ht="15">
      <c r="A651" s="396">
        <f>Baseline!A651</f>
        <v>30</v>
      </c>
      <c r="B651" s="380" t="s">
        <v>339</v>
      </c>
      <c r="C651" s="381"/>
      <c r="D651" s="382"/>
      <c r="E651" s="156"/>
      <c r="F651" s="156"/>
      <c r="G651" s="383">
        <f t="shared" ref="G651:U651" si="494">G605</f>
        <v>3.8226456529975001</v>
      </c>
      <c r="H651" s="383">
        <f t="shared" si="494"/>
        <v>3.5275478281571448</v>
      </c>
      <c r="I651" s="383">
        <f t="shared" si="494"/>
        <v>3.4209660553338064</v>
      </c>
      <c r="J651" s="383">
        <f t="shared" si="494"/>
        <v>2.8975769700318796</v>
      </c>
      <c r="K651" s="383">
        <f t="shared" si="494"/>
        <v>3.1935759429176063</v>
      </c>
      <c r="L651" s="383">
        <f t="shared" si="494"/>
        <v>3.2867284974816449</v>
      </c>
      <c r="M651" s="383">
        <f t="shared" si="494"/>
        <v>2.6750479459373695</v>
      </c>
      <c r="N651" s="383">
        <f t="shared" ca="1" si="494"/>
        <v>2.4902771191633328</v>
      </c>
      <c r="O651" s="383">
        <f t="shared" ca="1" si="494"/>
        <v>2.639898369448987</v>
      </c>
      <c r="P651" s="383">
        <f t="shared" ca="1" si="494"/>
        <v>2.6695507567199339</v>
      </c>
      <c r="Q651" s="383">
        <f t="shared" ca="1" si="494"/>
        <v>2.7562030709653556</v>
      </c>
      <c r="R651" s="383">
        <f t="shared" ca="1" si="494"/>
        <v>1.4123389162711721</v>
      </c>
      <c r="S651" s="383">
        <f t="shared" ca="1" si="494"/>
        <v>0.16631177593061242</v>
      </c>
      <c r="T651" s="383">
        <f t="shared" ca="1" si="494"/>
        <v>-1.0597604394656097</v>
      </c>
      <c r="U651" s="383">
        <f t="shared" ca="1" si="494"/>
        <v>-2.4084140778891738</v>
      </c>
      <c r="V651" s="336"/>
    </row>
    <row r="652" spans="1:22">
      <c r="A652" s="396">
        <f>Baseline!A652</f>
        <v>0</v>
      </c>
      <c r="B652" s="370" t="s">
        <v>320</v>
      </c>
      <c r="C652" s="46"/>
      <c r="G652" s="373">
        <v>0</v>
      </c>
      <c r="H652" s="374">
        <f t="shared" ref="H652:U652" si="495">G652</f>
        <v>0</v>
      </c>
      <c r="I652" s="374">
        <f t="shared" si="495"/>
        <v>0</v>
      </c>
      <c r="J652" s="374">
        <f t="shared" si="495"/>
        <v>0</v>
      </c>
      <c r="K652" s="374">
        <f t="shared" si="495"/>
        <v>0</v>
      </c>
      <c r="L652" s="374">
        <f t="shared" si="495"/>
        <v>0</v>
      </c>
      <c r="M652" s="374">
        <f t="shared" si="495"/>
        <v>0</v>
      </c>
      <c r="N652" s="374">
        <f t="shared" si="495"/>
        <v>0</v>
      </c>
      <c r="O652" s="374">
        <f t="shared" si="495"/>
        <v>0</v>
      </c>
      <c r="P652" s="374">
        <f t="shared" si="495"/>
        <v>0</v>
      </c>
      <c r="Q652" s="374">
        <f t="shared" si="495"/>
        <v>0</v>
      </c>
      <c r="R652" s="374">
        <f t="shared" si="495"/>
        <v>0</v>
      </c>
      <c r="S652" s="374">
        <f t="shared" si="495"/>
        <v>0</v>
      </c>
      <c r="T652" s="374">
        <f t="shared" si="495"/>
        <v>0</v>
      </c>
      <c r="U652" s="374">
        <f t="shared" si="495"/>
        <v>0</v>
      </c>
      <c r="V652" s="325"/>
    </row>
    <row r="653" spans="1:22" ht="15">
      <c r="A653" s="396">
        <f>Baseline!A653</f>
        <v>0</v>
      </c>
      <c r="B653" s="6" t="s">
        <v>89</v>
      </c>
      <c r="C653" s="46"/>
      <c r="G653" s="329">
        <f t="shared" ref="G653:U653" si="496">G654*2</f>
        <v>0</v>
      </c>
      <c r="H653" s="329">
        <f t="shared" si="496"/>
        <v>0</v>
      </c>
      <c r="I653" s="329">
        <f t="shared" si="496"/>
        <v>0</v>
      </c>
      <c r="J653" s="329">
        <f t="shared" si="496"/>
        <v>0</v>
      </c>
      <c r="K653" s="329">
        <f t="shared" si="496"/>
        <v>0</v>
      </c>
      <c r="L653" s="339">
        <f t="shared" si="496"/>
        <v>0</v>
      </c>
      <c r="M653" s="329">
        <f t="shared" si="496"/>
        <v>0</v>
      </c>
      <c r="N653" s="329">
        <f t="shared" si="496"/>
        <v>0</v>
      </c>
      <c r="O653" s="329">
        <f t="shared" si="496"/>
        <v>0</v>
      </c>
      <c r="P653" s="329">
        <f t="shared" si="496"/>
        <v>0</v>
      </c>
      <c r="Q653" s="329">
        <f t="shared" si="496"/>
        <v>0</v>
      </c>
      <c r="R653" s="329">
        <f t="shared" si="496"/>
        <v>0</v>
      </c>
      <c r="S653" s="329">
        <f t="shared" si="496"/>
        <v>0</v>
      </c>
      <c r="T653" s="329">
        <f t="shared" si="496"/>
        <v>0</v>
      </c>
      <c r="U653" s="329">
        <f t="shared" si="496"/>
        <v>0</v>
      </c>
      <c r="V653" s="329"/>
    </row>
    <row r="654" spans="1:22" ht="15">
      <c r="A654" s="396">
        <f>Baseline!A654</f>
        <v>0</v>
      </c>
      <c r="B654" s="6" t="s">
        <v>90</v>
      </c>
      <c r="C654" s="46"/>
      <c r="G654" s="329">
        <f t="shared" ref="G654:U654" si="497">G652/3</f>
        <v>0</v>
      </c>
      <c r="H654" s="329">
        <f t="shared" si="497"/>
        <v>0</v>
      </c>
      <c r="I654" s="329">
        <f t="shared" si="497"/>
        <v>0</v>
      </c>
      <c r="J654" s="329">
        <f t="shared" si="497"/>
        <v>0</v>
      </c>
      <c r="K654" s="329">
        <f t="shared" si="497"/>
        <v>0</v>
      </c>
      <c r="L654" s="339">
        <f t="shared" si="497"/>
        <v>0</v>
      </c>
      <c r="M654" s="329">
        <f t="shared" si="497"/>
        <v>0</v>
      </c>
      <c r="N654" s="329">
        <f t="shared" si="497"/>
        <v>0</v>
      </c>
      <c r="O654" s="329">
        <f t="shared" si="497"/>
        <v>0</v>
      </c>
      <c r="P654" s="329">
        <f t="shared" si="497"/>
        <v>0</v>
      </c>
      <c r="Q654" s="329">
        <f t="shared" si="497"/>
        <v>0</v>
      </c>
      <c r="R654" s="329">
        <f t="shared" si="497"/>
        <v>0</v>
      </c>
      <c r="S654" s="329">
        <f t="shared" si="497"/>
        <v>0</v>
      </c>
      <c r="T654" s="329">
        <f t="shared" si="497"/>
        <v>0</v>
      </c>
      <c r="U654" s="329">
        <f t="shared" si="497"/>
        <v>0</v>
      </c>
      <c r="V654" s="329"/>
    </row>
    <row r="655" spans="1:22" ht="15">
      <c r="A655" s="396">
        <f>Baseline!A655</f>
        <v>31</v>
      </c>
      <c r="B655" s="380" t="s">
        <v>340</v>
      </c>
      <c r="C655" s="381"/>
      <c r="D655" s="382"/>
      <c r="E655" s="156"/>
      <c r="F655" s="156"/>
      <c r="G655" s="383">
        <f t="shared" ref="G655:U655" si="498">G597</f>
        <v>2.1271786528675478</v>
      </c>
      <c r="H655" s="383">
        <f t="shared" si="498"/>
        <v>2.1525669757981953</v>
      </c>
      <c r="I655" s="383">
        <f t="shared" si="498"/>
        <v>2.388396537668243</v>
      </c>
      <c r="J655" s="383">
        <f t="shared" si="498"/>
        <v>2.1916664465904523</v>
      </c>
      <c r="K655" s="383">
        <f t="shared" si="498"/>
        <v>2.1800132072952065</v>
      </c>
      <c r="L655" s="383">
        <f t="shared" si="498"/>
        <v>2.581505623313979</v>
      </c>
      <c r="M655" s="383">
        <f t="shared" ca="1" si="498"/>
        <v>2.9281149349918634</v>
      </c>
      <c r="N655" s="383">
        <f t="shared" ca="1" si="498"/>
        <v>2.9964296247425914</v>
      </c>
      <c r="O655" s="383">
        <f t="shared" ca="1" si="498"/>
        <v>3.0745035558862801</v>
      </c>
      <c r="P655" s="383">
        <f t="shared" ca="1" si="498"/>
        <v>3.163730905764782</v>
      </c>
      <c r="Q655" s="383">
        <f t="shared" ca="1" si="498"/>
        <v>3.2657050199116417</v>
      </c>
      <c r="R655" s="383">
        <f t="shared" ca="1" si="498"/>
        <v>3.382246864650909</v>
      </c>
      <c r="S655" s="383">
        <f t="shared" ca="1" si="498"/>
        <v>3.5154375443529293</v>
      </c>
      <c r="T655" s="383">
        <f t="shared" ca="1" si="498"/>
        <v>3.6676554640123813</v>
      </c>
      <c r="U655" s="383">
        <f t="shared" ca="1" si="498"/>
        <v>3.8416188007660406</v>
      </c>
      <c r="V655" s="336"/>
    </row>
    <row r="656" spans="1:22">
      <c r="A656" s="396">
        <f>Baseline!A656</f>
        <v>0</v>
      </c>
      <c r="B656" s="370" t="s">
        <v>321</v>
      </c>
      <c r="C656" s="46"/>
      <c r="G656" s="373">
        <v>0</v>
      </c>
      <c r="H656" s="374">
        <f t="shared" ref="H656" si="499">G656</f>
        <v>0</v>
      </c>
      <c r="I656" s="374">
        <f t="shared" ref="I656" si="500">H656</f>
        <v>0</v>
      </c>
      <c r="J656" s="374">
        <f t="shared" ref="J656" si="501">I656</f>
        <v>0</v>
      </c>
      <c r="K656" s="374">
        <f t="shared" ref="K656" si="502">J656</f>
        <v>0</v>
      </c>
      <c r="L656" s="374">
        <f t="shared" ref="L656" si="503">K656</f>
        <v>0</v>
      </c>
      <c r="M656" s="374">
        <f t="shared" ref="M656" si="504">L656</f>
        <v>0</v>
      </c>
      <c r="N656" s="374">
        <f t="shared" ref="N656" si="505">M656</f>
        <v>0</v>
      </c>
      <c r="O656" s="374">
        <f t="shared" ref="O656" si="506">N656</f>
        <v>0</v>
      </c>
      <c r="P656" s="374">
        <f t="shared" ref="P656" si="507">O656</f>
        <v>0</v>
      </c>
      <c r="Q656" s="374">
        <f t="shared" ref="Q656" si="508">P656</f>
        <v>0</v>
      </c>
      <c r="R656" s="374">
        <f t="shared" ref="R656" si="509">Q656</f>
        <v>0</v>
      </c>
      <c r="S656" s="374">
        <f t="shared" ref="S656" si="510">R656</f>
        <v>0</v>
      </c>
      <c r="T656" s="374">
        <f t="shared" ref="T656" si="511">S656</f>
        <v>0</v>
      </c>
      <c r="U656" s="374">
        <f t="shared" ref="U656" si="512">T656</f>
        <v>0</v>
      </c>
      <c r="V656" s="325"/>
    </row>
    <row r="657" spans="1:22" ht="15">
      <c r="A657" s="396">
        <f>Baseline!A657</f>
        <v>0</v>
      </c>
      <c r="B657" s="6" t="s">
        <v>89</v>
      </c>
      <c r="C657" s="46"/>
      <c r="G657" s="329">
        <f t="shared" ref="G657:U657" si="513">G658*2</f>
        <v>0</v>
      </c>
      <c r="H657" s="329">
        <f t="shared" si="513"/>
        <v>0</v>
      </c>
      <c r="I657" s="329">
        <f t="shared" si="513"/>
        <v>0</v>
      </c>
      <c r="J657" s="329">
        <f t="shared" si="513"/>
        <v>0</v>
      </c>
      <c r="K657" s="329">
        <f t="shared" si="513"/>
        <v>0</v>
      </c>
      <c r="L657" s="339">
        <f t="shared" si="513"/>
        <v>0</v>
      </c>
      <c r="M657" s="329">
        <f t="shared" si="513"/>
        <v>0</v>
      </c>
      <c r="N657" s="329">
        <f t="shared" si="513"/>
        <v>0</v>
      </c>
      <c r="O657" s="329">
        <f t="shared" si="513"/>
        <v>0</v>
      </c>
      <c r="P657" s="329">
        <f t="shared" si="513"/>
        <v>0</v>
      </c>
      <c r="Q657" s="329">
        <f t="shared" si="513"/>
        <v>0</v>
      </c>
      <c r="R657" s="329">
        <f t="shared" si="513"/>
        <v>0</v>
      </c>
      <c r="S657" s="329">
        <f t="shared" si="513"/>
        <v>0</v>
      </c>
      <c r="T657" s="329">
        <f t="shared" si="513"/>
        <v>0</v>
      </c>
      <c r="U657" s="329">
        <f t="shared" si="513"/>
        <v>0</v>
      </c>
      <c r="V657" s="329"/>
    </row>
    <row r="658" spans="1:22" ht="15">
      <c r="A658" s="396">
        <f>Baseline!A658</f>
        <v>0</v>
      </c>
      <c r="B658" s="6" t="s">
        <v>90</v>
      </c>
      <c r="C658" s="46"/>
      <c r="G658" s="329">
        <f t="shared" ref="G658:U658" si="514">G656/3</f>
        <v>0</v>
      </c>
      <c r="H658" s="329">
        <f t="shared" si="514"/>
        <v>0</v>
      </c>
      <c r="I658" s="329">
        <f t="shared" si="514"/>
        <v>0</v>
      </c>
      <c r="J658" s="329">
        <f t="shared" si="514"/>
        <v>0</v>
      </c>
      <c r="K658" s="329">
        <f t="shared" si="514"/>
        <v>0</v>
      </c>
      <c r="L658" s="339">
        <f t="shared" si="514"/>
        <v>0</v>
      </c>
      <c r="M658" s="329">
        <f t="shared" si="514"/>
        <v>0</v>
      </c>
      <c r="N658" s="329">
        <f t="shared" si="514"/>
        <v>0</v>
      </c>
      <c r="O658" s="329">
        <f t="shared" si="514"/>
        <v>0</v>
      </c>
      <c r="P658" s="329">
        <f t="shared" si="514"/>
        <v>0</v>
      </c>
      <c r="Q658" s="329">
        <f t="shared" si="514"/>
        <v>0</v>
      </c>
      <c r="R658" s="329">
        <f t="shared" si="514"/>
        <v>0</v>
      </c>
      <c r="S658" s="329">
        <f t="shared" si="514"/>
        <v>0</v>
      </c>
      <c r="T658" s="329">
        <f t="shared" si="514"/>
        <v>0</v>
      </c>
      <c r="U658" s="329">
        <f t="shared" si="514"/>
        <v>0</v>
      </c>
      <c r="V658" s="329"/>
    </row>
    <row r="663" spans="1:22" s="80" customFormat="1">
      <c r="B663" s="111"/>
      <c r="C663" s="351"/>
      <c r="D663" s="46"/>
      <c r="E663" s="107"/>
      <c r="F663" s="107"/>
      <c r="G663" s="328"/>
      <c r="H663" s="328"/>
      <c r="I663" s="328"/>
      <c r="J663" s="328"/>
      <c r="K663" s="328"/>
      <c r="L663" s="326"/>
      <c r="M663" s="328"/>
      <c r="N663" s="328"/>
      <c r="O663" s="328"/>
      <c r="P663" s="328"/>
      <c r="Q663" s="328"/>
      <c r="R663" s="328"/>
      <c r="S663" s="328"/>
      <c r="T663" s="328"/>
      <c r="U663" s="328"/>
      <c r="V663" s="328"/>
    </row>
    <row r="664" spans="1:22" s="80" customFormat="1">
      <c r="B664" s="111"/>
      <c r="C664" s="351"/>
      <c r="D664" s="46"/>
      <c r="E664" s="107"/>
      <c r="F664" s="107"/>
      <c r="G664" s="328"/>
      <c r="H664" s="328"/>
      <c r="I664" s="328"/>
      <c r="J664" s="328"/>
      <c r="K664" s="328"/>
      <c r="L664" s="326"/>
      <c r="M664" s="328"/>
      <c r="N664" s="328"/>
      <c r="O664" s="328"/>
      <c r="P664" s="328"/>
      <c r="Q664" s="328"/>
      <c r="R664" s="328"/>
      <c r="S664" s="328"/>
      <c r="T664" s="328"/>
      <c r="U664" s="328"/>
      <c r="V664" s="328"/>
    </row>
    <row r="665" spans="1:22" s="80" customFormat="1">
      <c r="B665" s="111"/>
      <c r="C665" s="351"/>
      <c r="D665" s="46"/>
      <c r="E665" s="107"/>
      <c r="F665" s="107"/>
      <c r="G665" s="328"/>
      <c r="H665" s="328"/>
      <c r="I665" s="328"/>
      <c r="J665" s="328"/>
      <c r="K665" s="328"/>
      <c r="L665" s="326"/>
      <c r="M665" s="328"/>
      <c r="N665" s="328"/>
      <c r="O665" s="328"/>
      <c r="P665" s="328"/>
      <c r="Q665" s="328"/>
      <c r="R665" s="328"/>
      <c r="S665" s="328"/>
      <c r="T665" s="328"/>
      <c r="U665" s="328"/>
      <c r="V665" s="328"/>
    </row>
    <row r="666" spans="1:22" s="80" customFormat="1">
      <c r="B666" s="111"/>
      <c r="C666" s="350"/>
      <c r="D666" s="46"/>
      <c r="E666" s="107"/>
      <c r="F666" s="107"/>
      <c r="G666" s="327"/>
      <c r="H666" s="327"/>
      <c r="I666" s="327"/>
      <c r="J666" s="327"/>
      <c r="K666" s="327"/>
      <c r="L666" s="324"/>
      <c r="M666" s="327"/>
      <c r="N666" s="327"/>
      <c r="O666" s="327"/>
      <c r="P666" s="327"/>
      <c r="Q666" s="327"/>
      <c r="R666" s="327"/>
      <c r="S666" s="327"/>
      <c r="T666" s="327"/>
      <c r="U666" s="327"/>
      <c r="V666" s="327"/>
    </row>
    <row r="667" spans="1:22" s="80" customFormat="1">
      <c r="B667" s="347"/>
      <c r="C667" s="112"/>
      <c r="D667" s="46"/>
      <c r="E667" s="107"/>
      <c r="F667" s="107"/>
      <c r="G667" s="328"/>
      <c r="H667" s="328"/>
      <c r="I667" s="328"/>
      <c r="J667" s="328"/>
      <c r="K667" s="328"/>
      <c r="L667" s="326"/>
      <c r="M667" s="328"/>
      <c r="N667" s="328"/>
      <c r="O667" s="328"/>
      <c r="P667" s="328"/>
      <c r="Q667" s="328"/>
      <c r="R667" s="328"/>
      <c r="S667" s="328"/>
      <c r="T667" s="328"/>
      <c r="U667" s="328"/>
      <c r="V667" s="328"/>
    </row>
    <row r="668" spans="1:22" s="80" customFormat="1">
      <c r="B668" s="347"/>
      <c r="C668" s="112"/>
      <c r="D668" s="46"/>
      <c r="E668" s="107"/>
      <c r="F668" s="107"/>
      <c r="G668" s="328"/>
      <c r="H668" s="328"/>
      <c r="I668" s="328"/>
      <c r="J668" s="328"/>
      <c r="K668" s="328"/>
      <c r="L668" s="326"/>
      <c r="M668" s="328"/>
      <c r="N668" s="328"/>
      <c r="O668" s="328"/>
      <c r="P668" s="328"/>
      <c r="Q668" s="328"/>
      <c r="R668" s="328"/>
      <c r="S668" s="328"/>
      <c r="T668" s="328"/>
      <c r="U668" s="328"/>
      <c r="V668" s="328"/>
    </row>
    <row r="669" spans="1:22" s="80" customFormat="1">
      <c r="B669" s="347"/>
      <c r="C669" s="112"/>
      <c r="D669" s="46"/>
      <c r="E669" s="107"/>
      <c r="F669" s="107"/>
      <c r="G669" s="328"/>
      <c r="H669" s="328"/>
      <c r="I669" s="328"/>
      <c r="J669" s="328"/>
      <c r="K669" s="328"/>
      <c r="L669" s="326"/>
      <c r="M669" s="328"/>
      <c r="N669" s="328"/>
      <c r="O669" s="328"/>
      <c r="P669" s="328"/>
      <c r="Q669" s="328"/>
      <c r="R669" s="328"/>
      <c r="S669" s="328"/>
      <c r="T669" s="328"/>
      <c r="U669" s="328"/>
      <c r="V669" s="328"/>
    </row>
    <row r="670" spans="1:22" s="80" customFormat="1">
      <c r="B670" s="113"/>
      <c r="C670" s="113"/>
      <c r="D670" s="46"/>
      <c r="E670" s="107"/>
      <c r="F670" s="107"/>
      <c r="G670" s="327"/>
      <c r="H670" s="327"/>
      <c r="I670" s="327"/>
      <c r="J670" s="327"/>
      <c r="K670" s="327"/>
      <c r="L670" s="324"/>
      <c r="M670" s="327"/>
      <c r="N670" s="327"/>
      <c r="O670" s="327"/>
      <c r="P670" s="327"/>
      <c r="Q670" s="327"/>
      <c r="R670" s="327"/>
      <c r="S670" s="327"/>
      <c r="T670" s="327"/>
      <c r="U670" s="327"/>
      <c r="V670" s="327"/>
    </row>
    <row r="671" spans="1:22" s="80" customFormat="1">
      <c r="B671" s="347"/>
      <c r="C671" s="112"/>
      <c r="D671" s="46"/>
      <c r="E671" s="107"/>
      <c r="F671" s="107"/>
      <c r="G671" s="328"/>
      <c r="H671" s="328"/>
      <c r="I671" s="328"/>
      <c r="J671" s="328"/>
      <c r="K671" s="328"/>
      <c r="L671" s="326"/>
      <c r="M671" s="328"/>
      <c r="N671" s="328"/>
      <c r="O671" s="328"/>
      <c r="P671" s="328"/>
      <c r="Q671" s="328"/>
      <c r="R671" s="328"/>
      <c r="S671" s="328"/>
      <c r="T671" s="328"/>
      <c r="U671" s="328"/>
      <c r="V671" s="328"/>
    </row>
    <row r="672" spans="1:22" s="80" customFormat="1">
      <c r="B672" s="347"/>
      <c r="C672" s="112"/>
      <c r="D672" s="46"/>
      <c r="E672" s="107"/>
      <c r="F672" s="107"/>
      <c r="G672" s="328"/>
      <c r="H672" s="328"/>
      <c r="I672" s="328"/>
      <c r="J672" s="328"/>
      <c r="K672" s="328"/>
      <c r="L672" s="326"/>
      <c r="M672" s="328"/>
      <c r="N672" s="328"/>
      <c r="O672" s="328"/>
      <c r="P672" s="328"/>
      <c r="Q672" s="328"/>
      <c r="R672" s="328"/>
      <c r="S672" s="328"/>
      <c r="T672" s="328"/>
      <c r="U672" s="328"/>
      <c r="V672" s="328"/>
    </row>
    <row r="673" spans="2:22" s="80" customFormat="1">
      <c r="B673" s="347"/>
      <c r="C673" s="112"/>
      <c r="D673" s="46"/>
      <c r="E673" s="107"/>
      <c r="F673" s="107"/>
      <c r="G673" s="328"/>
      <c r="H673" s="328"/>
      <c r="I673" s="328"/>
      <c r="J673" s="328"/>
      <c r="K673" s="328"/>
      <c r="L673" s="326"/>
      <c r="M673" s="328"/>
      <c r="N673" s="328"/>
      <c r="O673" s="328"/>
      <c r="P673" s="328"/>
      <c r="Q673" s="328"/>
      <c r="R673" s="328"/>
      <c r="S673" s="328"/>
      <c r="T673" s="328"/>
      <c r="U673" s="328"/>
      <c r="V673" s="328"/>
    </row>
    <row r="674" spans="2:22" s="80" customFormat="1">
      <c r="B674" s="113"/>
      <c r="C674" s="113"/>
      <c r="D674" s="46"/>
      <c r="E674" s="107"/>
      <c r="F674" s="107"/>
      <c r="G674" s="327"/>
      <c r="H674" s="327"/>
      <c r="I674" s="327"/>
      <c r="J674" s="327"/>
      <c r="K674" s="327"/>
      <c r="L674" s="324"/>
      <c r="M674" s="327"/>
      <c r="N674" s="327"/>
      <c r="O674" s="327"/>
      <c r="P674" s="327"/>
      <c r="Q674" s="327"/>
      <c r="R674" s="327"/>
      <c r="S674" s="327"/>
      <c r="T674" s="327"/>
      <c r="U674" s="327"/>
      <c r="V674" s="327"/>
    </row>
    <row r="675" spans="2:22" s="80" customFormat="1">
      <c r="B675" s="347"/>
      <c r="C675" s="112"/>
      <c r="D675" s="46"/>
      <c r="E675" s="107"/>
      <c r="F675" s="107"/>
      <c r="G675" s="330"/>
      <c r="H675" s="330"/>
      <c r="I675" s="330"/>
      <c r="J675" s="330"/>
      <c r="K675" s="330"/>
      <c r="L675" s="331"/>
      <c r="M675" s="330"/>
      <c r="N675" s="330"/>
      <c r="O675" s="330"/>
      <c r="P675" s="330"/>
      <c r="Q675" s="330"/>
      <c r="R675" s="330"/>
      <c r="S675" s="330"/>
      <c r="T675" s="330"/>
      <c r="U675" s="330"/>
      <c r="V675" s="330"/>
    </row>
    <row r="676" spans="2:22" s="80" customFormat="1">
      <c r="B676" s="347"/>
      <c r="C676" s="112"/>
      <c r="D676" s="46"/>
      <c r="E676" s="107"/>
      <c r="F676" s="107"/>
      <c r="G676" s="332"/>
      <c r="H676" s="332"/>
      <c r="I676" s="332"/>
      <c r="J676" s="332"/>
      <c r="K676" s="332"/>
      <c r="L676" s="333"/>
      <c r="M676" s="332"/>
      <c r="N676" s="332"/>
      <c r="O676" s="332"/>
      <c r="P676" s="332"/>
      <c r="Q676" s="332"/>
      <c r="R676" s="332"/>
      <c r="S676" s="332"/>
      <c r="T676" s="332"/>
      <c r="U676" s="332"/>
      <c r="V676" s="332"/>
    </row>
    <row r="677" spans="2:22" s="80" customFormat="1">
      <c r="B677" s="347"/>
      <c r="C677" s="112"/>
      <c r="D677" s="46"/>
      <c r="E677" s="107"/>
      <c r="F677" s="107"/>
      <c r="G677" s="332"/>
      <c r="H677" s="332"/>
      <c r="I677" s="332"/>
      <c r="J677" s="332"/>
      <c r="K677" s="332"/>
      <c r="L677" s="333"/>
      <c r="M677" s="332"/>
      <c r="N677" s="332"/>
      <c r="O677" s="332"/>
      <c r="P677" s="332"/>
      <c r="Q677" s="332"/>
      <c r="R677" s="332"/>
      <c r="S677" s="332"/>
      <c r="T677" s="332"/>
      <c r="U677" s="332"/>
      <c r="V677" s="332"/>
    </row>
  </sheetData>
  <phoneticPr fontId="26" type="noConversion"/>
  <pageMargins left="0.7" right="0.7" top="0.75" bottom="0.75" header="0.3" footer="0.3"/>
  <pageSetup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2:V677"/>
  <sheetViews>
    <sheetView zoomScale="70" zoomScaleNormal="70" workbookViewId="0">
      <pane xSplit="6" ySplit="2" topLeftCell="G596" activePane="bottomRight" state="frozen"/>
      <selection activeCell="F26" sqref="F26"/>
      <selection pane="topRight" activeCell="F26" sqref="F26"/>
      <selection pane="bottomLeft" activeCell="F26" sqref="F26"/>
      <selection pane="bottomRight" activeCell="F26" sqref="F26"/>
    </sheetView>
  </sheetViews>
  <sheetFormatPr defaultColWidth="8.7109375" defaultRowHeight="12.75"/>
  <cols>
    <col min="1" max="1" width="4.140625" style="48" customWidth="1"/>
    <col min="2" max="2" width="67.140625" style="47" customWidth="1"/>
    <col min="3" max="4" width="8.7109375" style="45"/>
    <col min="5" max="5" width="13.42578125" style="47" customWidth="1"/>
    <col min="6" max="6" width="8.42578125" style="47" bestFit="1" customWidth="1"/>
    <col min="7" max="11" width="11.42578125" style="47" customWidth="1"/>
    <col min="12" max="21" width="11.42578125" style="48" customWidth="1"/>
    <col min="22" max="22" width="13.140625" style="78" customWidth="1"/>
    <col min="23" max="26" width="14" style="48" customWidth="1"/>
    <col min="27" max="27" width="8.28515625" style="48" customWidth="1"/>
    <col min="28" max="16384" width="8.7109375" style="48"/>
  </cols>
  <sheetData>
    <row r="2" spans="1:22" s="76" customFormat="1">
      <c r="B2" s="75"/>
      <c r="C2" s="74" t="s">
        <v>9</v>
      </c>
      <c r="D2" s="74" t="s">
        <v>0</v>
      </c>
      <c r="E2" s="75" t="s">
        <v>322</v>
      </c>
      <c r="F2" s="75"/>
      <c r="G2" s="110">
        <f>DataInput!G10</f>
        <v>2015</v>
      </c>
      <c r="H2" s="110">
        <f>DataInput!H10</f>
        <v>2016</v>
      </c>
      <c r="I2" s="110">
        <f>DataInput!I10</f>
        <v>2017</v>
      </c>
      <c r="J2" s="110">
        <f>DataInput!J10</f>
        <v>2018</v>
      </c>
      <c r="K2" s="110">
        <f>DataInput!K10</f>
        <v>2019</v>
      </c>
      <c r="L2" s="110">
        <f>DataInput!L10</f>
        <v>2020</v>
      </c>
      <c r="M2" s="110">
        <f>DataInput!M10</f>
        <v>2021</v>
      </c>
      <c r="N2" s="110">
        <f>DataInput!N10</f>
        <v>2022</v>
      </c>
      <c r="O2" s="110">
        <f>DataInput!O10</f>
        <v>2023</v>
      </c>
      <c r="P2" s="110">
        <f>DataInput!P10</f>
        <v>2024</v>
      </c>
      <c r="Q2" s="110">
        <f>DataInput!Q10</f>
        <v>2025</v>
      </c>
      <c r="R2" s="110">
        <f>DataInput!R10</f>
        <v>2026</v>
      </c>
      <c r="S2" s="110">
        <f>DataInput!S10</f>
        <v>2027</v>
      </c>
      <c r="T2" s="110">
        <f>DataInput!T10</f>
        <v>2028</v>
      </c>
      <c r="U2" s="110">
        <f>DataInput!U10</f>
        <v>2029</v>
      </c>
      <c r="V2" s="319"/>
    </row>
    <row r="3" spans="1:22" s="76" customFormat="1">
      <c r="B3" s="75"/>
      <c r="C3" s="74"/>
      <c r="D3" s="74"/>
      <c r="E3" s="75"/>
      <c r="F3" s="75"/>
      <c r="G3" s="75"/>
      <c r="H3" s="75"/>
      <c r="I3" s="75"/>
      <c r="J3" s="75"/>
      <c r="K3" s="75"/>
      <c r="L3" s="110"/>
      <c r="M3" s="110"/>
      <c r="N3" s="110"/>
      <c r="O3" s="110"/>
      <c r="P3" s="110"/>
      <c r="Q3" s="110"/>
      <c r="R3" s="110"/>
      <c r="S3" s="110"/>
      <c r="T3" s="110"/>
      <c r="U3" s="110"/>
      <c r="V3" s="319"/>
    </row>
    <row r="4" spans="1:22" s="136" customFormat="1" ht="15">
      <c r="A4" s="129"/>
      <c r="B4" s="128" t="str">
        <f>DataInput!B12</f>
        <v>1. Information on State's Gross Dometic Product (See Note 1 in Guidance for Completing Data Request for State DSA)</v>
      </c>
      <c r="C4" s="128"/>
      <c r="D4" s="125"/>
      <c r="E4" s="126"/>
      <c r="F4" s="127"/>
      <c r="G4" s="127"/>
      <c r="H4" s="127"/>
      <c r="I4" s="127"/>
      <c r="J4" s="127"/>
      <c r="K4" s="127"/>
      <c r="L4" s="127"/>
      <c r="M4" s="127"/>
      <c r="N4" s="127"/>
      <c r="O4" s="127"/>
      <c r="P4" s="127"/>
      <c r="Q4" s="127"/>
      <c r="R4" s="127"/>
      <c r="S4" s="127"/>
      <c r="T4" s="127"/>
      <c r="U4" s="127"/>
    </row>
    <row r="5" spans="1:22" s="136" customFormat="1" ht="15">
      <c r="A5" s="129"/>
      <c r="B5" s="129"/>
      <c r="C5" s="35"/>
      <c r="D5" s="35"/>
      <c r="E5" s="129"/>
      <c r="F5" s="33"/>
      <c r="G5" s="33"/>
      <c r="H5" s="33"/>
      <c r="I5" s="33"/>
      <c r="J5" s="33"/>
      <c r="K5" s="33"/>
      <c r="L5" s="33"/>
      <c r="M5" s="33"/>
      <c r="N5" s="33"/>
      <c r="O5" s="33"/>
      <c r="P5" s="33"/>
      <c r="Q5" s="33"/>
      <c r="R5" s="33"/>
      <c r="S5" s="33"/>
      <c r="T5" s="33"/>
      <c r="U5" s="33"/>
    </row>
    <row r="6" spans="1:22" s="136" customFormat="1" ht="15">
      <c r="A6" s="129"/>
      <c r="B6" s="20" t="str">
        <f>DataInput!B14</f>
        <v>State GDP (at current prices)</v>
      </c>
      <c r="C6" s="35" t="str">
        <f>DataInput!C14</f>
        <v>Naira</v>
      </c>
      <c r="D6" s="20" t="str">
        <f>DataInput!D14</f>
        <v>Million</v>
      </c>
      <c r="E6" s="35"/>
      <c r="F6" s="35"/>
      <c r="G6" s="496">
        <f>DataInput!G14</f>
        <v>1660778</v>
      </c>
      <c r="H6" s="496">
        <f>DataInput!H14</f>
        <v>1808632</v>
      </c>
      <c r="I6" s="496">
        <f>DataInput!I14</f>
        <v>2314949</v>
      </c>
      <c r="J6" s="496">
        <f>DataInput!J14</f>
        <v>2593789</v>
      </c>
      <c r="K6" s="496">
        <f>DataInput!K14</f>
        <v>2928298</v>
      </c>
      <c r="L6" s="496">
        <f>DataInput!L14</f>
        <v>3069404</v>
      </c>
      <c r="M6" s="496">
        <f>DataInput!M14</f>
        <v>3373143</v>
      </c>
      <c r="N6" s="496">
        <f>DataInput!N14</f>
        <v>3729172</v>
      </c>
      <c r="O6" s="496">
        <f>DataInput!O14</f>
        <v>4128395</v>
      </c>
      <c r="P6" s="496">
        <f>DataInput!P14</f>
        <v>4422336</v>
      </c>
      <c r="Q6" s="496">
        <f>DataInput!Q14</f>
        <v>4737207</v>
      </c>
      <c r="R6" s="496">
        <f>DataInput!R14</f>
        <v>5074496</v>
      </c>
      <c r="S6" s="496">
        <f>DataInput!S14</f>
        <v>5435800</v>
      </c>
      <c r="T6" s="496">
        <f>DataInput!T14</f>
        <v>5822829</v>
      </c>
      <c r="U6" s="496">
        <f>DataInput!U14</f>
        <v>6237414</v>
      </c>
      <c r="V6" s="164"/>
    </row>
    <row r="7" spans="1:22" s="136" customFormat="1" ht="15">
      <c r="A7" s="129"/>
      <c r="B7" s="20" t="str">
        <f>DataInput!B15</f>
        <v>Nation GDP (at current prices)</v>
      </c>
      <c r="C7" s="35" t="str">
        <f>DataInput!C15</f>
        <v>Naira</v>
      </c>
      <c r="D7" s="20" t="str">
        <f>DataInput!D15</f>
        <v>Million</v>
      </c>
      <c r="E7" s="35"/>
      <c r="F7" s="35"/>
      <c r="G7" s="496">
        <f>DataInput!G15</f>
        <v>93497948.264582023</v>
      </c>
      <c r="H7" s="496">
        <f>DataInput!H15</f>
        <v>101253015.60181139</v>
      </c>
      <c r="I7" s="496">
        <f>DataInput!I15</f>
        <v>114004749.64759709</v>
      </c>
      <c r="J7" s="496">
        <f>DataInput!J15</f>
        <v>127736827.8093085</v>
      </c>
      <c r="K7" s="496">
        <f>DataInput!K15</f>
        <v>144210492.06700775</v>
      </c>
      <c r="L7" s="496">
        <f>DataInput!L15</f>
        <v>139517515.93604401</v>
      </c>
      <c r="M7" s="496">
        <f>DataInput!M15</f>
        <v>142694417.13511199</v>
      </c>
      <c r="N7" s="496">
        <f>DataInput!N15</f>
        <v>146794565.467177</v>
      </c>
      <c r="O7" s="496">
        <f>DataInput!O15</f>
        <v>151464431.63871899</v>
      </c>
      <c r="P7" s="496">
        <f>DataInput!P15</f>
        <v>151464431.63871899</v>
      </c>
      <c r="Q7" s="496">
        <f>DataInput!Q15</f>
        <v>151464431.63871899</v>
      </c>
      <c r="R7" s="496">
        <f>DataInput!R15</f>
        <v>151464431.63871899</v>
      </c>
      <c r="S7" s="496">
        <f>DataInput!S15</f>
        <v>151464431.63871899</v>
      </c>
      <c r="T7" s="496">
        <f>DataInput!T15</f>
        <v>151464431.63871899</v>
      </c>
      <c r="U7" s="496">
        <f>DataInput!U15</f>
        <v>151464431.63871899</v>
      </c>
      <c r="V7" s="164"/>
    </row>
    <row r="8" spans="1:22" s="136" customFormat="1" ht="15">
      <c r="A8" s="129"/>
      <c r="B8" s="20" t="s">
        <v>63</v>
      </c>
      <c r="C8" s="35"/>
      <c r="D8" s="35"/>
      <c r="E8" s="35"/>
      <c r="F8" s="35"/>
      <c r="G8" s="497">
        <f>DataInput!G16</f>
        <v>196.48650000000001</v>
      </c>
      <c r="H8" s="497">
        <f>DataInput!H16</f>
        <v>253.18969999999999</v>
      </c>
      <c r="I8" s="497">
        <f>DataInput!I16</f>
        <v>305.78620000000001</v>
      </c>
      <c r="J8" s="497">
        <f>DataInput!J16</f>
        <v>306.5</v>
      </c>
      <c r="K8" s="497">
        <f>DataInput!K16</f>
        <v>326</v>
      </c>
      <c r="L8" s="497">
        <f>DataInput!L16</f>
        <v>379</v>
      </c>
      <c r="M8" s="497">
        <f>DataInput!M16</f>
        <v>379</v>
      </c>
      <c r="N8" s="497">
        <f>DataInput!N16</f>
        <v>379</v>
      </c>
      <c r="O8" s="497">
        <f>DataInput!O16</f>
        <v>379</v>
      </c>
      <c r="P8" s="497">
        <f>DataInput!P16</f>
        <v>379</v>
      </c>
      <c r="Q8" s="497">
        <f>DataInput!Q16</f>
        <v>379</v>
      </c>
      <c r="R8" s="497">
        <f>DataInput!R16</f>
        <v>379</v>
      </c>
      <c r="S8" s="497">
        <f>DataInput!S16</f>
        <v>379</v>
      </c>
      <c r="T8" s="497">
        <f>DataInput!T16</f>
        <v>379</v>
      </c>
      <c r="U8" s="497">
        <f>DataInput!U16</f>
        <v>379</v>
      </c>
      <c r="V8" s="164"/>
    </row>
    <row r="9" spans="1:22" s="136" customFormat="1" ht="15">
      <c r="A9" s="129"/>
      <c r="B9" s="20" t="s">
        <v>58</v>
      </c>
      <c r="C9" s="35"/>
      <c r="D9" s="35"/>
      <c r="E9" s="35"/>
      <c r="F9" s="35"/>
      <c r="G9" s="164">
        <f>DataInput!G17</f>
        <v>0</v>
      </c>
      <c r="H9" s="164">
        <f>DataInput!H17</f>
        <v>0</v>
      </c>
      <c r="I9" s="164">
        <f>DataInput!I17</f>
        <v>0</v>
      </c>
      <c r="J9" s="164">
        <f>DataInput!J17</f>
        <v>0</v>
      </c>
      <c r="K9" s="164">
        <f>DataInput!K17</f>
        <v>0</v>
      </c>
      <c r="L9" s="164">
        <f>DataInput!L17</f>
        <v>1</v>
      </c>
      <c r="M9" s="164">
        <f>DataInput!M17</f>
        <v>1</v>
      </c>
      <c r="N9" s="164">
        <f>DataInput!N17</f>
        <v>1</v>
      </c>
      <c r="O9" s="164">
        <f>DataInput!O17</f>
        <v>1</v>
      </c>
      <c r="P9" s="164">
        <f>DataInput!P17</f>
        <v>1</v>
      </c>
      <c r="Q9" s="164">
        <f>DataInput!Q17</f>
        <v>1</v>
      </c>
      <c r="R9" s="164">
        <f>DataInput!R17</f>
        <v>1</v>
      </c>
      <c r="S9" s="164">
        <f>DataInput!S17</f>
        <v>1</v>
      </c>
      <c r="T9" s="164">
        <f>DataInput!T17</f>
        <v>1</v>
      </c>
      <c r="U9" s="164">
        <f>DataInput!U17</f>
        <v>1</v>
      </c>
      <c r="V9" s="164"/>
    </row>
    <row r="10" spans="1:22" s="136" customFormat="1" ht="15">
      <c r="B10" s="20"/>
      <c r="C10" s="35"/>
      <c r="D10" s="35"/>
      <c r="E10" s="35"/>
      <c r="F10" s="35"/>
      <c r="G10" s="83"/>
      <c r="H10" s="83"/>
      <c r="I10" s="83"/>
      <c r="J10" s="83"/>
      <c r="K10" s="83"/>
      <c r="L10" s="40"/>
      <c r="M10" s="40"/>
      <c r="N10" s="40"/>
      <c r="O10" s="40"/>
      <c r="P10" s="40"/>
      <c r="Q10" s="40"/>
      <c r="R10" s="40"/>
      <c r="S10" s="40"/>
      <c r="T10" s="40"/>
      <c r="U10" s="40"/>
      <c r="V10" s="40"/>
    </row>
    <row r="11" spans="1:22" s="104" customFormat="1">
      <c r="B11" s="165" t="str">
        <f>DataInput!B117</f>
        <v>3. Information on Revenues, Expenditure, and Financing Needs and Sources (See Note 3 in Guidance for Completing Data Request for State DSA)</v>
      </c>
      <c r="C11" s="166"/>
      <c r="D11" s="166"/>
      <c r="E11" s="165"/>
      <c r="F11" s="165"/>
      <c r="G11" s="165"/>
      <c r="H11" s="165"/>
      <c r="I11" s="165"/>
      <c r="J11" s="165"/>
      <c r="K11" s="165"/>
      <c r="L11" s="167"/>
      <c r="M11" s="167"/>
      <c r="N11" s="167"/>
      <c r="O11" s="167"/>
      <c r="P11" s="167"/>
      <c r="Q11" s="167"/>
      <c r="R11" s="167"/>
      <c r="S11" s="167"/>
      <c r="T11" s="167"/>
      <c r="U11" s="167"/>
      <c r="V11" s="109"/>
    </row>
    <row r="12" spans="1:22" s="104" customFormat="1">
      <c r="B12" s="103"/>
      <c r="C12" s="50"/>
      <c r="D12" s="50"/>
      <c r="E12" s="103"/>
      <c r="F12" s="103"/>
      <c r="G12" s="103"/>
      <c r="H12" s="103"/>
      <c r="I12" s="103"/>
      <c r="J12" s="103"/>
      <c r="K12" s="103"/>
      <c r="L12" s="109"/>
      <c r="M12" s="109"/>
      <c r="N12" s="109"/>
      <c r="O12" s="109"/>
      <c r="P12" s="109"/>
      <c r="Q12" s="109"/>
      <c r="R12" s="109"/>
      <c r="S12" s="109"/>
      <c r="T12" s="109"/>
      <c r="U12" s="109"/>
      <c r="V12" s="109"/>
    </row>
    <row r="13" spans="1:22" s="76" customFormat="1">
      <c r="B13" s="22" t="str">
        <f>DataInput!B119</f>
        <v>Revenue</v>
      </c>
      <c r="C13" s="35" t="str">
        <f>DataInput!C119</f>
        <v>Naira</v>
      </c>
      <c r="D13" s="35" t="str">
        <f>DataInput!D119</f>
        <v>Million</v>
      </c>
      <c r="E13" s="75"/>
      <c r="F13" s="75"/>
      <c r="G13" s="321">
        <f>DataInput!G119</f>
        <v>80202.713683559996</v>
      </c>
      <c r="H13" s="321">
        <f>DataInput!H119</f>
        <v>72309.791318599993</v>
      </c>
      <c r="I13" s="321">
        <f>DataInput!I119</f>
        <v>70025.797283170003</v>
      </c>
      <c r="J13" s="321">
        <f>DataInput!J119</f>
        <v>100931.84955251</v>
      </c>
      <c r="K13" s="321">
        <f>DataInput!K119</f>
        <v>102447.65274292999</v>
      </c>
      <c r="L13" s="217">
        <f>L14+L17+L18+L19+L20+L21</f>
        <v>83574.498067620763</v>
      </c>
      <c r="M13" s="217">
        <f t="shared" ref="M13:U13" ca="1" si="0">M14+M17+M18+M19+M20+M21</f>
        <v>96148.568420964119</v>
      </c>
      <c r="N13" s="217">
        <f t="shared" ca="1" si="0"/>
        <v>105620.34444593974</v>
      </c>
      <c r="O13" s="217">
        <f t="shared" ca="1" si="0"/>
        <v>110629.34800884042</v>
      </c>
      <c r="P13" s="217">
        <f t="shared" ca="1" si="0"/>
        <v>117781.37511897637</v>
      </c>
      <c r="Q13" s="217">
        <f t="shared" ca="1" si="0"/>
        <v>96247.133677256672</v>
      </c>
      <c r="R13" s="217">
        <f t="shared" ca="1" si="0"/>
        <v>109232.84606153356</v>
      </c>
      <c r="S13" s="217">
        <f t="shared" ca="1" si="0"/>
        <v>118092.49192067824</v>
      </c>
      <c r="T13" s="217">
        <f t="shared" ca="1" si="0"/>
        <v>120302.49155178224</v>
      </c>
      <c r="U13" s="217">
        <f t="shared" ca="1" si="0"/>
        <v>125857.38938450906</v>
      </c>
      <c r="V13" s="216"/>
    </row>
    <row r="14" spans="1:22" s="76" customFormat="1">
      <c r="B14" s="142" t="str">
        <f>DataInput!B120</f>
        <v>1. Gross Statutory Allocation  ('gross' means with no deductions; do not include VAT Allocation here)</v>
      </c>
      <c r="C14" s="35" t="str">
        <f>DataInput!C120</f>
        <v>Naira</v>
      </c>
      <c r="D14" s="35" t="str">
        <f>DataInput!D120</f>
        <v>Million</v>
      </c>
      <c r="E14" s="75"/>
      <c r="F14" s="75"/>
      <c r="G14" s="164">
        <f>DataInput!G120</f>
        <v>32533.115820049999</v>
      </c>
      <c r="H14" s="164">
        <f>DataInput!H120</f>
        <v>43411.141877559996</v>
      </c>
      <c r="I14" s="164">
        <f>DataInput!I120</f>
        <v>36182.984692190003</v>
      </c>
      <c r="J14" s="164">
        <f>DataInput!J120</f>
        <v>42758.634265220004</v>
      </c>
      <c r="K14" s="164">
        <f>DataInput!K120</f>
        <v>41406.205692240001</v>
      </c>
      <c r="L14" s="164">
        <f>DataInput!L120</f>
        <v>43476.515976852002</v>
      </c>
      <c r="M14" s="164">
        <f>DataInput!M120</f>
        <v>45650.3417756946</v>
      </c>
      <c r="N14" s="164">
        <f>DataInput!N120</f>
        <v>47932.858864479334</v>
      </c>
      <c r="O14" s="164">
        <f>DataInput!O120</f>
        <v>50329.501807703295</v>
      </c>
      <c r="P14" s="164">
        <f>DataInput!P120</f>
        <v>52845.976898088469</v>
      </c>
      <c r="Q14" s="164">
        <f>DataInput!Q120</f>
        <v>55488.275742992882</v>
      </c>
      <c r="R14" s="164">
        <f>DataInput!R120</f>
        <v>58262.689530142539</v>
      </c>
      <c r="S14" s="164">
        <f>DataInput!S120</f>
        <v>61175.824006649658</v>
      </c>
      <c r="T14" s="164">
        <f>DataInput!T120</f>
        <v>64234.615206982147</v>
      </c>
      <c r="U14" s="164">
        <f>DataInput!U120</f>
        <v>67446.345967331246</v>
      </c>
      <c r="V14" s="216"/>
    </row>
    <row r="15" spans="1:22" s="76" customFormat="1">
      <c r="B15" s="154" t="str">
        <f>DataInput!B121</f>
        <v xml:space="preserve">of which Net Statutory Allocation  ('net' means of deductions) </v>
      </c>
      <c r="C15" s="35" t="str">
        <f>DataInput!C121</f>
        <v>Naira</v>
      </c>
      <c r="D15" s="35" t="str">
        <f>DataInput!D121</f>
        <v>Million</v>
      </c>
      <c r="E15" s="75"/>
      <c r="F15" s="75"/>
      <c r="G15" s="164">
        <f>DataInput!G121</f>
        <v>0</v>
      </c>
      <c r="H15" s="164">
        <f>DataInput!H121</f>
        <v>0</v>
      </c>
      <c r="I15" s="164">
        <f>DataInput!I121</f>
        <v>0</v>
      </c>
      <c r="J15" s="164">
        <f>DataInput!J121</f>
        <v>0</v>
      </c>
      <c r="K15" s="164">
        <f>DataInput!K121</f>
        <v>0</v>
      </c>
      <c r="L15" s="164">
        <f>DataInput!L121</f>
        <v>0</v>
      </c>
      <c r="M15" s="164">
        <f>DataInput!M121</f>
        <v>0</v>
      </c>
      <c r="N15" s="164">
        <f>DataInput!N121</f>
        <v>0</v>
      </c>
      <c r="O15" s="164">
        <f>DataInput!O121</f>
        <v>0</v>
      </c>
      <c r="P15" s="164">
        <f>DataInput!P121</f>
        <v>0</v>
      </c>
      <c r="Q15" s="164">
        <f>DataInput!Q121</f>
        <v>0</v>
      </c>
      <c r="R15" s="164">
        <f>DataInput!R121</f>
        <v>0</v>
      </c>
      <c r="S15" s="164">
        <f>DataInput!S121</f>
        <v>0</v>
      </c>
      <c r="T15" s="164">
        <f>DataInput!T121</f>
        <v>0</v>
      </c>
      <c r="U15" s="164">
        <f>DataInput!U121</f>
        <v>0</v>
      </c>
      <c r="V15" s="216"/>
    </row>
    <row r="16" spans="1:22" s="76" customFormat="1">
      <c r="B16" s="154" t="str">
        <f>DataInput!B122</f>
        <v>of which Deductions</v>
      </c>
      <c r="C16" s="35" t="str">
        <f>DataInput!C122</f>
        <v>Naira</v>
      </c>
      <c r="D16" s="35" t="str">
        <f>DataInput!D122</f>
        <v>Million</v>
      </c>
      <c r="E16" s="75"/>
      <c r="F16" s="75"/>
      <c r="G16" s="164">
        <f>DataInput!G122</f>
        <v>0</v>
      </c>
      <c r="H16" s="164">
        <f>DataInput!H122</f>
        <v>0</v>
      </c>
      <c r="I16" s="164">
        <f>DataInput!I122</f>
        <v>0</v>
      </c>
      <c r="J16" s="164">
        <f>DataInput!J122</f>
        <v>0</v>
      </c>
      <c r="K16" s="164">
        <f>DataInput!K122</f>
        <v>0</v>
      </c>
      <c r="L16" s="164">
        <f>DataInput!L122</f>
        <v>0</v>
      </c>
      <c r="M16" s="164">
        <f>DataInput!M122</f>
        <v>0</v>
      </c>
      <c r="N16" s="164">
        <f>DataInput!N122</f>
        <v>0</v>
      </c>
      <c r="O16" s="164">
        <f>DataInput!O122</f>
        <v>0</v>
      </c>
      <c r="P16" s="164">
        <f>DataInput!P122</f>
        <v>0</v>
      </c>
      <c r="Q16" s="164">
        <f>DataInput!Q122</f>
        <v>0</v>
      </c>
      <c r="R16" s="164">
        <f>DataInput!R122</f>
        <v>0</v>
      </c>
      <c r="S16" s="164">
        <f>DataInput!S122</f>
        <v>0</v>
      </c>
      <c r="T16" s="164">
        <f>DataInput!T122</f>
        <v>0</v>
      </c>
      <c r="U16" s="164">
        <f>DataInput!U122</f>
        <v>0</v>
      </c>
      <c r="V16" s="216"/>
    </row>
    <row r="17" spans="2:22" s="76" customFormat="1">
      <c r="B17" s="142" t="str">
        <f>DataInput!B123</f>
        <v>2. Derivation (if applicable to the State)</v>
      </c>
      <c r="C17" s="35" t="str">
        <f>DataInput!C123</f>
        <v>Naira</v>
      </c>
      <c r="D17" s="35" t="str">
        <f>DataInput!D123</f>
        <v>Million</v>
      </c>
      <c r="E17" s="75"/>
      <c r="F17" s="75"/>
      <c r="G17" s="164">
        <f>DataInput!G123</f>
        <v>0</v>
      </c>
      <c r="H17" s="164">
        <f>DataInput!H123</f>
        <v>0</v>
      </c>
      <c r="I17" s="164">
        <f>DataInput!I123</f>
        <v>0</v>
      </c>
      <c r="J17" s="164">
        <f>DataInput!J123</f>
        <v>0</v>
      </c>
      <c r="K17" s="164">
        <f>DataInput!K123</f>
        <v>0</v>
      </c>
      <c r="L17" s="164">
        <f>DataInput!L123</f>
        <v>0</v>
      </c>
      <c r="M17" s="164">
        <f>DataInput!M123</f>
        <v>0</v>
      </c>
      <c r="N17" s="164">
        <f>DataInput!N123</f>
        <v>0</v>
      </c>
      <c r="O17" s="164">
        <f>DataInput!O123</f>
        <v>0</v>
      </c>
      <c r="P17" s="164">
        <f>DataInput!P123</f>
        <v>0</v>
      </c>
      <c r="Q17" s="164">
        <f>DataInput!Q123</f>
        <v>0</v>
      </c>
      <c r="R17" s="164">
        <f>DataInput!R123</f>
        <v>0</v>
      </c>
      <c r="S17" s="164">
        <f>DataInput!S123</f>
        <v>0</v>
      </c>
      <c r="T17" s="164">
        <f>DataInput!T123</f>
        <v>0</v>
      </c>
      <c r="U17" s="164">
        <f>DataInput!U123</f>
        <v>0</v>
      </c>
      <c r="V17" s="216"/>
    </row>
    <row r="18" spans="2:22" s="76" customFormat="1">
      <c r="B18" s="142" t="str">
        <f>DataInput!B124</f>
        <v>3. Other FAAC transfers (exchange rate gain, augmentation, others)</v>
      </c>
      <c r="C18" s="35" t="str">
        <f>DataInput!C124</f>
        <v>Naira</v>
      </c>
      <c r="D18" s="35" t="str">
        <f>DataInput!D124</f>
        <v>Million</v>
      </c>
      <c r="E18" s="75"/>
      <c r="F18" s="75"/>
      <c r="G18" s="164">
        <f>DataInput!G124</f>
        <v>0</v>
      </c>
      <c r="H18" s="164">
        <f>DataInput!H124</f>
        <v>0</v>
      </c>
      <c r="I18" s="164">
        <f>DataInput!I124</f>
        <v>0</v>
      </c>
      <c r="J18" s="164">
        <f>DataInput!J124</f>
        <v>0</v>
      </c>
      <c r="K18" s="164">
        <f>DataInput!K124</f>
        <v>0</v>
      </c>
      <c r="L18" s="164">
        <f>DataInput!L124</f>
        <v>0</v>
      </c>
      <c r="M18" s="164">
        <f>DataInput!M124</f>
        <v>0</v>
      </c>
      <c r="N18" s="164">
        <f>DataInput!N124</f>
        <v>0</v>
      </c>
      <c r="O18" s="164">
        <f>DataInput!O124</f>
        <v>0</v>
      </c>
      <c r="P18" s="164">
        <f>DataInput!P124</f>
        <v>0</v>
      </c>
      <c r="Q18" s="164">
        <f>DataInput!Q124</f>
        <v>0</v>
      </c>
      <c r="R18" s="164">
        <f>DataInput!R124</f>
        <v>0</v>
      </c>
      <c r="S18" s="164">
        <f>DataInput!S124</f>
        <v>0</v>
      </c>
      <c r="T18" s="164">
        <f>DataInput!T124</f>
        <v>0</v>
      </c>
      <c r="U18" s="164">
        <f>DataInput!U124</f>
        <v>0</v>
      </c>
      <c r="V18" s="216"/>
    </row>
    <row r="19" spans="2:22" s="76" customFormat="1">
      <c r="B19" s="142" t="str">
        <f>DataInput!B125</f>
        <v>4. VAT Allocation</v>
      </c>
      <c r="C19" s="35" t="str">
        <f>DataInput!C125</f>
        <v>Naira</v>
      </c>
      <c r="D19" s="35" t="str">
        <f>DataInput!D125</f>
        <v>Million</v>
      </c>
      <c r="E19" s="75"/>
      <c r="F19" s="75"/>
      <c r="G19" s="164">
        <f>DataInput!G125</f>
        <v>7886.2365137799998</v>
      </c>
      <c r="H19" s="164">
        <f>DataInput!H125</f>
        <v>7698.8812524899995</v>
      </c>
      <c r="I19" s="164">
        <f>DataInput!I125</f>
        <v>9517.926601090001</v>
      </c>
      <c r="J19" s="164">
        <f>DataInput!J125</f>
        <v>10766.78555074</v>
      </c>
      <c r="K19" s="164">
        <f>DataInput!K125</f>
        <v>11565.18531755</v>
      </c>
      <c r="L19" s="164">
        <f>DataInput!L125</f>
        <v>12143.444583427501</v>
      </c>
      <c r="M19" s="164">
        <f>DataInput!M125</f>
        <v>12750.616812598875</v>
      </c>
      <c r="N19" s="164">
        <f>DataInput!N125</f>
        <v>13388.14765322882</v>
      </c>
      <c r="O19" s="164">
        <f>DataInput!O125</f>
        <v>14057.55503589026</v>
      </c>
      <c r="P19" s="164">
        <f>DataInput!P125</f>
        <v>14760.432787684775</v>
      </c>
      <c r="Q19" s="164">
        <f>DataInput!Q125</f>
        <v>15498.454427069011</v>
      </c>
      <c r="R19" s="164">
        <f>DataInput!R125</f>
        <v>16273.377148422465</v>
      </c>
      <c r="S19" s="164">
        <f>DataInput!S125</f>
        <v>17087.046005843586</v>
      </c>
      <c r="T19" s="164">
        <f>DataInput!T125</f>
        <v>17941.398306135765</v>
      </c>
      <c r="U19" s="164">
        <f>DataInput!U125</f>
        <v>18838.468221442556</v>
      </c>
      <c r="V19" s="216"/>
    </row>
    <row r="20" spans="2:22" s="76" customFormat="1">
      <c r="B20" s="142" t="str">
        <f>DataInput!B126</f>
        <v>5. IGR</v>
      </c>
      <c r="C20" s="35" t="str">
        <f>DataInput!C126</f>
        <v>Naira</v>
      </c>
      <c r="D20" s="35" t="str">
        <f>DataInput!D126</f>
        <v>Million</v>
      </c>
      <c r="E20" s="75"/>
      <c r="F20" s="75"/>
      <c r="G20" s="164">
        <f>DataInput!G126</f>
        <v>9093.8036747000006</v>
      </c>
      <c r="H20" s="164">
        <f>DataInput!H126</f>
        <v>9140.44405482</v>
      </c>
      <c r="I20" s="164">
        <f>DataInput!I126</f>
        <v>18104.562225630001</v>
      </c>
      <c r="J20" s="164">
        <f>DataInput!J126</f>
        <v>17552.10593709</v>
      </c>
      <c r="K20" s="164">
        <f>DataInput!K126</f>
        <v>24093.842507000001</v>
      </c>
      <c r="L20" s="164">
        <f>DataInput!L126</f>
        <v>25298.534632350002</v>
      </c>
      <c r="M20" s="164">
        <f>DataInput!M126</f>
        <v>26563.461363967501</v>
      </c>
      <c r="N20" s="164">
        <f>DataInput!N126</f>
        <v>27891.63443216588</v>
      </c>
      <c r="O20" s="164">
        <f>DataInput!O126</f>
        <v>29286.21615377417</v>
      </c>
      <c r="P20" s="164">
        <f>DataInput!P126</f>
        <v>30750.526961462881</v>
      </c>
      <c r="Q20" s="164">
        <f>DataInput!Q126</f>
        <v>32288.053309536022</v>
      </c>
      <c r="R20" s="164">
        <f>DataInput!R126</f>
        <v>33902.455975012832</v>
      </c>
      <c r="S20" s="164">
        <f>DataInput!S126</f>
        <v>35597.578773763467</v>
      </c>
      <c r="T20" s="164">
        <f>DataInput!T126</f>
        <v>37377.457712451644</v>
      </c>
      <c r="U20" s="164">
        <f>DataInput!U126</f>
        <v>39246.330598074223</v>
      </c>
      <c r="V20" s="216"/>
    </row>
    <row r="21" spans="2:22" s="76" customFormat="1">
      <c r="B21" s="150" t="str">
        <f>DataInput!B127</f>
        <v>6. Capital Receipts</v>
      </c>
      <c r="C21" s="62" t="str">
        <f>DataInput!C127</f>
        <v>Naira</v>
      </c>
      <c r="D21" s="62" t="str">
        <f>DataInput!D127</f>
        <v>Million</v>
      </c>
      <c r="E21" s="75"/>
      <c r="F21" s="75"/>
      <c r="G21" s="164">
        <f>DataInput!G127</f>
        <v>0</v>
      </c>
      <c r="H21" s="164">
        <f>DataInput!H127</f>
        <v>0</v>
      </c>
      <c r="I21" s="164">
        <f>DataInput!I127</f>
        <v>0</v>
      </c>
      <c r="J21" s="164">
        <f>DataInput!J127</f>
        <v>0</v>
      </c>
      <c r="K21" s="164">
        <f>DataInput!K127</f>
        <v>0</v>
      </c>
      <c r="L21" s="218">
        <f>L22+L23+L24+L25</f>
        <v>2656.0028749912562</v>
      </c>
      <c r="M21" s="218">
        <f t="shared" ref="M21:U21" ca="1" si="1">M22+M23+M24+M25</f>
        <v>11184.148468703141</v>
      </c>
      <c r="N21" s="218">
        <f t="shared" ca="1" si="1"/>
        <v>16407.703496065707</v>
      </c>
      <c r="O21" s="218">
        <f t="shared" ca="1" si="1"/>
        <v>16956.075011472702</v>
      </c>
      <c r="P21" s="218">
        <f t="shared" ca="1" si="1"/>
        <v>19424.438471740239</v>
      </c>
      <c r="Q21" s="218">
        <f t="shared" ca="1" si="1"/>
        <v>-7027.649802341235</v>
      </c>
      <c r="R21" s="218">
        <f t="shared" ca="1" si="1"/>
        <v>794.32340795571508</v>
      </c>
      <c r="S21" s="218">
        <f t="shared" ca="1" si="1"/>
        <v>4232.0431344215176</v>
      </c>
      <c r="T21" s="218">
        <f t="shared" ca="1" si="1"/>
        <v>749.02032621269609</v>
      </c>
      <c r="U21" s="218">
        <f t="shared" ca="1" si="1"/>
        <v>326.24459766105429</v>
      </c>
      <c r="V21" s="216"/>
    </row>
    <row r="22" spans="2:22" s="76" customFormat="1">
      <c r="B22" s="154" t="str">
        <f>DataInput!B128</f>
        <v>Grants</v>
      </c>
      <c r="C22" s="35" t="str">
        <f>DataInput!C128</f>
        <v>Naira</v>
      </c>
      <c r="D22" s="35" t="str">
        <f>DataInput!D128</f>
        <v>Million</v>
      </c>
      <c r="E22" s="75"/>
      <c r="F22" s="75"/>
      <c r="G22" s="164">
        <f>DataInput!G128</f>
        <v>539.4510626</v>
      </c>
      <c r="H22" s="164">
        <f>DataInput!H128</f>
        <v>675.55696641999998</v>
      </c>
      <c r="I22" s="164">
        <f>DataInput!I128</f>
        <v>3961.25615926</v>
      </c>
      <c r="J22" s="164">
        <f>DataInput!J128</f>
        <v>3868.8431855500003</v>
      </c>
      <c r="K22" s="164">
        <f>DataInput!K128</f>
        <v>2618.98562425</v>
      </c>
      <c r="L22" s="164">
        <f>DataInput!L128</f>
        <v>2749.9349054625</v>
      </c>
      <c r="M22" s="164">
        <f>DataInput!M128</f>
        <v>2887.4316507356252</v>
      </c>
      <c r="N22" s="164">
        <f>DataInput!N128</f>
        <v>3031.8032332724065</v>
      </c>
      <c r="O22" s="164">
        <f>DataInput!O128</f>
        <v>3183.3933949360267</v>
      </c>
      <c r="P22" s="164">
        <f>DataInput!P128</f>
        <v>3342.5630646828281</v>
      </c>
      <c r="Q22" s="164">
        <f>DataInput!Q128</f>
        <v>3509.6912179169694</v>
      </c>
      <c r="R22" s="164">
        <f>DataInput!R128</f>
        <v>3685.1757788128184</v>
      </c>
      <c r="S22" s="164">
        <f>DataInput!S128</f>
        <v>3869.4345677534589</v>
      </c>
      <c r="T22" s="164">
        <f>DataInput!T128</f>
        <v>4062.9062961411319</v>
      </c>
      <c r="U22" s="164">
        <f>DataInput!U128</f>
        <v>4266.0516109481887</v>
      </c>
      <c r="V22" s="216"/>
    </row>
    <row r="23" spans="2:22" s="76" customFormat="1">
      <c r="B23" s="154" t="str">
        <f>DataInput!B129</f>
        <v>Sales of Government Assets and Privatization Proceeds</v>
      </c>
      <c r="C23" s="62" t="str">
        <f>DataInput!C129</f>
        <v>Naira</v>
      </c>
      <c r="D23" s="62" t="str">
        <f>DataInput!D129</f>
        <v>Million</v>
      </c>
      <c r="E23" s="75"/>
      <c r="F23" s="75"/>
      <c r="G23" s="164">
        <f>DataInput!G129</f>
        <v>0</v>
      </c>
      <c r="H23" s="164">
        <f>DataInput!H129</f>
        <v>0</v>
      </c>
      <c r="I23" s="164">
        <f>DataInput!I129</f>
        <v>0</v>
      </c>
      <c r="J23" s="164">
        <f>DataInput!J129</f>
        <v>0</v>
      </c>
      <c r="K23" s="164">
        <f>DataInput!K129</f>
        <v>0</v>
      </c>
      <c r="L23" s="164">
        <f>DataInput!L129</f>
        <v>0</v>
      </c>
      <c r="M23" s="164">
        <f>DataInput!M129</f>
        <v>0</v>
      </c>
      <c r="N23" s="164">
        <f>DataInput!N129</f>
        <v>0</v>
      </c>
      <c r="O23" s="164">
        <f>DataInput!O129</f>
        <v>0</v>
      </c>
      <c r="P23" s="164">
        <f>DataInput!P129</f>
        <v>0</v>
      </c>
      <c r="Q23" s="164">
        <f>DataInput!Q129</f>
        <v>0</v>
      </c>
      <c r="R23" s="164">
        <f>DataInput!R129</f>
        <v>0</v>
      </c>
      <c r="S23" s="164">
        <f>DataInput!S129</f>
        <v>0</v>
      </c>
      <c r="T23" s="164">
        <f>DataInput!T129</f>
        <v>0</v>
      </c>
      <c r="U23" s="164">
        <f>DataInput!U129</f>
        <v>0</v>
      </c>
      <c r="V23" s="216"/>
    </row>
    <row r="24" spans="2:22" s="76" customFormat="1">
      <c r="B24" s="154" t="str">
        <f>DataInput!B130</f>
        <v>Other Non-Debt Creating Capital Receipts</v>
      </c>
      <c r="C24" s="35" t="str">
        <f>DataInput!C130</f>
        <v>Naira</v>
      </c>
      <c r="D24" s="35" t="str">
        <f>DataInput!D130</f>
        <v>Million</v>
      </c>
      <c r="E24" s="75"/>
      <c r="F24" s="75"/>
      <c r="G24" s="164">
        <f>DataInput!G130</f>
        <v>30150.106612430001</v>
      </c>
      <c r="H24" s="164">
        <f>DataInput!H130</f>
        <v>11383.767167310001</v>
      </c>
      <c r="I24" s="164">
        <f>DataInput!I130</f>
        <v>2259.0676050000002</v>
      </c>
      <c r="J24" s="164">
        <f>DataInput!J130</f>
        <v>25985.48061391</v>
      </c>
      <c r="K24" s="164">
        <f>DataInput!K130</f>
        <v>22763.433601889999</v>
      </c>
      <c r="L24" s="164">
        <f>DataInput!L130</f>
        <v>23901.605281984499</v>
      </c>
      <c r="M24" s="164">
        <f>DataInput!M130</f>
        <v>25096.685546083725</v>
      </c>
      <c r="N24" s="164">
        <f>DataInput!N130</f>
        <v>26351.519823387913</v>
      </c>
      <c r="O24" s="164">
        <f>DataInput!O130</f>
        <v>27669.095814557306</v>
      </c>
      <c r="P24" s="164">
        <f>DataInput!P130</f>
        <v>29052.550605285174</v>
      </c>
      <c r="Q24" s="164">
        <f>DataInput!Q130</f>
        <v>30505.178135549428</v>
      </c>
      <c r="R24" s="164">
        <f>DataInput!R130</f>
        <v>32030.437042326907</v>
      </c>
      <c r="S24" s="164">
        <f>DataInput!S130</f>
        <v>33631.958894443247</v>
      </c>
      <c r="T24" s="164">
        <f>DataInput!T130</f>
        <v>35313.556839165409</v>
      </c>
      <c r="U24" s="164">
        <f>DataInput!U130</f>
        <v>37079.234681123686</v>
      </c>
      <c r="V24" s="216"/>
    </row>
    <row r="25" spans="2:22" s="76" customFormat="1">
      <c r="B25" s="154" t="str">
        <f>DataInput!B131</f>
        <v>Proceeds from Debt-Creating Borrowings (bond issuance, loan disbursements, etc.)</v>
      </c>
      <c r="C25" s="62" t="str">
        <f>DataInput!C131</f>
        <v>Naira</v>
      </c>
      <c r="D25" s="62" t="str">
        <f>DataInput!D131</f>
        <v>Million</v>
      </c>
      <c r="E25" s="75"/>
      <c r="F25" s="75"/>
      <c r="G25" s="164">
        <f>DataInput!G131</f>
        <v>0</v>
      </c>
      <c r="H25" s="164">
        <f>DataInput!H131</f>
        <v>0</v>
      </c>
      <c r="I25" s="164">
        <f>DataInput!I131</f>
        <v>0</v>
      </c>
      <c r="J25" s="164">
        <f>DataInput!J131</f>
        <v>0</v>
      </c>
      <c r="K25" s="164">
        <f>DataInput!K131</f>
        <v>0</v>
      </c>
      <c r="L25" s="218">
        <f>L101</f>
        <v>-23995.537312455741</v>
      </c>
      <c r="M25" s="218">
        <f t="shared" ref="M25:U25" ca="1" si="2">M101</f>
        <v>-16799.968728116211</v>
      </c>
      <c r="N25" s="218">
        <f t="shared" ca="1" si="2"/>
        <v>-12975.619560594612</v>
      </c>
      <c r="O25" s="218">
        <f t="shared" ca="1" si="2"/>
        <v>-13896.41419802063</v>
      </c>
      <c r="P25" s="218">
        <f t="shared" ca="1" si="2"/>
        <v>-12970.675198227764</v>
      </c>
      <c r="Q25" s="218">
        <f t="shared" ca="1" si="2"/>
        <v>-41042.519155807633</v>
      </c>
      <c r="R25" s="218">
        <f t="shared" ca="1" si="2"/>
        <v>-34921.289413184008</v>
      </c>
      <c r="S25" s="218">
        <f t="shared" ca="1" si="2"/>
        <v>-33269.350327775188</v>
      </c>
      <c r="T25" s="218">
        <f t="shared" ca="1" si="2"/>
        <v>-38627.442809093845</v>
      </c>
      <c r="U25" s="218">
        <f t="shared" ca="1" si="2"/>
        <v>-41019.041694410822</v>
      </c>
      <c r="V25" s="216"/>
    </row>
    <row r="26" spans="2:22" s="76" customFormat="1">
      <c r="B26" s="152" t="str">
        <f>DataInput!B132</f>
        <v>of which Borrowings from Domestic bonds</v>
      </c>
      <c r="C26" s="62" t="str">
        <f>DataInput!C132</f>
        <v>Naira</v>
      </c>
      <c r="D26" s="62" t="str">
        <f>DataInput!D132</f>
        <v>Million</v>
      </c>
      <c r="E26" s="75"/>
      <c r="F26" s="75"/>
      <c r="G26" s="164">
        <f>DataInput!G132</f>
        <v>0</v>
      </c>
      <c r="H26" s="164">
        <f>DataInput!H132</f>
        <v>0</v>
      </c>
      <c r="I26" s="164">
        <f>DataInput!I132</f>
        <v>0</v>
      </c>
      <c r="J26" s="164">
        <f>DataInput!J132</f>
        <v>0</v>
      </c>
      <c r="K26" s="164">
        <f>DataInput!K132</f>
        <v>0</v>
      </c>
      <c r="L26" s="219"/>
      <c r="M26" s="219"/>
      <c r="N26" s="219"/>
      <c r="O26" s="219"/>
      <c r="P26" s="220"/>
      <c r="Q26" s="220"/>
      <c r="R26" s="220"/>
      <c r="S26" s="220"/>
      <c r="T26" s="220"/>
      <c r="U26" s="220"/>
      <c r="V26" s="216"/>
    </row>
    <row r="27" spans="2:22" s="76" customFormat="1">
      <c r="B27" s="152" t="str">
        <f>DataInput!B133</f>
        <v xml:space="preserve">of which Borrowings from Commercial bank loans </v>
      </c>
      <c r="C27" s="62" t="str">
        <f>DataInput!C133</f>
        <v>Naira</v>
      </c>
      <c r="D27" s="62" t="str">
        <f>DataInput!D133</f>
        <v>Million</v>
      </c>
      <c r="E27" s="75"/>
      <c r="F27" s="75"/>
      <c r="G27" s="164">
        <f>DataInput!G133</f>
        <v>0</v>
      </c>
      <c r="H27" s="164">
        <f>DataInput!H133</f>
        <v>0</v>
      </c>
      <c r="I27" s="164">
        <f>DataInput!I133</f>
        <v>0</v>
      </c>
      <c r="J27" s="164">
        <f>DataInput!J133</f>
        <v>0</v>
      </c>
      <c r="K27" s="164">
        <f>DataInput!K133</f>
        <v>0</v>
      </c>
      <c r="L27" s="219"/>
      <c r="M27" s="219"/>
      <c r="N27" s="219"/>
      <c r="O27" s="219"/>
      <c r="P27" s="220"/>
      <c r="Q27" s="220"/>
      <c r="R27" s="220"/>
      <c r="S27" s="220"/>
      <c r="T27" s="220"/>
      <c r="U27" s="220"/>
      <c r="V27" s="216"/>
    </row>
    <row r="28" spans="2:22" s="76" customFormat="1">
      <c r="B28" s="152" t="str">
        <f>DataInput!B134</f>
        <v>of which Borrowings from External loans</v>
      </c>
      <c r="C28" s="62" t="str">
        <f>DataInput!C134</f>
        <v>Naira</v>
      </c>
      <c r="D28" s="62" t="str">
        <f>DataInput!D134</f>
        <v>Million</v>
      </c>
      <c r="E28" s="75"/>
      <c r="F28" s="75"/>
      <c r="G28" s="164">
        <f>DataInput!G134</f>
        <v>0</v>
      </c>
      <c r="H28" s="164">
        <f>DataInput!H134</f>
        <v>0</v>
      </c>
      <c r="I28" s="164">
        <f>DataInput!I134</f>
        <v>0</v>
      </c>
      <c r="J28" s="164">
        <f>DataInput!J134</f>
        <v>0</v>
      </c>
      <c r="K28" s="164">
        <f>DataInput!K134</f>
        <v>0</v>
      </c>
      <c r="L28" s="219"/>
      <c r="M28" s="219"/>
      <c r="N28" s="219"/>
      <c r="O28" s="219"/>
      <c r="P28" s="220"/>
      <c r="Q28" s="220"/>
      <c r="R28" s="220"/>
      <c r="S28" s="220"/>
      <c r="T28" s="220"/>
      <c r="U28" s="220"/>
      <c r="V28" s="216"/>
    </row>
    <row r="29" spans="2:22" s="76" customFormat="1">
      <c r="B29" s="130"/>
      <c r="C29" s="35"/>
      <c r="D29" s="35"/>
      <c r="E29" s="75"/>
      <c r="F29" s="75"/>
      <c r="G29" s="60"/>
      <c r="H29" s="60"/>
      <c r="I29" s="60"/>
      <c r="J29" s="60"/>
      <c r="K29" s="60"/>
      <c r="L29" s="40"/>
      <c r="M29" s="40"/>
      <c r="N29" s="40"/>
      <c r="O29" s="40"/>
      <c r="P29" s="40"/>
      <c r="Q29" s="40"/>
      <c r="R29" s="40"/>
      <c r="S29" s="40"/>
      <c r="T29" s="40"/>
      <c r="U29" s="40"/>
      <c r="V29" s="216"/>
    </row>
    <row r="30" spans="2:22" s="76" customFormat="1">
      <c r="B30" s="22" t="str">
        <f>DataInput!B136</f>
        <v>Expenditure</v>
      </c>
      <c r="C30" s="35" t="str">
        <f>DataInput!C136</f>
        <v>Naira</v>
      </c>
      <c r="D30" s="35" t="str">
        <f>DataInput!D136</f>
        <v>Million</v>
      </c>
      <c r="E30" s="75"/>
      <c r="F30" s="75"/>
      <c r="G30" s="321">
        <f>DataInput!G136</f>
        <v>55862.913015310005</v>
      </c>
      <c r="H30" s="321">
        <f>DataInput!H136</f>
        <v>71640.805169309999</v>
      </c>
      <c r="I30" s="321">
        <f>DataInput!I136</f>
        <v>67151.009465919997</v>
      </c>
      <c r="J30" s="321">
        <f>DataInput!J136</f>
        <v>100158.96899600999</v>
      </c>
      <c r="K30" s="321">
        <f>DataInput!K136</f>
        <v>74252.954540609993</v>
      </c>
      <c r="L30" s="163">
        <f>L31+L32+L33+L36+L37+L38</f>
        <v>83574.500070880764</v>
      </c>
      <c r="M30" s="163">
        <f t="shared" ref="M30:U30" ca="1" si="3">M31+M32+M33+M36+M37+M38</f>
        <v>96148.570424224104</v>
      </c>
      <c r="N30" s="163">
        <f t="shared" ca="1" si="3"/>
        <v>105620.34644919976</v>
      </c>
      <c r="O30" s="163">
        <f t="shared" ca="1" si="3"/>
        <v>110629.34800884042</v>
      </c>
      <c r="P30" s="163">
        <f t="shared" ca="1" si="3"/>
        <v>117781.37511897636</v>
      </c>
      <c r="Q30" s="163">
        <f t="shared" ca="1" si="3"/>
        <v>96247.133677256701</v>
      </c>
      <c r="R30" s="163">
        <f t="shared" ca="1" si="3"/>
        <v>109232.84606153358</v>
      </c>
      <c r="S30" s="163">
        <f t="shared" ca="1" si="3"/>
        <v>118092.49192067824</v>
      </c>
      <c r="T30" s="163">
        <f t="shared" ca="1" si="3"/>
        <v>120302.49155178224</v>
      </c>
      <c r="U30" s="163">
        <f t="shared" ca="1" si="3"/>
        <v>125857.38938450906</v>
      </c>
      <c r="V30" s="216"/>
    </row>
    <row r="31" spans="2:22" s="76" customFormat="1">
      <c r="B31" s="142" t="str">
        <f>DataInput!B137</f>
        <v>1. Personnel costs (Salaries, Pensions, Civil Servant Social Benefits, other)</v>
      </c>
      <c r="C31" s="35" t="str">
        <f>DataInput!C137</f>
        <v>Naira</v>
      </c>
      <c r="D31" s="35" t="str">
        <f>DataInput!D137</f>
        <v>Million</v>
      </c>
      <c r="E31" s="377">
        <v>10</v>
      </c>
      <c r="F31" s="75"/>
      <c r="G31" s="164">
        <f>DataInput!G137</f>
        <v>20188.554982310001</v>
      </c>
      <c r="H31" s="164">
        <f>DataInput!H137</f>
        <v>22066.916758889998</v>
      </c>
      <c r="I31" s="164">
        <f>DataInput!I137</f>
        <v>21498.672226439998</v>
      </c>
      <c r="J31" s="164">
        <f>DataInput!J137</f>
        <v>24866.916758889998</v>
      </c>
      <c r="K31" s="164">
        <f>DataInput!K137</f>
        <v>19469.910426210001</v>
      </c>
      <c r="L31" s="164">
        <f>DataInput!L137</f>
        <v>20443.405947520503</v>
      </c>
      <c r="M31" s="358">
        <f>DataInput!M137*(1+$E31/100)</f>
        <v>23612.13386938618</v>
      </c>
      <c r="N31" s="358">
        <f>DataInput!N137*(1+$E31/100)</f>
        <v>24792.740562855492</v>
      </c>
      <c r="O31" s="358">
        <f>DataInput!O137*(1+$E31/100)</f>
        <v>26032.377590998265</v>
      </c>
      <c r="P31" s="358">
        <f>DataInput!P137*(1+$E31/100)</f>
        <v>27333.996470548183</v>
      </c>
      <c r="Q31" s="358">
        <f>DataInput!Q137*(1+$E31/100)</f>
        <v>28700.696294075588</v>
      </c>
      <c r="R31" s="358">
        <f>DataInput!R137*(1+$E31/100)</f>
        <v>30135.731108779371</v>
      </c>
      <c r="S31" s="358">
        <f>DataInput!S137*(1+$E31/100)</f>
        <v>31642.517664218336</v>
      </c>
      <c r="T31" s="358">
        <f>DataInput!T137*(1+$E31/100)</f>
        <v>33224.643547429252</v>
      </c>
      <c r="U31" s="358">
        <f>DataInput!U137*(1+$E31/100)</f>
        <v>34885.875724800717</v>
      </c>
      <c r="V31" s="216"/>
    </row>
    <row r="32" spans="2:22" s="76" customFormat="1">
      <c r="B32" s="142" t="str">
        <f>DataInput!B138</f>
        <v>2. Overhead costs</v>
      </c>
      <c r="C32" s="35" t="str">
        <f>DataInput!C138</f>
        <v>Naira</v>
      </c>
      <c r="D32" s="35" t="str">
        <f>DataInput!D138</f>
        <v>Million</v>
      </c>
      <c r="E32" s="377">
        <f>E31</f>
        <v>10</v>
      </c>
      <c r="F32" s="75"/>
      <c r="G32" s="164">
        <f>DataInput!G138</f>
        <v>7876.8764730100002</v>
      </c>
      <c r="H32" s="164">
        <f>DataInput!H138</f>
        <v>8434.0781778199998</v>
      </c>
      <c r="I32" s="164">
        <f>DataInput!I138</f>
        <v>8142.9531023400004</v>
      </c>
      <c r="J32" s="164">
        <f>DataInput!J138</f>
        <v>13813.75702682</v>
      </c>
      <c r="K32" s="164">
        <f>DataInput!K138</f>
        <v>25770.995543459998</v>
      </c>
      <c r="L32" s="164">
        <f>DataInput!L138</f>
        <v>27059.545320632998</v>
      </c>
      <c r="M32" s="358">
        <f>DataInput!M138*(1+$E32/100)</f>
        <v>31253.774845331114</v>
      </c>
      <c r="N32" s="358">
        <f>DataInput!N138*(1+$E32/100)</f>
        <v>32816.463587597675</v>
      </c>
      <c r="O32" s="358">
        <f>DataInput!O138*(1+$E32/100)</f>
        <v>34457.286766977551</v>
      </c>
      <c r="P32" s="358">
        <f>DataInput!P138*(1+$E32/100)</f>
        <v>36180.15110532644</v>
      </c>
      <c r="Q32" s="358">
        <f>DataInput!Q138*(1+$E32/100)</f>
        <v>37989.158660592751</v>
      </c>
      <c r="R32" s="358">
        <f>DataInput!R138*(1+$E32/100)</f>
        <v>39888.616593622399</v>
      </c>
      <c r="S32" s="358">
        <f>DataInput!S138*(1+$E32/100)</f>
        <v>41883.047423303513</v>
      </c>
      <c r="T32" s="358">
        <f>DataInput!T138*(1+$E32/100)</f>
        <v>43977.199794468688</v>
      </c>
      <c r="U32" s="358">
        <f>DataInput!U138*(1+$E32/100)</f>
        <v>46176.059784192119</v>
      </c>
      <c r="V32" s="216"/>
    </row>
    <row r="33" spans="2:22" s="76" customFormat="1">
      <c r="B33" s="142" t="str">
        <f>DataInput!B139</f>
        <v>3. Interest Payments (Public Debt Charges, including interests deducted from FAAC Allocation)</v>
      </c>
      <c r="C33" s="35" t="str">
        <f>DataInput!C139</f>
        <v>Naira</v>
      </c>
      <c r="D33" s="35" t="str">
        <f>DataInput!D139</f>
        <v>Million</v>
      </c>
      <c r="E33" s="75"/>
      <c r="F33" s="75"/>
      <c r="G33" s="164">
        <f>DataInput!G139</f>
        <v>0</v>
      </c>
      <c r="H33" s="164">
        <f>DataInput!H139</f>
        <v>0</v>
      </c>
      <c r="I33" s="164">
        <f>DataInput!I139</f>
        <v>0</v>
      </c>
      <c r="J33" s="164">
        <f>DataInput!J139</f>
        <v>0</v>
      </c>
      <c r="K33" s="164">
        <f>DataInput!K139</f>
        <v>0</v>
      </c>
      <c r="L33" s="163">
        <f>L95</f>
        <v>2749.9541354294997</v>
      </c>
      <c r="M33" s="163">
        <f t="shared" ref="M33:U33" si="4">M95</f>
        <v>2115.071236596516</v>
      </c>
      <c r="N33" s="163">
        <f t="shared" ca="1" si="4"/>
        <v>2019.5243046972664</v>
      </c>
      <c r="O33" s="163">
        <f t="shared" ca="1" si="4"/>
        <v>2199.1908055713293</v>
      </c>
      <c r="P33" s="163">
        <f t="shared" ca="1" si="4"/>
        <v>2280.4161040022855</v>
      </c>
      <c r="Q33" s="163">
        <f t="shared" ca="1" si="4"/>
        <v>2417.3700724481819</v>
      </c>
      <c r="R33" s="163">
        <f t="shared" ca="1" si="4"/>
        <v>1116.9548749807955</v>
      </c>
      <c r="S33" s="163">
        <f t="shared" ca="1" si="4"/>
        <v>-217.83538067107474</v>
      </c>
      <c r="T33" s="163">
        <f t="shared" ca="1" si="4"/>
        <v>-1668.8078391697536</v>
      </c>
      <c r="U33" s="163">
        <f t="shared" ca="1" si="4"/>
        <v>-3409.8099975264231</v>
      </c>
      <c r="V33" s="216"/>
    </row>
    <row r="34" spans="2:22" s="76" customFormat="1">
      <c r="B34" s="154" t="str">
        <f>DataInput!B140</f>
        <v>of which Interest Payments (Public Debt Charges, excluding interests deducted from FAAC Allocation)</v>
      </c>
      <c r="C34" s="35" t="str">
        <f>DataInput!C140</f>
        <v>Naira</v>
      </c>
      <c r="D34" s="35" t="str">
        <f>DataInput!D140</f>
        <v>Million</v>
      </c>
      <c r="E34" s="75"/>
      <c r="F34" s="75"/>
      <c r="G34" s="164">
        <f>DataInput!G140</f>
        <v>0</v>
      </c>
      <c r="H34" s="164">
        <f>DataInput!H140</f>
        <v>0</v>
      </c>
      <c r="I34" s="164">
        <f>DataInput!I140</f>
        <v>0</v>
      </c>
      <c r="J34" s="164">
        <f>DataInput!J140</f>
        <v>0</v>
      </c>
      <c r="K34" s="164">
        <f>DataInput!K140</f>
        <v>0</v>
      </c>
      <c r="L34" s="219"/>
      <c r="M34" s="219"/>
      <c r="N34" s="219"/>
      <c r="O34" s="219"/>
      <c r="P34" s="220"/>
      <c r="Q34" s="220"/>
      <c r="R34" s="220"/>
      <c r="S34" s="220"/>
      <c r="T34" s="220"/>
      <c r="U34" s="220"/>
      <c r="V34" s="216"/>
    </row>
    <row r="35" spans="2:22" s="76" customFormat="1">
      <c r="B35" s="154" t="str">
        <f>DataInput!B141</f>
        <v>of which Interest deducted from FAAC Allocation</v>
      </c>
      <c r="C35" s="35" t="str">
        <f>DataInput!C141</f>
        <v>Naira</v>
      </c>
      <c r="D35" s="35" t="str">
        <f>DataInput!D141</f>
        <v>Million</v>
      </c>
      <c r="E35" s="75"/>
      <c r="F35" s="75"/>
      <c r="G35" s="164">
        <f>DataInput!G141</f>
        <v>0</v>
      </c>
      <c r="H35" s="164">
        <f>DataInput!H141</f>
        <v>0</v>
      </c>
      <c r="I35" s="164">
        <f>DataInput!I141</f>
        <v>0</v>
      </c>
      <c r="J35" s="164">
        <f>DataInput!J141</f>
        <v>0</v>
      </c>
      <c r="K35" s="164">
        <f>DataInput!K141</f>
        <v>0</v>
      </c>
      <c r="L35" s="219"/>
      <c r="M35" s="219"/>
      <c r="N35" s="219"/>
      <c r="O35" s="219"/>
      <c r="P35" s="220"/>
      <c r="Q35" s="220"/>
      <c r="R35" s="220"/>
      <c r="S35" s="220"/>
      <c r="T35" s="220"/>
      <c r="U35" s="220"/>
      <c r="V35" s="216"/>
    </row>
    <row r="36" spans="2:22" s="76" customFormat="1">
      <c r="B36" s="142" t="str">
        <f>DataInput!B142</f>
        <v>4. Other Recurrent Expenditure (Excluding Personnel Costs, Overhead Costs and Interest Payments)</v>
      </c>
      <c r="C36" s="35" t="str">
        <f>DataInput!C142</f>
        <v>Naira</v>
      </c>
      <c r="D36" s="35" t="str">
        <f>DataInput!D142</f>
        <v>Million</v>
      </c>
      <c r="E36" s="377">
        <f>E31</f>
        <v>10</v>
      </c>
      <c r="F36" s="75"/>
      <c r="G36" s="164">
        <f>DataInput!G142</f>
        <v>0</v>
      </c>
      <c r="H36" s="164">
        <f>DataInput!H142</f>
        <v>0</v>
      </c>
      <c r="I36" s="164">
        <f>DataInput!I142</f>
        <v>0</v>
      </c>
      <c r="J36" s="164">
        <f>DataInput!J142</f>
        <v>0</v>
      </c>
      <c r="K36" s="164">
        <f>DataInput!K142</f>
        <v>0</v>
      </c>
      <c r="L36" s="164">
        <f>DataInput!L142</f>
        <v>0</v>
      </c>
      <c r="M36" s="358">
        <f>DataInput!M142*(1+$E36/100)</f>
        <v>0</v>
      </c>
      <c r="N36" s="358">
        <f>DataInput!N142*(1+$E36/100)</f>
        <v>0</v>
      </c>
      <c r="O36" s="358">
        <f>DataInput!O142*(1+$E36/100)</f>
        <v>0</v>
      </c>
      <c r="P36" s="358">
        <f>DataInput!P142*(1+$E36/100)</f>
        <v>0</v>
      </c>
      <c r="Q36" s="358">
        <f>DataInput!Q142*(1+$E36/100)</f>
        <v>0</v>
      </c>
      <c r="R36" s="358">
        <f>DataInput!R142*(1+$E36/100)</f>
        <v>0</v>
      </c>
      <c r="S36" s="358">
        <f>DataInput!S142*(1+$E36/100)</f>
        <v>0</v>
      </c>
      <c r="T36" s="358">
        <f>DataInput!T142*(1+$E36/100)</f>
        <v>0</v>
      </c>
      <c r="U36" s="358">
        <f>DataInput!U142*(1+$E36/100)</f>
        <v>0</v>
      </c>
      <c r="V36" s="216"/>
    </row>
    <row r="37" spans="2:22" s="76" customFormat="1">
      <c r="B37" s="142" t="str">
        <f>DataInput!B143</f>
        <v>5. Capital Expenditure</v>
      </c>
      <c r="C37" s="35" t="str">
        <f>DataInput!C143</f>
        <v>Naira</v>
      </c>
      <c r="D37" s="35" t="str">
        <f>DataInput!D143</f>
        <v>Million</v>
      </c>
      <c r="E37" s="377">
        <f>E31</f>
        <v>10</v>
      </c>
      <c r="F37" s="75"/>
      <c r="G37" s="164">
        <f>DataInput!G143</f>
        <v>27797.481559990003</v>
      </c>
      <c r="H37" s="164">
        <f>DataInput!H143</f>
        <v>41139.810232600001</v>
      </c>
      <c r="I37" s="164">
        <f>DataInput!I143</f>
        <v>37509.384137139998</v>
      </c>
      <c r="J37" s="164">
        <f>DataInput!J143</f>
        <v>61478.295210300006</v>
      </c>
      <c r="K37" s="164">
        <f>DataInput!K143</f>
        <v>29012.048570939998</v>
      </c>
      <c r="L37" s="164">
        <f>DataInput!L143</f>
        <v>30462.650999486999</v>
      </c>
      <c r="M37" s="358">
        <f>DataInput!M143*(1+$E37/100)</f>
        <v>35184.361904407488</v>
      </c>
      <c r="N37" s="358">
        <f>DataInput!N143*(1+$E37/100)</f>
        <v>36943.579999627866</v>
      </c>
      <c r="O37" s="358">
        <f>DataInput!O143*(1+$E37/100)</f>
        <v>38790.75899960925</v>
      </c>
      <c r="P37" s="358">
        <f>DataInput!P143*(1+$E37/100)</f>
        <v>40730.296949589727</v>
      </c>
      <c r="Q37" s="358">
        <f>DataInput!Q143*(1+$E37/100)</f>
        <v>42766.811797069204</v>
      </c>
      <c r="R37" s="358">
        <f>DataInput!R143*(1+$E37/100)</f>
        <v>44905.152386922666</v>
      </c>
      <c r="S37" s="358">
        <f>DataInput!S143*(1+$E37/100)</f>
        <v>47150.410006268801</v>
      </c>
      <c r="T37" s="358">
        <f>DataInput!T143*(1+$E37/100)</f>
        <v>49507.930506582241</v>
      </c>
      <c r="U37" s="358">
        <f>DataInput!U143*(1+$E37/100)</f>
        <v>51983.327031911351</v>
      </c>
      <c r="V37" s="216"/>
    </row>
    <row r="38" spans="2:22" s="76" customFormat="1">
      <c r="B38" s="142" t="str">
        <f>DataInput!B144</f>
        <v>6. Amortization (principal) payments</v>
      </c>
      <c r="C38" s="62" t="str">
        <f>DataInput!C144</f>
        <v>Naira</v>
      </c>
      <c r="D38" s="62" t="str">
        <f>DataInput!D144</f>
        <v>Million</v>
      </c>
      <c r="E38" s="75"/>
      <c r="F38" s="75"/>
      <c r="G38" s="164">
        <f>DataInput!G144</f>
        <v>0</v>
      </c>
      <c r="H38" s="164">
        <f>DataInput!H144</f>
        <v>0</v>
      </c>
      <c r="I38" s="164">
        <f>DataInput!I144</f>
        <v>0</v>
      </c>
      <c r="J38" s="164">
        <f>DataInput!J144</f>
        <v>0</v>
      </c>
      <c r="K38" s="164">
        <f>DataInput!K144</f>
        <v>0</v>
      </c>
      <c r="L38" s="218">
        <f>L92</f>
        <v>2858.9436678107704</v>
      </c>
      <c r="M38" s="218">
        <f t="shared" ref="M38:U38" ca="1" si="5">M92</f>
        <v>3983.2285685028091</v>
      </c>
      <c r="N38" s="218">
        <f t="shared" ca="1" si="5"/>
        <v>9048.037994421451</v>
      </c>
      <c r="O38" s="218">
        <f t="shared" ca="1" si="5"/>
        <v>9149.7338456840225</v>
      </c>
      <c r="P38" s="218">
        <f t="shared" ca="1" si="5"/>
        <v>11256.514489509724</v>
      </c>
      <c r="Q38" s="218">
        <f t="shared" ca="1" si="5"/>
        <v>-15626.903146929028</v>
      </c>
      <c r="R38" s="218">
        <f t="shared" ca="1" si="5"/>
        <v>-6813.6089027716735</v>
      </c>
      <c r="S38" s="218">
        <f t="shared" ca="1" si="5"/>
        <v>-2365.6477924413412</v>
      </c>
      <c r="T38" s="218">
        <f t="shared" ca="1" si="5"/>
        <v>-4738.4744575281911</v>
      </c>
      <c r="U38" s="218">
        <f t="shared" ca="1" si="5"/>
        <v>-3778.0631588687065</v>
      </c>
      <c r="V38" s="216"/>
    </row>
    <row r="39" spans="2:22" s="76" customFormat="1">
      <c r="B39" s="151" t="str">
        <f>DataInput!B145</f>
        <v>of which Amortization of Domestic bonds</v>
      </c>
      <c r="C39" s="62" t="str">
        <f>DataInput!C145</f>
        <v>Naira</v>
      </c>
      <c r="D39" s="62" t="str">
        <f>DataInput!D145</f>
        <v>Million</v>
      </c>
      <c r="E39" s="75"/>
      <c r="F39" s="75"/>
      <c r="G39" s="164">
        <f>DataInput!G145</f>
        <v>0</v>
      </c>
      <c r="H39" s="164">
        <f>DataInput!H145</f>
        <v>0</v>
      </c>
      <c r="I39" s="164">
        <f>DataInput!I145</f>
        <v>0</v>
      </c>
      <c r="J39" s="164">
        <f>DataInput!J145</f>
        <v>0</v>
      </c>
      <c r="K39" s="164">
        <f>DataInput!K145</f>
        <v>0</v>
      </c>
      <c r="L39" s="219"/>
      <c r="M39" s="219"/>
      <c r="N39" s="219"/>
      <c r="O39" s="219"/>
      <c r="P39" s="220"/>
      <c r="Q39" s="220"/>
      <c r="R39" s="220"/>
      <c r="S39" s="220"/>
      <c r="T39" s="220"/>
      <c r="U39" s="220"/>
      <c r="V39" s="216"/>
    </row>
    <row r="40" spans="2:22" s="76" customFormat="1">
      <c r="B40" s="151" t="str">
        <f>DataInput!B146</f>
        <v xml:space="preserve">of which Amortization of Commercial bank loans </v>
      </c>
      <c r="C40" s="62" t="str">
        <f>DataInput!C146</f>
        <v>Naira</v>
      </c>
      <c r="D40" s="62" t="str">
        <f>DataInput!D146</f>
        <v>Million</v>
      </c>
      <c r="E40" s="75"/>
      <c r="F40" s="75"/>
      <c r="G40" s="164">
        <f>DataInput!G146</f>
        <v>0</v>
      </c>
      <c r="H40" s="164">
        <f>DataInput!H146</f>
        <v>0</v>
      </c>
      <c r="I40" s="164">
        <f>DataInput!I146</f>
        <v>0</v>
      </c>
      <c r="J40" s="164">
        <f>DataInput!J146</f>
        <v>0</v>
      </c>
      <c r="K40" s="164">
        <f>DataInput!K146</f>
        <v>0</v>
      </c>
      <c r="L40" s="219"/>
      <c r="M40" s="219"/>
      <c r="N40" s="219"/>
      <c r="O40" s="219"/>
      <c r="P40" s="220"/>
      <c r="Q40" s="220"/>
      <c r="R40" s="220"/>
      <c r="S40" s="220"/>
      <c r="T40" s="220"/>
      <c r="U40" s="220"/>
      <c r="V40" s="216"/>
    </row>
    <row r="41" spans="2:22" s="76" customFormat="1">
      <c r="B41" s="151" t="str">
        <f>DataInput!B147</f>
        <v>of which Amortization of External loans</v>
      </c>
      <c r="C41" s="62" t="str">
        <f>DataInput!C147</f>
        <v>Naira</v>
      </c>
      <c r="D41" s="62" t="str">
        <f>DataInput!D147</f>
        <v>Million</v>
      </c>
      <c r="E41" s="75"/>
      <c r="F41" s="75"/>
      <c r="G41" s="164">
        <f>DataInput!G147</f>
        <v>0</v>
      </c>
      <c r="H41" s="164">
        <f>DataInput!H147</f>
        <v>0</v>
      </c>
      <c r="I41" s="164">
        <f>DataInput!I147</f>
        <v>0</v>
      </c>
      <c r="J41" s="164">
        <f>DataInput!J147</f>
        <v>0</v>
      </c>
      <c r="K41" s="164">
        <f>DataInput!K147</f>
        <v>0</v>
      </c>
      <c r="L41" s="219"/>
      <c r="M41" s="219"/>
      <c r="N41" s="219"/>
      <c r="O41" s="219"/>
      <c r="P41" s="220"/>
      <c r="Q41" s="220"/>
      <c r="R41" s="220"/>
      <c r="S41" s="220"/>
      <c r="T41" s="220"/>
      <c r="U41" s="220"/>
      <c r="V41" s="216"/>
    </row>
    <row r="42" spans="2:22" s="76" customFormat="1">
      <c r="B42" s="108"/>
      <c r="C42" s="35"/>
      <c r="D42" s="35"/>
      <c r="E42" s="75"/>
      <c r="F42" s="75"/>
      <c r="G42" s="37"/>
      <c r="H42" s="37"/>
      <c r="I42" s="37"/>
      <c r="J42" s="37"/>
      <c r="K42" s="37"/>
      <c r="L42" s="40"/>
      <c r="M42" s="40"/>
      <c r="N42" s="40"/>
      <c r="O42" s="40"/>
      <c r="P42" s="40"/>
      <c r="Q42" s="40"/>
      <c r="R42" s="40"/>
      <c r="S42" s="40"/>
      <c r="T42" s="40"/>
      <c r="U42" s="40"/>
      <c r="V42" s="216"/>
    </row>
    <row r="43" spans="2:22" s="76" customFormat="1">
      <c r="B43" s="22" t="str">
        <f>DataInput!B149</f>
        <v>Budget Balance (' + ' means surplus,  ' - ' means deficit)</v>
      </c>
      <c r="C43" s="35" t="str">
        <f>DataInput!C149</f>
        <v>Naira</v>
      </c>
      <c r="D43" s="35" t="str">
        <f>DataInput!D149</f>
        <v>Million</v>
      </c>
      <c r="E43" s="75"/>
      <c r="F43" s="75"/>
      <c r="G43" s="321">
        <f>DataInput!G149</f>
        <v>24339.800668249991</v>
      </c>
      <c r="H43" s="321">
        <f>DataInput!H149</f>
        <v>668.9861492899945</v>
      </c>
      <c r="I43" s="321">
        <f>DataInput!I149</f>
        <v>2874.7878172500059</v>
      </c>
      <c r="J43" s="321">
        <f>DataInput!J149</f>
        <v>772.88055650000751</v>
      </c>
      <c r="K43" s="321">
        <f>DataInput!K149</f>
        <v>28194.698202319996</v>
      </c>
      <c r="L43" s="163">
        <f>L13-L30</f>
        <v>-2.0032600004924461E-3</v>
      </c>
      <c r="M43" s="163">
        <f t="shared" ref="M43:U43" ca="1" si="6">M13-M30</f>
        <v>-2.0032599859405309E-3</v>
      </c>
      <c r="N43" s="163">
        <f t="shared" ca="1" si="6"/>
        <v>-2.0032600150443614E-3</v>
      </c>
      <c r="O43" s="163">
        <f t="shared" ca="1" si="6"/>
        <v>0</v>
      </c>
      <c r="P43" s="163">
        <f t="shared" ca="1" si="6"/>
        <v>0</v>
      </c>
      <c r="Q43" s="163">
        <f t="shared" ca="1" si="6"/>
        <v>0</v>
      </c>
      <c r="R43" s="163">
        <f t="shared" ca="1" si="6"/>
        <v>0</v>
      </c>
      <c r="S43" s="163">
        <f t="shared" ca="1" si="6"/>
        <v>0</v>
      </c>
      <c r="T43" s="163">
        <f t="shared" ca="1" si="6"/>
        <v>0</v>
      </c>
      <c r="U43" s="163">
        <f t="shared" ca="1" si="6"/>
        <v>0</v>
      </c>
      <c r="V43" s="216"/>
    </row>
    <row r="44" spans="2:22" s="76" customFormat="1">
      <c r="B44" s="22" t="str">
        <f>DataInput!B150</f>
        <v>Opening Cash and Bank Balance</v>
      </c>
      <c r="C44" s="62" t="str">
        <f>DataInput!C150</f>
        <v>Naira</v>
      </c>
      <c r="D44" s="62" t="str">
        <f>DataInput!D150</f>
        <v>Million</v>
      </c>
      <c r="E44" s="75"/>
      <c r="F44" s="75"/>
      <c r="G44" s="321">
        <f>DataInput!G150</f>
        <v>6346.2197905399998</v>
      </c>
      <c r="H44" s="321">
        <f>DataInput!H150</f>
        <v>9570.8818049500005</v>
      </c>
      <c r="I44" s="321">
        <f>DataInput!I150</f>
        <v>5131.0926872</v>
      </c>
      <c r="J44" s="321">
        <f>DataInput!J150</f>
        <v>13909.255467870002</v>
      </c>
      <c r="K44" s="321">
        <f>DataInput!K150</f>
        <v>6798.42227</v>
      </c>
      <c r="L44" s="164">
        <f>DataInput!L150</f>
        <v>5429.31200326</v>
      </c>
      <c r="M44" s="164">
        <f>DataInput!M150</f>
        <v>5429.31</v>
      </c>
      <c r="N44" s="164">
        <f>DataInput!N150</f>
        <v>5429.3079967399999</v>
      </c>
      <c r="O44" s="164">
        <f>DataInput!O150</f>
        <v>5429.3059934800003</v>
      </c>
      <c r="P44" s="164">
        <f>DataInput!P150</f>
        <v>5429.3059934800003</v>
      </c>
      <c r="Q44" s="164">
        <f>DataInput!Q150</f>
        <v>5429.3059934800003</v>
      </c>
      <c r="R44" s="164">
        <f>DataInput!R150</f>
        <v>5429.3059934800003</v>
      </c>
      <c r="S44" s="164">
        <f>DataInput!S150</f>
        <v>5429.3059934800003</v>
      </c>
      <c r="T44" s="164">
        <f>DataInput!T150</f>
        <v>5429.3059934800003</v>
      </c>
      <c r="U44" s="164">
        <f>DataInput!U150</f>
        <v>5429.3059934800003</v>
      </c>
      <c r="V44" s="216"/>
    </row>
    <row r="45" spans="2:22" s="76" customFormat="1">
      <c r="B45" s="22" t="str">
        <f>DataInput!B151</f>
        <v>Closing Cash and Bank Balance</v>
      </c>
      <c r="C45" s="62" t="str">
        <f>DataInput!C151</f>
        <v>Naira</v>
      </c>
      <c r="D45" s="62" t="str">
        <f>DataInput!D151</f>
        <v>Million</v>
      </c>
      <c r="E45" s="75"/>
      <c r="F45" s="75"/>
      <c r="G45" s="321">
        <f>DataInput!G151</f>
        <v>9570.8818049500005</v>
      </c>
      <c r="H45" s="321">
        <f>DataInput!H151</f>
        <v>5131.0926872</v>
      </c>
      <c r="I45" s="321">
        <f>DataInput!I151</f>
        <v>13909.255467870002</v>
      </c>
      <c r="J45" s="321">
        <f>DataInput!J151</f>
        <v>6798.42227</v>
      </c>
      <c r="K45" s="321">
        <f>DataInput!K151</f>
        <v>5429.31200326</v>
      </c>
      <c r="L45" s="164">
        <f>DataInput!L151</f>
        <v>5429.31</v>
      </c>
      <c r="M45" s="164">
        <f>DataInput!M151</f>
        <v>5429.3079967399999</v>
      </c>
      <c r="N45" s="164">
        <f>DataInput!N151</f>
        <v>5429.3059934800003</v>
      </c>
      <c r="O45" s="164">
        <f>DataInput!O151</f>
        <v>5429.3059934800003</v>
      </c>
      <c r="P45" s="164">
        <f>DataInput!P151</f>
        <v>5429.3059934800003</v>
      </c>
      <c r="Q45" s="164">
        <f>DataInput!Q151</f>
        <v>5429.3059934800003</v>
      </c>
      <c r="R45" s="164">
        <f>DataInput!R151</f>
        <v>5429.3059934800003</v>
      </c>
      <c r="S45" s="164">
        <f>DataInput!S151</f>
        <v>5429.3059934800003</v>
      </c>
      <c r="T45" s="164">
        <f>DataInput!T151</f>
        <v>5429.3059934800003</v>
      </c>
      <c r="U45" s="164">
        <f>DataInput!U151</f>
        <v>5429.3059934800003</v>
      </c>
      <c r="V45" s="216"/>
    </row>
    <row r="46" spans="2:22" s="76" customFormat="1">
      <c r="B46" s="75"/>
      <c r="C46" s="35"/>
      <c r="D46" s="35"/>
      <c r="E46" s="75"/>
      <c r="F46" s="75"/>
      <c r="G46" s="75"/>
      <c r="H46" s="75"/>
      <c r="I46" s="75"/>
      <c r="J46" s="75"/>
      <c r="K46" s="33"/>
      <c r="L46" s="33"/>
      <c r="M46" s="33"/>
      <c r="N46" s="33"/>
      <c r="O46" s="33"/>
      <c r="P46" s="33"/>
      <c r="Q46" s="33"/>
      <c r="R46" s="33"/>
      <c r="S46" s="33"/>
      <c r="T46" s="33"/>
      <c r="U46" s="33"/>
      <c r="V46" s="319"/>
    </row>
    <row r="47" spans="2:22" s="104" customFormat="1">
      <c r="B47" s="297" t="s">
        <v>248</v>
      </c>
      <c r="C47" s="166"/>
      <c r="D47" s="166"/>
      <c r="E47" s="165"/>
      <c r="F47" s="165"/>
      <c r="G47" s="165"/>
      <c r="H47" s="165"/>
      <c r="I47" s="165"/>
      <c r="J47" s="165"/>
      <c r="K47" s="165"/>
      <c r="L47" s="167"/>
      <c r="M47" s="167"/>
      <c r="N47" s="167"/>
      <c r="O47" s="167"/>
      <c r="P47" s="167"/>
      <c r="Q47" s="167"/>
      <c r="R47" s="167"/>
      <c r="S47" s="167"/>
      <c r="T47" s="167"/>
      <c r="U47" s="167"/>
      <c r="V47" s="109"/>
    </row>
    <row r="48" spans="2:22" s="76" customFormat="1">
      <c r="B48" s="75"/>
      <c r="C48" s="74"/>
      <c r="D48" s="74"/>
      <c r="E48" s="75"/>
      <c r="F48" s="75"/>
      <c r="G48" s="75"/>
      <c r="H48" s="75"/>
      <c r="I48" s="75"/>
      <c r="J48" s="75"/>
      <c r="K48" s="75"/>
      <c r="L48" s="110"/>
      <c r="M48" s="110"/>
      <c r="N48" s="110"/>
      <c r="O48" s="110"/>
      <c r="P48" s="110"/>
      <c r="Q48" s="110"/>
      <c r="R48" s="110"/>
      <c r="S48" s="110"/>
      <c r="T48" s="110"/>
      <c r="U48" s="110"/>
      <c r="V48" s="319"/>
    </row>
    <row r="49" spans="1:22" ht="15">
      <c r="A49" s="293"/>
      <c r="B49" s="212" t="s">
        <v>231</v>
      </c>
      <c r="C49" s="35" t="str">
        <f>'Data Request'!$C$6</f>
        <v>Naira</v>
      </c>
      <c r="D49" s="35" t="str">
        <f>'Data Request'!$C$7</f>
        <v>Million</v>
      </c>
      <c r="E49" s="251"/>
      <c r="F49" s="255"/>
      <c r="G49" s="210"/>
      <c r="H49" s="210"/>
      <c r="I49" s="210"/>
      <c r="J49" s="210"/>
      <c r="K49" s="211"/>
      <c r="L49" s="262">
        <f t="shared" ref="L49:U49" si="7">-L50+L51+L54</f>
        <v>-93.932030471240978</v>
      </c>
      <c r="M49" s="262">
        <f t="shared" ca="1" si="7"/>
        <v>8296.7168179675118</v>
      </c>
      <c r="N49" s="262">
        <f t="shared" ca="1" si="7"/>
        <v>13375.9002627933</v>
      </c>
      <c r="O49" s="262">
        <f t="shared" ca="1" si="7"/>
        <v>13772.681616536676</v>
      </c>
      <c r="P49" s="262">
        <f t="shared" ca="1" si="7"/>
        <v>16081.87540705741</v>
      </c>
      <c r="Q49" s="262">
        <f t="shared" ca="1" si="7"/>
        <v>-10537.341020258202</v>
      </c>
      <c r="R49" s="262">
        <f t="shared" ca="1" si="7"/>
        <v>-2890.8523708571001</v>
      </c>
      <c r="S49" s="262">
        <f t="shared" ca="1" si="7"/>
        <v>362.60856666805739</v>
      </c>
      <c r="T49" s="262">
        <f t="shared" ca="1" si="7"/>
        <v>-3313.8859699284376</v>
      </c>
      <c r="U49" s="262">
        <f t="shared" ca="1" si="7"/>
        <v>-3939.8070132871362</v>
      </c>
    </row>
    <row r="50" spans="1:22" ht="15">
      <c r="A50" s="293"/>
      <c r="B50" s="225" t="s">
        <v>235</v>
      </c>
      <c r="C50" s="35" t="str">
        <f>'Data Request'!$C$6</f>
        <v>Naira</v>
      </c>
      <c r="D50" s="35" t="str">
        <f>'Data Request'!$C$7</f>
        <v>Million</v>
      </c>
      <c r="E50" s="264" t="s">
        <v>217</v>
      </c>
      <c r="F50" s="222"/>
      <c r="G50" s="222"/>
      <c r="H50" s="222"/>
      <c r="I50" s="222"/>
      <c r="J50" s="222"/>
      <c r="K50" s="228"/>
      <c r="L50" s="294">
        <f t="shared" ref="L50:U50" si="8">(L14+L17+L18+L19+L20+L22)-(L31+L32+L36+L37)</f>
        <v>5702.8278304515115</v>
      </c>
      <c r="M50" s="294">
        <f t="shared" si="8"/>
        <v>-2198.4190161281876</v>
      </c>
      <c r="N50" s="294">
        <f t="shared" si="8"/>
        <v>-2308.3399669345818</v>
      </c>
      <c r="O50" s="294">
        <f t="shared" si="8"/>
        <v>-2423.7569652813254</v>
      </c>
      <c r="P50" s="294">
        <f t="shared" si="8"/>
        <v>-2544.9448135454004</v>
      </c>
      <c r="Q50" s="294">
        <f t="shared" si="8"/>
        <v>-2672.1920542226435</v>
      </c>
      <c r="R50" s="294">
        <f t="shared" si="8"/>
        <v>-2805.8016569337778</v>
      </c>
      <c r="S50" s="294">
        <f t="shared" si="8"/>
        <v>-2946.0917397804733</v>
      </c>
      <c r="T50" s="294">
        <f t="shared" si="8"/>
        <v>-3093.3963267695071</v>
      </c>
      <c r="U50" s="294">
        <f t="shared" si="8"/>
        <v>-3248.0661431079934</v>
      </c>
    </row>
    <row r="51" spans="1:22" ht="15">
      <c r="A51" s="278"/>
      <c r="B51" s="225" t="s">
        <v>236</v>
      </c>
      <c r="C51" s="35" t="str">
        <f>'Data Request'!$C$6</f>
        <v>Naira</v>
      </c>
      <c r="D51" s="35" t="str">
        <f>'Data Request'!$C$7</f>
        <v>Million</v>
      </c>
      <c r="E51" s="279"/>
      <c r="F51" s="222"/>
      <c r="G51" s="222"/>
      <c r="H51" s="222"/>
      <c r="I51" s="222"/>
      <c r="J51" s="222"/>
      <c r="K51" s="228"/>
      <c r="L51" s="228">
        <f t="shared" ref="L51:U51" si="9">L52+L53</f>
        <v>5608.8978032402702</v>
      </c>
      <c r="M51" s="228">
        <f t="shared" ca="1" si="9"/>
        <v>6098.2998050993247</v>
      </c>
      <c r="N51" s="228">
        <f t="shared" ca="1" si="9"/>
        <v>11067.562299118717</v>
      </c>
      <c r="O51" s="228">
        <f t="shared" ca="1" si="9"/>
        <v>11348.924651255351</v>
      </c>
      <c r="P51" s="228">
        <f t="shared" ca="1" si="9"/>
        <v>13536.93059351201</v>
      </c>
      <c r="Q51" s="228">
        <f t="shared" ca="1" si="9"/>
        <v>-13209.533074480845</v>
      </c>
      <c r="R51" s="228">
        <f t="shared" ca="1" si="9"/>
        <v>-5696.654027790878</v>
      </c>
      <c r="S51" s="228">
        <f t="shared" ca="1" si="9"/>
        <v>-2583.4831731124159</v>
      </c>
      <c r="T51" s="228">
        <f t="shared" ca="1" si="9"/>
        <v>-6407.2822966979447</v>
      </c>
      <c r="U51" s="228">
        <f t="shared" ca="1" si="9"/>
        <v>-7187.8731563951296</v>
      </c>
    </row>
    <row r="52" spans="1:22" ht="15">
      <c r="A52" s="278"/>
      <c r="B52" s="291" t="s">
        <v>246</v>
      </c>
      <c r="C52" s="35" t="str">
        <f>'Data Request'!$C$6</f>
        <v>Naira</v>
      </c>
      <c r="D52" s="35" t="str">
        <f>'Data Request'!$C$7</f>
        <v>Million</v>
      </c>
      <c r="E52" s="279"/>
      <c r="F52" s="255"/>
      <c r="G52" s="255"/>
      <c r="H52" s="255"/>
      <c r="I52" s="255"/>
      <c r="J52" s="255"/>
      <c r="K52" s="221"/>
      <c r="L52" s="231">
        <f t="shared" ref="L52:U52" si="10">L38</f>
        <v>2858.9436678107704</v>
      </c>
      <c r="M52" s="231">
        <f t="shared" ca="1" si="10"/>
        <v>3983.2285685028091</v>
      </c>
      <c r="N52" s="231">
        <f t="shared" ca="1" si="10"/>
        <v>9048.037994421451</v>
      </c>
      <c r="O52" s="231">
        <f t="shared" ca="1" si="10"/>
        <v>9149.7338456840225</v>
      </c>
      <c r="P52" s="231">
        <f t="shared" ca="1" si="10"/>
        <v>11256.514489509724</v>
      </c>
      <c r="Q52" s="231">
        <f t="shared" ca="1" si="10"/>
        <v>-15626.903146929028</v>
      </c>
      <c r="R52" s="231">
        <f t="shared" ca="1" si="10"/>
        <v>-6813.6089027716735</v>
      </c>
      <c r="S52" s="231">
        <f t="shared" ca="1" si="10"/>
        <v>-2365.6477924413412</v>
      </c>
      <c r="T52" s="231">
        <f t="shared" ca="1" si="10"/>
        <v>-4738.4744575281911</v>
      </c>
      <c r="U52" s="231">
        <f t="shared" ca="1" si="10"/>
        <v>-3778.0631588687065</v>
      </c>
    </row>
    <row r="53" spans="1:22" ht="15">
      <c r="A53" s="278"/>
      <c r="B53" s="291" t="s">
        <v>182</v>
      </c>
      <c r="C53" s="35" t="str">
        <f>'Data Request'!$C$6</f>
        <v>Naira</v>
      </c>
      <c r="D53" s="35" t="str">
        <f>'Data Request'!$C$7</f>
        <v>Million</v>
      </c>
      <c r="E53" s="279"/>
      <c r="F53" s="265"/>
      <c r="G53" s="265"/>
      <c r="H53" s="265"/>
      <c r="I53" s="265"/>
      <c r="J53" s="265"/>
      <c r="K53" s="266"/>
      <c r="L53" s="231">
        <f t="shared" ref="L53:U53" si="11">L33</f>
        <v>2749.9541354294997</v>
      </c>
      <c r="M53" s="231">
        <f t="shared" si="11"/>
        <v>2115.071236596516</v>
      </c>
      <c r="N53" s="231">
        <f t="shared" ca="1" si="11"/>
        <v>2019.5243046972664</v>
      </c>
      <c r="O53" s="231">
        <f t="shared" ca="1" si="11"/>
        <v>2199.1908055713293</v>
      </c>
      <c r="P53" s="231">
        <f t="shared" ca="1" si="11"/>
        <v>2280.4161040022855</v>
      </c>
      <c r="Q53" s="231">
        <f t="shared" ca="1" si="11"/>
        <v>2417.3700724481819</v>
      </c>
      <c r="R53" s="231">
        <f t="shared" ca="1" si="11"/>
        <v>1116.9548749807955</v>
      </c>
      <c r="S53" s="231">
        <f t="shared" ca="1" si="11"/>
        <v>-217.83538067107474</v>
      </c>
      <c r="T53" s="231">
        <f t="shared" ca="1" si="11"/>
        <v>-1668.8078391697536</v>
      </c>
      <c r="U53" s="231">
        <f t="shared" ca="1" si="11"/>
        <v>-3409.8099975264231</v>
      </c>
    </row>
    <row r="54" spans="1:22" ht="15">
      <c r="A54" s="278"/>
      <c r="B54" s="225" t="s">
        <v>241</v>
      </c>
      <c r="C54" s="35" t="str">
        <f>'Data Request'!$C$6</f>
        <v>Naira</v>
      </c>
      <c r="D54" s="35" t="str">
        <f>'Data Request'!$C$7</f>
        <v>Million</v>
      </c>
      <c r="E54" s="279"/>
      <c r="F54" s="265"/>
      <c r="G54" s="265"/>
      <c r="H54" s="265"/>
      <c r="I54" s="265"/>
      <c r="J54" s="265"/>
      <c r="K54" s="266"/>
      <c r="L54" s="294">
        <f t="shared" ref="L54:U54" si="12">L45-L44</f>
        <v>-2.0032599995829514E-3</v>
      </c>
      <c r="M54" s="294">
        <f t="shared" si="12"/>
        <v>-2.0032600004924461E-3</v>
      </c>
      <c r="N54" s="294">
        <f t="shared" si="12"/>
        <v>-2.0032599995829514E-3</v>
      </c>
      <c r="O54" s="294">
        <f t="shared" si="12"/>
        <v>0</v>
      </c>
      <c r="P54" s="294">
        <f t="shared" si="12"/>
        <v>0</v>
      </c>
      <c r="Q54" s="294">
        <f t="shared" si="12"/>
        <v>0</v>
      </c>
      <c r="R54" s="294">
        <f t="shared" si="12"/>
        <v>0</v>
      </c>
      <c r="S54" s="294">
        <f t="shared" si="12"/>
        <v>0</v>
      </c>
      <c r="T54" s="294">
        <f t="shared" si="12"/>
        <v>0</v>
      </c>
      <c r="U54" s="294">
        <f t="shared" si="12"/>
        <v>0</v>
      </c>
    </row>
    <row r="55" spans="1:22" ht="15">
      <c r="A55" s="293"/>
      <c r="B55" s="212" t="s">
        <v>242</v>
      </c>
      <c r="C55" s="35" t="str">
        <f>'Data Request'!$C$6</f>
        <v>Naira</v>
      </c>
      <c r="D55" s="35" t="str">
        <f>'Data Request'!$C$7</f>
        <v>Million</v>
      </c>
      <c r="E55" s="251"/>
      <c r="F55" s="255"/>
      <c r="G55" s="210"/>
      <c r="H55" s="210"/>
      <c r="I55" s="210"/>
      <c r="J55" s="210"/>
      <c r="K55" s="211"/>
      <c r="L55" s="262">
        <f>L56+L57</f>
        <v>-93.932030471241887</v>
      </c>
      <c r="M55" s="262">
        <f t="shared" ref="M55:U55" ca="1" si="13">M56+M57</f>
        <v>8296.7168179675136</v>
      </c>
      <c r="N55" s="262">
        <f t="shared" ca="1" si="13"/>
        <v>13375.9002627933</v>
      </c>
      <c r="O55" s="262">
        <f t="shared" ca="1" si="13"/>
        <v>13772.681616536676</v>
      </c>
      <c r="P55" s="262">
        <f t="shared" ca="1" si="13"/>
        <v>16081.87540705741</v>
      </c>
      <c r="Q55" s="262">
        <f t="shared" ca="1" si="13"/>
        <v>-10537.341020258205</v>
      </c>
      <c r="R55" s="262">
        <f t="shared" ca="1" si="13"/>
        <v>-2890.8523708571011</v>
      </c>
      <c r="S55" s="262">
        <f t="shared" ca="1" si="13"/>
        <v>362.60856666805921</v>
      </c>
      <c r="T55" s="262">
        <f t="shared" ca="1" si="13"/>
        <v>-3313.8859699284367</v>
      </c>
      <c r="U55" s="262">
        <f t="shared" ca="1" si="13"/>
        <v>-3939.8070132871362</v>
      </c>
    </row>
    <row r="56" spans="1:22" ht="15">
      <c r="A56" s="278"/>
      <c r="B56" s="225" t="s">
        <v>243</v>
      </c>
      <c r="C56" s="35" t="str">
        <f>'Data Request'!$C$6</f>
        <v>Naira</v>
      </c>
      <c r="D56" s="35" t="str">
        <f>'Data Request'!$C$7</f>
        <v>Million</v>
      </c>
      <c r="E56" s="279"/>
      <c r="F56" s="255"/>
      <c r="G56" s="255"/>
      <c r="H56" s="255"/>
      <c r="I56" s="255"/>
      <c r="J56" s="255"/>
      <c r="K56" s="221"/>
      <c r="L56" s="294">
        <f t="shared" ref="L56:U56" si="14">L23+L24</f>
        <v>23901.605281984499</v>
      </c>
      <c r="M56" s="294">
        <f t="shared" si="14"/>
        <v>25096.685546083725</v>
      </c>
      <c r="N56" s="294">
        <f t="shared" si="14"/>
        <v>26351.519823387913</v>
      </c>
      <c r="O56" s="294">
        <f t="shared" si="14"/>
        <v>27669.095814557306</v>
      </c>
      <c r="P56" s="294">
        <f t="shared" si="14"/>
        <v>29052.550605285174</v>
      </c>
      <c r="Q56" s="294">
        <f t="shared" si="14"/>
        <v>30505.178135549428</v>
      </c>
      <c r="R56" s="294">
        <f t="shared" si="14"/>
        <v>32030.437042326907</v>
      </c>
      <c r="S56" s="294">
        <f t="shared" si="14"/>
        <v>33631.958894443247</v>
      </c>
      <c r="T56" s="294">
        <f t="shared" si="14"/>
        <v>35313.556839165409</v>
      </c>
      <c r="U56" s="294">
        <f t="shared" si="14"/>
        <v>37079.234681123686</v>
      </c>
    </row>
    <row r="57" spans="1:22" ht="15">
      <c r="A57" s="278"/>
      <c r="B57" s="225" t="s">
        <v>244</v>
      </c>
      <c r="C57" s="35" t="str">
        <f>'Data Request'!$C$6</f>
        <v>Naira</v>
      </c>
      <c r="D57" s="35" t="str">
        <f>'Data Request'!$C$7</f>
        <v>Million</v>
      </c>
      <c r="E57" s="264" t="s">
        <v>233</v>
      </c>
      <c r="F57" s="255"/>
      <c r="G57" s="255"/>
      <c r="H57" s="255"/>
      <c r="I57" s="255"/>
      <c r="J57" s="255"/>
      <c r="K57" s="221"/>
      <c r="L57" s="232">
        <f t="shared" ref="L57:U57" si="15">(-L50+L51+L54)-(L56)</f>
        <v>-23995.537312455741</v>
      </c>
      <c r="M57" s="232">
        <f t="shared" ca="1" si="15"/>
        <v>-16799.968728116211</v>
      </c>
      <c r="N57" s="232">
        <f t="shared" ca="1" si="15"/>
        <v>-12975.619560594612</v>
      </c>
      <c r="O57" s="232">
        <f t="shared" ca="1" si="15"/>
        <v>-13896.41419802063</v>
      </c>
      <c r="P57" s="232">
        <f t="shared" ca="1" si="15"/>
        <v>-12970.675198227764</v>
      </c>
      <c r="Q57" s="232">
        <f t="shared" ca="1" si="15"/>
        <v>-41042.519155807633</v>
      </c>
      <c r="R57" s="232">
        <f t="shared" ca="1" si="15"/>
        <v>-34921.289413184008</v>
      </c>
      <c r="S57" s="232">
        <f t="shared" ca="1" si="15"/>
        <v>-33269.350327775188</v>
      </c>
      <c r="T57" s="232">
        <f t="shared" ca="1" si="15"/>
        <v>-38627.442809093845</v>
      </c>
      <c r="U57" s="232">
        <f t="shared" ca="1" si="15"/>
        <v>-41019.041694410822</v>
      </c>
    </row>
    <row r="58" spans="1:22" ht="15">
      <c r="A58" s="278"/>
      <c r="B58" s="269" t="s">
        <v>245</v>
      </c>
      <c r="C58" s="251"/>
      <c r="D58" s="259"/>
      <c r="E58" s="263"/>
      <c r="F58" s="267"/>
      <c r="G58" s="267"/>
      <c r="H58" s="267"/>
      <c r="I58" s="267"/>
      <c r="J58" s="267"/>
      <c r="K58" s="268"/>
      <c r="L58" s="270" t="str">
        <f t="shared" ref="L58:U58" si="16">IF(L49=L55,"OK","Check")</f>
        <v>Check</v>
      </c>
      <c r="M58" s="270" t="str">
        <f t="shared" ca="1" si="16"/>
        <v>OK</v>
      </c>
      <c r="N58" s="270" t="str">
        <f t="shared" ca="1" si="16"/>
        <v>OK</v>
      </c>
      <c r="O58" s="270" t="str">
        <f t="shared" ca="1" si="16"/>
        <v>OK</v>
      </c>
      <c r="P58" s="270" t="str">
        <f t="shared" ca="1" si="16"/>
        <v>OK</v>
      </c>
      <c r="Q58" s="270" t="str">
        <f t="shared" ca="1" si="16"/>
        <v>OK</v>
      </c>
      <c r="R58" s="270" t="str">
        <f t="shared" ca="1" si="16"/>
        <v>OK</v>
      </c>
      <c r="S58" s="270" t="str">
        <f t="shared" ca="1" si="16"/>
        <v>Check</v>
      </c>
      <c r="T58" s="270" t="str">
        <f t="shared" ca="1" si="16"/>
        <v>OK</v>
      </c>
      <c r="U58" s="270" t="str">
        <f t="shared" ca="1" si="16"/>
        <v>OK</v>
      </c>
    </row>
    <row r="59" spans="1:22" ht="15">
      <c r="A59" s="185"/>
      <c r="B59" s="269"/>
      <c r="C59" s="271"/>
      <c r="D59" s="271"/>
      <c r="E59" s="271"/>
      <c r="F59" s="272"/>
      <c r="G59" s="272"/>
      <c r="H59" s="272"/>
      <c r="I59" s="272"/>
      <c r="J59" s="272"/>
      <c r="K59" s="270"/>
      <c r="L59" s="270"/>
      <c r="M59" s="270"/>
      <c r="N59" s="270"/>
      <c r="O59" s="270"/>
      <c r="P59" s="270"/>
      <c r="Q59" s="270"/>
      <c r="R59" s="270"/>
      <c r="S59" s="221"/>
      <c r="T59" s="221"/>
      <c r="U59" s="221"/>
    </row>
    <row r="60" spans="1:22">
      <c r="A60" s="19"/>
      <c r="B60" s="128" t="str">
        <f>'Data Request'!B153</f>
        <v>4. Information on Planned Borrowings Creating New Debt (new bonds, new loans, etc.) (See Note 4 in Guidance for Completing Data Request for State DSA)</v>
      </c>
      <c r="C60" s="128"/>
      <c r="D60" s="125"/>
      <c r="E60" s="126"/>
      <c r="F60" s="127"/>
      <c r="G60" s="127"/>
      <c r="H60" s="127"/>
      <c r="I60" s="127"/>
      <c r="J60" s="127"/>
      <c r="K60" s="127"/>
      <c r="L60" s="127"/>
      <c r="M60" s="127"/>
      <c r="N60" s="127"/>
      <c r="O60" s="127"/>
      <c r="P60" s="127"/>
      <c r="Q60" s="127"/>
      <c r="R60" s="127"/>
      <c r="S60" s="127"/>
      <c r="T60" s="127"/>
      <c r="U60" s="127"/>
      <c r="V60" s="30"/>
    </row>
    <row r="61" spans="1:22" s="76" customFormat="1">
      <c r="B61" s="75"/>
      <c r="C61" s="74"/>
      <c r="D61" s="74"/>
      <c r="E61" s="75"/>
      <c r="F61" s="75"/>
      <c r="G61" s="75"/>
      <c r="H61" s="75"/>
      <c r="I61" s="75"/>
      <c r="J61" s="75"/>
      <c r="K61" s="75"/>
      <c r="L61" s="110"/>
      <c r="M61" s="110"/>
      <c r="N61" s="110"/>
      <c r="O61" s="110"/>
      <c r="P61" s="110"/>
      <c r="Q61" s="110"/>
      <c r="R61" s="110"/>
      <c r="S61" s="110"/>
      <c r="T61" s="110"/>
      <c r="U61" s="110"/>
      <c r="V61" s="319"/>
    </row>
    <row r="62" spans="1:22" s="63" customFormat="1">
      <c r="B62" s="158" t="str">
        <f>DataInput!B155</f>
        <v>Insert planned Borrowings (new bonds, new loans, etc.) as nominal amounts in million naira or million US dollars. Total Planned Borrowings (row 167) must equal the Gross Borrowing Requirement (row 168, calculated by the Template in the Baseline Scenario)</v>
      </c>
      <c r="C62" s="62"/>
      <c r="D62" s="62"/>
      <c r="E62" s="133"/>
      <c r="F62" s="134"/>
      <c r="G62" s="134"/>
      <c r="H62" s="134"/>
      <c r="I62" s="134"/>
      <c r="J62" s="134"/>
      <c r="K62" s="134"/>
      <c r="L62" s="134"/>
      <c r="M62" s="134"/>
      <c r="N62" s="134"/>
      <c r="O62" s="134"/>
      <c r="P62" s="134"/>
    </row>
    <row r="63" spans="1:22" s="63" customFormat="1" ht="52.9" customHeight="1">
      <c r="B63" s="32" t="str">
        <f>DataInput!B156</f>
        <v>New Domestic Financing in Million Naira</v>
      </c>
      <c r="C63" s="35"/>
      <c r="E63" s="148" t="s">
        <v>255</v>
      </c>
      <c r="F63" s="148" t="s">
        <v>254</v>
      </c>
      <c r="G63" s="148" t="str">
        <f>DataInput!C171</f>
        <v>Interest Rate (%)</v>
      </c>
      <c r="H63" s="148" t="str">
        <f>DataInput!D171</f>
        <v>Maturity (# of years)</v>
      </c>
      <c r="I63" s="148" t="str">
        <f>DataInput!E171</f>
        <v>Grace (# of years)</v>
      </c>
      <c r="L63" s="123"/>
      <c r="M63" s="123"/>
      <c r="N63" s="123"/>
      <c r="O63" s="123"/>
      <c r="P63" s="123"/>
      <c r="Q63" s="123"/>
      <c r="R63" s="123"/>
      <c r="S63" s="123"/>
      <c r="T63" s="123"/>
      <c r="U63" s="123"/>
    </row>
    <row r="64" spans="1:22" s="63" customFormat="1">
      <c r="A64" s="50"/>
      <c r="B64" s="142" t="str">
        <f>DataInput!B157</f>
        <v>Commercial Bank Loans (maturity 1 to 5 years, including Agric Loans, Infrastructure Loans, and MSMEDF)</v>
      </c>
      <c r="C64" s="39" t="str">
        <f>DataInput!C157</f>
        <v>Naira</v>
      </c>
      <c r="E64" s="300" t="s">
        <v>199</v>
      </c>
      <c r="F64" s="301" t="s">
        <v>65</v>
      </c>
      <c r="G64" s="298">
        <f>DataInput!C172</f>
        <v>0.1</v>
      </c>
      <c r="H64" s="299">
        <f>DataInput!D172</f>
        <v>5</v>
      </c>
      <c r="I64" s="299">
        <f>DataInput!E172</f>
        <v>4</v>
      </c>
      <c r="L64" s="296">
        <f>DataInput!L157</f>
        <v>0</v>
      </c>
      <c r="M64" s="296">
        <f>DataInput!M157</f>
        <v>0</v>
      </c>
      <c r="N64" s="296">
        <f>DataInput!N157</f>
        <v>0</v>
      </c>
      <c r="O64" s="296">
        <f>DataInput!O157</f>
        <v>0</v>
      </c>
      <c r="P64" s="296">
        <f>DataInput!P157</f>
        <v>0</v>
      </c>
      <c r="Q64" s="296">
        <f>DataInput!Q157</f>
        <v>0</v>
      </c>
      <c r="R64" s="296">
        <f>DataInput!R157</f>
        <v>0</v>
      </c>
      <c r="S64" s="296">
        <f>DataInput!S157</f>
        <v>0</v>
      </c>
      <c r="T64" s="296">
        <f>DataInput!T157</f>
        <v>0</v>
      </c>
      <c r="U64" s="296">
        <f>DataInput!U157</f>
        <v>0</v>
      </c>
    </row>
    <row r="65" spans="1:22" s="63" customFormat="1">
      <c r="A65" s="50"/>
      <c r="B65" s="142" t="str">
        <f>DataInput!B158</f>
        <v>Commercial Bank Loans (maturity 6 years or longer, including Agric Loans, Infrastructure Loans, and MSMEDF)</v>
      </c>
      <c r="C65" s="39" t="str">
        <f>DataInput!C158</f>
        <v>Naira</v>
      </c>
      <c r="E65" s="300" t="s">
        <v>198</v>
      </c>
      <c r="F65" s="301" t="s">
        <v>65</v>
      </c>
      <c r="G65" s="298">
        <f>DataInput!C173</f>
        <v>0.1</v>
      </c>
      <c r="H65" s="299">
        <f>DataInput!D173</f>
        <v>5</v>
      </c>
      <c r="I65" s="299">
        <f>DataInput!E173</f>
        <v>4</v>
      </c>
      <c r="L65" s="296">
        <f>DataInput!L158</f>
        <v>0</v>
      </c>
      <c r="M65" s="296">
        <f>DataInput!M158</f>
        <v>0</v>
      </c>
      <c r="N65" s="296">
        <f>DataInput!N158</f>
        <v>0</v>
      </c>
      <c r="O65" s="296">
        <f>DataInput!O158</f>
        <v>0</v>
      </c>
      <c r="P65" s="296">
        <f>DataInput!P158</f>
        <v>0</v>
      </c>
      <c r="Q65" s="296">
        <f>DataInput!Q158</f>
        <v>0</v>
      </c>
      <c r="R65" s="296">
        <f>DataInput!R158</f>
        <v>0</v>
      </c>
      <c r="S65" s="296">
        <f>DataInput!S158</f>
        <v>0</v>
      </c>
      <c r="T65" s="296">
        <f>DataInput!T158</f>
        <v>0</v>
      </c>
      <c r="U65" s="296">
        <f>DataInput!U158</f>
        <v>0</v>
      </c>
    </row>
    <row r="66" spans="1:22" s="63" customFormat="1">
      <c r="A66" s="50"/>
      <c r="B66" s="142" t="str">
        <f>DataInput!B159</f>
        <v>State Bonds (maturity 1 to 5 years)</v>
      </c>
      <c r="C66" s="39" t="str">
        <f>DataInput!C159</f>
        <v>Naira</v>
      </c>
      <c r="E66" s="300" t="s">
        <v>197</v>
      </c>
      <c r="F66" s="301" t="s">
        <v>65</v>
      </c>
      <c r="G66" s="298">
        <f>DataInput!C174</f>
        <v>0.1</v>
      </c>
      <c r="H66" s="299">
        <f>DataInput!D174</f>
        <v>5</v>
      </c>
      <c r="I66" s="299">
        <f>DataInput!E174</f>
        <v>4</v>
      </c>
      <c r="L66" s="296">
        <f>DataInput!L159</f>
        <v>0</v>
      </c>
      <c r="M66" s="296">
        <f>DataInput!M159</f>
        <v>0</v>
      </c>
      <c r="N66" s="296">
        <f>DataInput!N159</f>
        <v>0</v>
      </c>
      <c r="O66" s="296">
        <f>DataInput!O159</f>
        <v>0</v>
      </c>
      <c r="P66" s="296">
        <f>DataInput!P159</f>
        <v>0</v>
      </c>
      <c r="Q66" s="296">
        <f>DataInput!Q159</f>
        <v>0</v>
      </c>
      <c r="R66" s="296">
        <f>DataInput!R159</f>
        <v>0</v>
      </c>
      <c r="S66" s="296">
        <f>DataInput!S159</f>
        <v>0</v>
      </c>
      <c r="T66" s="296">
        <f>DataInput!T159</f>
        <v>0</v>
      </c>
      <c r="U66" s="296">
        <f>DataInput!U159</f>
        <v>0</v>
      </c>
    </row>
    <row r="67" spans="1:22" s="63" customFormat="1">
      <c r="A67" s="50"/>
      <c r="B67" s="142" t="str">
        <f>DataInput!B160</f>
        <v>State Bonds (maturity 6 years or longer)</v>
      </c>
      <c r="C67" s="39" t="str">
        <f>DataInput!C160</f>
        <v>Naira</v>
      </c>
      <c r="E67" s="300" t="s">
        <v>196</v>
      </c>
      <c r="F67" s="301" t="s">
        <v>65</v>
      </c>
      <c r="G67" s="298">
        <f>DataInput!C175</f>
        <v>0.1</v>
      </c>
      <c r="H67" s="299">
        <f>DataInput!D175</f>
        <v>5</v>
      </c>
      <c r="I67" s="299">
        <f>DataInput!E175</f>
        <v>4</v>
      </c>
      <c r="L67" s="296">
        <f>DataInput!L160</f>
        <v>35000</v>
      </c>
      <c r="M67" s="296">
        <f>DataInput!M160</f>
        <v>33250</v>
      </c>
      <c r="N67" s="296">
        <f>DataInput!N160</f>
        <v>31587.5</v>
      </c>
      <c r="O67" s="296">
        <f>DataInput!O160</f>
        <v>30008.124999999996</v>
      </c>
      <c r="P67" s="296">
        <f>DataInput!P160</f>
        <v>28507.71875</v>
      </c>
      <c r="Q67" s="296">
        <f>DataInput!Q160</f>
        <v>27082.332812500001</v>
      </c>
      <c r="R67" s="296">
        <f>DataInput!R160</f>
        <v>25728.216171874996</v>
      </c>
      <c r="S67" s="296">
        <f>DataInput!S160</f>
        <v>24441.805363281248</v>
      </c>
      <c r="T67" s="296">
        <f>DataInput!T160</f>
        <v>23219.715095117186</v>
      </c>
      <c r="U67" s="296">
        <f>DataInput!U160</f>
        <v>22058.729340361326</v>
      </c>
    </row>
    <row r="68" spans="1:22" s="63" customFormat="1">
      <c r="A68" s="50"/>
      <c r="B68" s="142" t="str">
        <f>DataInput!B161</f>
        <v>Other Domestic Financing</v>
      </c>
      <c r="C68" s="39" t="str">
        <f>DataInput!C161</f>
        <v>Naira</v>
      </c>
      <c r="E68" s="300" t="s">
        <v>195</v>
      </c>
      <c r="F68" s="301" t="s">
        <v>65</v>
      </c>
      <c r="G68" s="298">
        <f>DataInput!C176</f>
        <v>0.1</v>
      </c>
      <c r="H68" s="299">
        <f>DataInput!D176</f>
        <v>5</v>
      </c>
      <c r="I68" s="299">
        <f>DataInput!E176</f>
        <v>4</v>
      </c>
      <c r="L68" s="296">
        <f>DataInput!L161</f>
        <v>20000</v>
      </c>
      <c r="M68" s="296">
        <f>DataInput!M161</f>
        <v>19000</v>
      </c>
      <c r="N68" s="296">
        <f>DataInput!N161</f>
        <v>18050</v>
      </c>
      <c r="O68" s="296">
        <f>DataInput!O161</f>
        <v>17147.499999999996</v>
      </c>
      <c r="P68" s="296">
        <f>DataInput!P161</f>
        <v>16290.125</v>
      </c>
      <c r="Q68" s="296">
        <f>DataInput!Q161</f>
        <v>15475.61875</v>
      </c>
      <c r="R68" s="296">
        <f>DataInput!R161</f>
        <v>14701.837812499998</v>
      </c>
      <c r="S68" s="296">
        <f>DataInput!S161</f>
        <v>13966.745921874999</v>
      </c>
      <c r="T68" s="296">
        <f>DataInput!T161</f>
        <v>13268.408625781249</v>
      </c>
      <c r="U68" s="296">
        <f>DataInput!U161</f>
        <v>12604.988194492185</v>
      </c>
    </row>
    <row r="69" spans="1:22" s="63" customFormat="1" ht="52.9" customHeight="1">
      <c r="A69" s="62"/>
      <c r="B69" s="32" t="str">
        <f>DataInput!B162</f>
        <v>New External Financing in Million US Dollars</v>
      </c>
      <c r="C69" s="39"/>
      <c r="E69" s="148" t="s">
        <v>255</v>
      </c>
      <c r="F69" s="148" t="s">
        <v>254</v>
      </c>
      <c r="G69" s="148" t="str">
        <f>DataInput!C177</f>
        <v>Interest Rate (%)</v>
      </c>
      <c r="H69" s="148" t="str">
        <f>DataInput!D177</f>
        <v>Maturity (# of years)</v>
      </c>
      <c r="I69" s="148" t="str">
        <f>DataInput!E177</f>
        <v>Grace (# of years)</v>
      </c>
      <c r="J69" s="78"/>
      <c r="K69" s="78"/>
      <c r="L69" s="123"/>
      <c r="M69" s="123"/>
      <c r="N69" s="123"/>
      <c r="O69" s="123"/>
      <c r="P69" s="123"/>
      <c r="Q69" s="123"/>
      <c r="R69" s="123"/>
      <c r="S69" s="123"/>
      <c r="T69" s="123"/>
      <c r="U69" s="123"/>
    </row>
    <row r="70" spans="1:22" s="63" customFormat="1">
      <c r="A70" s="50"/>
      <c r="B70" s="142" t="str">
        <f>DataInput!B163</f>
        <v>External Financing - Concessional Loans (e.g., World Bank, African Development Bank)</v>
      </c>
      <c r="C70" s="39" t="str">
        <f>DataInput!C163</f>
        <v>US Dollars</v>
      </c>
      <c r="E70" s="300" t="s">
        <v>194</v>
      </c>
      <c r="F70" s="301" t="s">
        <v>64</v>
      </c>
      <c r="G70" s="298">
        <f>DataInput!C178</f>
        <v>0.1</v>
      </c>
      <c r="H70" s="299">
        <f>DataInput!D178</f>
        <v>10</v>
      </c>
      <c r="I70" s="299">
        <f>DataInput!E178</f>
        <v>0</v>
      </c>
      <c r="L70" s="296">
        <f>DataInput!L163</f>
        <v>0</v>
      </c>
      <c r="M70" s="296">
        <f>DataInput!M163</f>
        <v>0</v>
      </c>
      <c r="N70" s="296">
        <f>DataInput!N163</f>
        <v>0</v>
      </c>
      <c r="O70" s="296">
        <f>DataInput!O163</f>
        <v>0</v>
      </c>
      <c r="P70" s="296">
        <f>DataInput!P163</f>
        <v>0</v>
      </c>
      <c r="Q70" s="296">
        <f>DataInput!Q163</f>
        <v>0</v>
      </c>
      <c r="R70" s="296">
        <f>DataInput!R163</f>
        <v>0</v>
      </c>
      <c r="S70" s="296">
        <f>DataInput!S163</f>
        <v>0</v>
      </c>
      <c r="T70" s="296">
        <f>DataInput!T163</f>
        <v>0</v>
      </c>
      <c r="U70" s="296">
        <f>DataInput!U163</f>
        <v>0</v>
      </c>
    </row>
    <row r="71" spans="1:22" s="63" customFormat="1">
      <c r="A71" s="50"/>
      <c r="B71" s="142" t="str">
        <f>DataInput!B164</f>
        <v>External Financing - Bilateral Loans</v>
      </c>
      <c r="C71" s="39" t="str">
        <f>DataInput!C164</f>
        <v>US Dollars</v>
      </c>
      <c r="E71" s="300" t="s">
        <v>193</v>
      </c>
      <c r="F71" s="301" t="s">
        <v>64</v>
      </c>
      <c r="G71" s="298">
        <f>DataInput!C179</f>
        <v>0.1</v>
      </c>
      <c r="H71" s="299">
        <f>DataInput!D179</f>
        <v>10</v>
      </c>
      <c r="I71" s="299">
        <f>DataInput!E179</f>
        <v>0</v>
      </c>
      <c r="L71" s="296">
        <f>DataInput!L164</f>
        <v>0</v>
      </c>
      <c r="M71" s="296">
        <f>DataInput!M164</f>
        <v>0</v>
      </c>
      <c r="N71" s="296">
        <f>DataInput!N164</f>
        <v>0</v>
      </c>
      <c r="O71" s="296">
        <f>DataInput!O164</f>
        <v>0</v>
      </c>
      <c r="P71" s="296">
        <f>DataInput!P164</f>
        <v>0</v>
      </c>
      <c r="Q71" s="296">
        <f>DataInput!Q164</f>
        <v>0</v>
      </c>
      <c r="R71" s="296">
        <f>DataInput!R164</f>
        <v>0</v>
      </c>
      <c r="S71" s="296">
        <f>DataInput!S164</f>
        <v>0</v>
      </c>
      <c r="T71" s="296">
        <f>DataInput!T164</f>
        <v>0</v>
      </c>
      <c r="U71" s="296">
        <f>DataInput!U164</f>
        <v>0</v>
      </c>
    </row>
    <row r="72" spans="1:22" s="63" customFormat="1">
      <c r="A72" s="50"/>
      <c r="B72" s="142" t="str">
        <f>DataInput!B165</f>
        <v>Other External Financing</v>
      </c>
      <c r="C72" s="39" t="str">
        <f>DataInput!C165</f>
        <v>US Dollars</v>
      </c>
      <c r="E72" s="300" t="s">
        <v>192</v>
      </c>
      <c r="F72" s="301" t="s">
        <v>64</v>
      </c>
      <c r="G72" s="298">
        <f>DataInput!C180</f>
        <v>0.1</v>
      </c>
      <c r="H72" s="299">
        <f>DataInput!D180</f>
        <v>10</v>
      </c>
      <c r="I72" s="299">
        <f>DataInput!E180</f>
        <v>0</v>
      </c>
      <c r="L72" s="296">
        <f>DataInput!L165</f>
        <v>0</v>
      </c>
      <c r="M72" s="296">
        <f>DataInput!M165</f>
        <v>0</v>
      </c>
      <c r="N72" s="296">
        <f>DataInput!N165</f>
        <v>0</v>
      </c>
      <c r="O72" s="296">
        <f>DataInput!O165</f>
        <v>0</v>
      </c>
      <c r="P72" s="296">
        <f>DataInput!P165</f>
        <v>0</v>
      </c>
      <c r="Q72" s="296">
        <f>DataInput!Q165</f>
        <v>0</v>
      </c>
      <c r="R72" s="296">
        <f>DataInput!R165</f>
        <v>0</v>
      </c>
      <c r="S72" s="296">
        <f>DataInput!S165</f>
        <v>0</v>
      </c>
      <c r="T72" s="296">
        <f>DataInput!T165</f>
        <v>0</v>
      </c>
      <c r="U72" s="296">
        <f>DataInput!U165</f>
        <v>0</v>
      </c>
    </row>
    <row r="73" spans="1:22" s="63" customFormat="1">
      <c r="A73" s="45"/>
      <c r="B73" s="20"/>
      <c r="C73" s="50"/>
      <c r="D73" s="45"/>
      <c r="E73" s="47"/>
      <c r="F73" s="80"/>
      <c r="G73" s="48"/>
      <c r="H73" s="48"/>
      <c r="I73" s="48"/>
      <c r="J73" s="48"/>
      <c r="K73" s="48"/>
      <c r="L73" s="48"/>
      <c r="M73" s="48"/>
      <c r="N73" s="48"/>
      <c r="O73" s="48"/>
      <c r="P73" s="46"/>
      <c r="Q73" s="46"/>
      <c r="R73" s="46"/>
      <c r="S73" s="46"/>
      <c r="T73" s="46"/>
      <c r="U73" s="46"/>
    </row>
    <row r="74" spans="1:22">
      <c r="B74" s="297" t="s">
        <v>249</v>
      </c>
      <c r="C74" s="166"/>
      <c r="D74" s="166"/>
      <c r="E74" s="165"/>
      <c r="F74" s="165"/>
      <c r="G74" s="165"/>
      <c r="H74" s="165"/>
      <c r="I74" s="165"/>
      <c r="J74" s="165"/>
      <c r="K74" s="165"/>
      <c r="L74" s="167"/>
      <c r="M74" s="167"/>
      <c r="N74" s="167"/>
      <c r="O74" s="167"/>
      <c r="P74" s="167"/>
      <c r="Q74" s="167"/>
      <c r="R74" s="167"/>
      <c r="S74" s="167"/>
      <c r="T74" s="167"/>
      <c r="U74" s="167"/>
      <c r="V74" s="109"/>
    </row>
    <row r="75" spans="1:22">
      <c r="B75" s="107"/>
      <c r="C75" s="46"/>
      <c r="D75" s="46"/>
      <c r="E75" s="107"/>
      <c r="F75" s="107"/>
      <c r="G75" s="107"/>
      <c r="H75" s="107"/>
      <c r="I75" s="107"/>
      <c r="J75" s="107"/>
      <c r="K75" s="107"/>
      <c r="L75" s="80"/>
      <c r="M75" s="80"/>
      <c r="N75" s="80"/>
      <c r="O75" s="80"/>
      <c r="P75" s="80"/>
      <c r="Q75" s="80"/>
      <c r="R75" s="80"/>
      <c r="S75" s="80"/>
      <c r="T75" s="80"/>
      <c r="U75" s="80"/>
    </row>
    <row r="76" spans="1:22" ht="15">
      <c r="B76" s="170" t="s">
        <v>230</v>
      </c>
      <c r="C76" s="241">
        <f>DataInput!L10</f>
        <v>2020</v>
      </c>
      <c r="D76" s="251"/>
      <c r="E76" s="251"/>
      <c r="F76" s="252"/>
      <c r="G76" s="252"/>
      <c r="H76" s="252"/>
      <c r="I76" s="252"/>
      <c r="J76" s="252"/>
      <c r="K76" s="252"/>
      <c r="L76" s="252"/>
      <c r="M76" s="252"/>
      <c r="N76" s="252"/>
      <c r="O76" s="252"/>
      <c r="P76" s="252"/>
      <c r="Q76" s="252"/>
      <c r="R76" s="252"/>
      <c r="S76" s="252"/>
      <c r="T76" s="252"/>
      <c r="U76" s="252"/>
    </row>
    <row r="77" spans="1:22" ht="30">
      <c r="A77" s="215"/>
      <c r="B77" s="253" t="s">
        <v>229</v>
      </c>
      <c r="C77" s="254" t="s">
        <v>9</v>
      </c>
      <c r="D77" s="254" t="s">
        <v>228</v>
      </c>
      <c r="E77" s="254"/>
      <c r="F77" s="254"/>
      <c r="G77" s="254" t="str">
        <f t="shared" ref="G77:U77" si="17">IF(G78&lt;$C$76,"Historical data","Forecast")</f>
        <v>Historical data</v>
      </c>
      <c r="H77" s="254" t="str">
        <f t="shared" si="17"/>
        <v>Historical data</v>
      </c>
      <c r="I77" s="254" t="str">
        <f t="shared" si="17"/>
        <v>Historical data</v>
      </c>
      <c r="J77" s="254" t="str">
        <f t="shared" si="17"/>
        <v>Historical data</v>
      </c>
      <c r="K77" s="254" t="str">
        <f t="shared" si="17"/>
        <v>Historical data</v>
      </c>
      <c r="L77" s="254" t="str">
        <f t="shared" si="17"/>
        <v>Forecast</v>
      </c>
      <c r="M77" s="254" t="str">
        <f t="shared" si="17"/>
        <v>Forecast</v>
      </c>
      <c r="N77" s="254" t="str">
        <f t="shared" si="17"/>
        <v>Forecast</v>
      </c>
      <c r="O77" s="254" t="str">
        <f t="shared" si="17"/>
        <v>Forecast</v>
      </c>
      <c r="P77" s="254" t="str">
        <f t="shared" si="17"/>
        <v>Forecast</v>
      </c>
      <c r="Q77" s="254" t="str">
        <f t="shared" si="17"/>
        <v>Forecast</v>
      </c>
      <c r="R77" s="254" t="str">
        <f t="shared" si="17"/>
        <v>Forecast</v>
      </c>
      <c r="S77" s="254" t="str">
        <f t="shared" si="17"/>
        <v>Forecast</v>
      </c>
      <c r="T77" s="254" t="str">
        <f t="shared" si="17"/>
        <v>Forecast</v>
      </c>
      <c r="U77" s="254" t="str">
        <f t="shared" si="17"/>
        <v>Forecast</v>
      </c>
    </row>
    <row r="78" spans="1:22" ht="15">
      <c r="A78" s="170"/>
      <c r="B78" s="252"/>
      <c r="C78" s="251"/>
      <c r="D78" s="251"/>
      <c r="E78" s="251"/>
      <c r="F78" s="254"/>
      <c r="G78" s="254">
        <f t="shared" ref="G78:J78" si="18">H78-1</f>
        <v>2015</v>
      </c>
      <c r="H78" s="254">
        <f t="shared" si="18"/>
        <v>2016</v>
      </c>
      <c r="I78" s="254">
        <f t="shared" si="18"/>
        <v>2017</v>
      </c>
      <c r="J78" s="254">
        <f t="shared" si="18"/>
        <v>2018</v>
      </c>
      <c r="K78" s="254">
        <f>L78-1</f>
        <v>2019</v>
      </c>
      <c r="L78" s="254">
        <f>C76</f>
        <v>2020</v>
      </c>
      <c r="M78" s="254">
        <f t="shared" ref="M78:U78" si="19">L78+1</f>
        <v>2021</v>
      </c>
      <c r="N78" s="254">
        <f t="shared" si="19"/>
        <v>2022</v>
      </c>
      <c r="O78" s="254">
        <f t="shared" si="19"/>
        <v>2023</v>
      </c>
      <c r="P78" s="254">
        <f t="shared" si="19"/>
        <v>2024</v>
      </c>
      <c r="Q78" s="254">
        <f t="shared" si="19"/>
        <v>2025</v>
      </c>
      <c r="R78" s="254">
        <f t="shared" si="19"/>
        <v>2026</v>
      </c>
      <c r="S78" s="254">
        <f t="shared" si="19"/>
        <v>2027</v>
      </c>
      <c r="T78" s="254">
        <f t="shared" si="19"/>
        <v>2028</v>
      </c>
      <c r="U78" s="254">
        <f t="shared" si="19"/>
        <v>2029</v>
      </c>
    </row>
    <row r="79" spans="1:22" ht="15">
      <c r="A79" s="170"/>
      <c r="B79" s="168"/>
      <c r="C79" s="169"/>
      <c r="D79" s="169"/>
      <c r="E79" s="169"/>
      <c r="F79" s="214"/>
      <c r="G79" s="214"/>
      <c r="H79" s="214"/>
      <c r="I79" s="214"/>
      <c r="J79" s="214"/>
      <c r="K79" s="214"/>
      <c r="L79" s="214"/>
      <c r="M79" s="214"/>
      <c r="N79" s="214"/>
      <c r="O79" s="214"/>
      <c r="P79" s="214"/>
      <c r="Q79" s="214"/>
      <c r="R79" s="214"/>
      <c r="S79" s="168"/>
      <c r="T79" s="168"/>
      <c r="U79" s="168"/>
    </row>
    <row r="80" spans="1:22" ht="15">
      <c r="A80" s="213"/>
      <c r="B80" s="213" t="s">
        <v>227</v>
      </c>
      <c r="C80" s="169"/>
      <c r="D80" s="169"/>
      <c r="E80" s="169"/>
      <c r="F80" s="214"/>
      <c r="G80" s="214"/>
      <c r="H80" s="214"/>
      <c r="I80" s="214"/>
      <c r="J80" s="214"/>
      <c r="K80" s="214"/>
      <c r="L80" s="214"/>
      <c r="M80" s="214"/>
      <c r="N80" s="214"/>
      <c r="O80" s="214"/>
      <c r="P80" s="214"/>
      <c r="Q80" s="214"/>
      <c r="R80" s="214"/>
      <c r="S80" s="168"/>
      <c r="T80" s="168"/>
      <c r="U80" s="168"/>
    </row>
    <row r="81" spans="1:21" ht="15">
      <c r="A81" s="213"/>
      <c r="B81" s="168" t="s">
        <v>226</v>
      </c>
      <c r="C81" s="169" t="str">
        <f>"LCU per unit of "&amp;B81</f>
        <v>LCU per unit of LCU</v>
      </c>
      <c r="D81" s="169"/>
      <c r="E81" s="251"/>
      <c r="F81" s="255"/>
      <c r="G81" s="221">
        <v>1</v>
      </c>
      <c r="H81" s="221">
        <v>1</v>
      </c>
      <c r="I81" s="221">
        <v>1</v>
      </c>
      <c r="J81" s="221">
        <v>1</v>
      </c>
      <c r="K81" s="221">
        <v>1</v>
      </c>
      <c r="L81" s="221">
        <v>1</v>
      </c>
      <c r="M81" s="221">
        <v>1</v>
      </c>
      <c r="N81" s="221">
        <v>1</v>
      </c>
      <c r="O81" s="221">
        <v>1</v>
      </c>
      <c r="P81" s="221">
        <v>1</v>
      </c>
      <c r="Q81" s="221">
        <v>1</v>
      </c>
      <c r="R81" s="221">
        <v>1</v>
      </c>
      <c r="S81" s="221">
        <v>1</v>
      </c>
      <c r="T81" s="221">
        <v>1</v>
      </c>
      <c r="U81" s="221">
        <v>1</v>
      </c>
    </row>
    <row r="82" spans="1:21" ht="15">
      <c r="A82" s="213"/>
      <c r="B82" s="252" t="s">
        <v>225</v>
      </c>
      <c r="C82" s="169" t="str">
        <f>"LCU per unit of "&amp;B82</f>
        <v>LCU per unit of USD</v>
      </c>
      <c r="D82" s="170"/>
      <c r="E82" s="251"/>
      <c r="F82" s="221"/>
      <c r="G82" s="242">
        <f t="shared" ref="G82:U82" si="20">G8</f>
        <v>196.48650000000001</v>
      </c>
      <c r="H82" s="242">
        <f t="shared" si="20"/>
        <v>253.18969999999999</v>
      </c>
      <c r="I82" s="242">
        <f t="shared" si="20"/>
        <v>305.78620000000001</v>
      </c>
      <c r="J82" s="242">
        <f t="shared" si="20"/>
        <v>306.5</v>
      </c>
      <c r="K82" s="242">
        <f t="shared" si="20"/>
        <v>326</v>
      </c>
      <c r="L82" s="242">
        <f t="shared" si="20"/>
        <v>379</v>
      </c>
      <c r="M82" s="242">
        <f t="shared" si="20"/>
        <v>379</v>
      </c>
      <c r="N82" s="242">
        <f t="shared" si="20"/>
        <v>379</v>
      </c>
      <c r="O82" s="242">
        <f t="shared" si="20"/>
        <v>379</v>
      </c>
      <c r="P82" s="242">
        <f t="shared" si="20"/>
        <v>379</v>
      </c>
      <c r="Q82" s="242">
        <f t="shared" si="20"/>
        <v>379</v>
      </c>
      <c r="R82" s="242">
        <f t="shared" si="20"/>
        <v>379</v>
      </c>
      <c r="S82" s="242">
        <f t="shared" si="20"/>
        <v>379</v>
      </c>
      <c r="T82" s="242">
        <f t="shared" si="20"/>
        <v>379</v>
      </c>
      <c r="U82" s="242">
        <f t="shared" si="20"/>
        <v>379</v>
      </c>
    </row>
    <row r="83" spans="1:21" ht="15">
      <c r="A83" s="213"/>
      <c r="B83" s="252" t="s">
        <v>224</v>
      </c>
      <c r="C83" s="169" t="str">
        <f>"LCU per unit of "&amp;B83</f>
        <v>LCU per unit of EUR</v>
      </c>
      <c r="D83" s="170"/>
      <c r="E83" s="251"/>
      <c r="F83" s="221"/>
      <c r="G83" s="257">
        <v>0</v>
      </c>
      <c r="H83" s="257">
        <v>0</v>
      </c>
      <c r="I83" s="257">
        <v>0</v>
      </c>
      <c r="J83" s="257">
        <v>0</v>
      </c>
      <c r="K83" s="257">
        <v>0</v>
      </c>
      <c r="L83" s="257">
        <v>0</v>
      </c>
      <c r="M83" s="257">
        <v>0</v>
      </c>
      <c r="N83" s="257">
        <v>0</v>
      </c>
      <c r="O83" s="257">
        <v>0</v>
      </c>
      <c r="P83" s="257">
        <v>0</v>
      </c>
      <c r="Q83" s="257">
        <v>0</v>
      </c>
      <c r="R83" s="257">
        <v>0</v>
      </c>
      <c r="S83" s="257">
        <v>0</v>
      </c>
      <c r="T83" s="257">
        <v>0</v>
      </c>
      <c r="U83" s="257">
        <v>0</v>
      </c>
    </row>
    <row r="84" spans="1:21" ht="15">
      <c r="A84" s="213"/>
      <c r="B84" s="252" t="s">
        <v>223</v>
      </c>
      <c r="C84" s="169" t="str">
        <f>"LCU per unit of "&amp;B84</f>
        <v>LCU per unit of GBP</v>
      </c>
      <c r="D84" s="169"/>
      <c r="E84" s="251"/>
      <c r="F84" s="221"/>
      <c r="G84" s="257">
        <v>0</v>
      </c>
      <c r="H84" s="257">
        <v>0</v>
      </c>
      <c r="I84" s="257">
        <v>0</v>
      </c>
      <c r="J84" s="257">
        <v>0</v>
      </c>
      <c r="K84" s="257">
        <v>0</v>
      </c>
      <c r="L84" s="257">
        <v>0</v>
      </c>
      <c r="M84" s="257">
        <v>0</v>
      </c>
      <c r="N84" s="257">
        <v>0</v>
      </c>
      <c r="O84" s="257">
        <v>0</v>
      </c>
      <c r="P84" s="257">
        <v>0</v>
      </c>
      <c r="Q84" s="257">
        <v>0</v>
      </c>
      <c r="R84" s="257">
        <v>0</v>
      </c>
      <c r="S84" s="257">
        <v>0</v>
      </c>
      <c r="T84" s="257">
        <v>0</v>
      </c>
      <c r="U84" s="257">
        <v>0</v>
      </c>
    </row>
    <row r="85" spans="1:21" ht="15">
      <c r="A85" s="213"/>
      <c r="B85" s="252" t="s">
        <v>222</v>
      </c>
      <c r="C85" s="169" t="str">
        <f>"LCU per unit of "&amp;B85</f>
        <v>LCU per unit of CHY</v>
      </c>
      <c r="D85" s="169"/>
      <c r="E85" s="251"/>
      <c r="F85" s="221"/>
      <c r="G85" s="257">
        <v>0</v>
      </c>
      <c r="H85" s="257">
        <v>0</v>
      </c>
      <c r="I85" s="257">
        <v>0</v>
      </c>
      <c r="J85" s="257">
        <v>0</v>
      </c>
      <c r="K85" s="257">
        <v>0</v>
      </c>
      <c r="L85" s="257">
        <v>0</v>
      </c>
      <c r="M85" s="257">
        <v>0</v>
      </c>
      <c r="N85" s="257">
        <v>0</v>
      </c>
      <c r="O85" s="257">
        <v>0</v>
      </c>
      <c r="P85" s="257">
        <v>0</v>
      </c>
      <c r="Q85" s="257">
        <v>0</v>
      </c>
      <c r="R85" s="257">
        <v>0</v>
      </c>
      <c r="S85" s="257">
        <v>0</v>
      </c>
      <c r="T85" s="257">
        <v>0</v>
      </c>
      <c r="U85" s="257">
        <v>0</v>
      </c>
    </row>
    <row r="86" spans="1:21" ht="15">
      <c r="A86" s="170"/>
      <c r="B86" s="168"/>
      <c r="C86" s="251"/>
      <c r="D86" s="251"/>
      <c r="E86" s="251"/>
      <c r="F86" s="221"/>
      <c r="G86" s="211"/>
      <c r="H86" s="211"/>
      <c r="I86" s="211"/>
      <c r="J86" s="211"/>
      <c r="K86" s="211"/>
      <c r="L86" s="211"/>
      <c r="M86" s="211"/>
      <c r="N86" s="211"/>
      <c r="O86" s="211"/>
      <c r="P86" s="211"/>
      <c r="Q86" s="211"/>
      <c r="R86" s="211"/>
      <c r="S86" s="211"/>
      <c r="T86" s="211"/>
      <c r="U86" s="211"/>
    </row>
    <row r="87" spans="1:21" ht="15">
      <c r="A87" s="170"/>
      <c r="B87" s="168"/>
      <c r="C87" s="251"/>
      <c r="D87" s="251"/>
      <c r="E87" s="251"/>
      <c r="F87" s="255"/>
      <c r="G87" s="210"/>
      <c r="H87" s="210"/>
      <c r="I87" s="210"/>
      <c r="J87" s="210"/>
      <c r="K87" s="211"/>
      <c r="L87" s="211"/>
      <c r="M87" s="211"/>
      <c r="N87" s="211"/>
      <c r="O87" s="211"/>
      <c r="P87" s="211"/>
      <c r="Q87" s="211"/>
      <c r="R87" s="211"/>
      <c r="S87" s="211"/>
      <c r="T87" s="211"/>
      <c r="U87" s="211"/>
    </row>
    <row r="88" spans="1:21" ht="15">
      <c r="A88" s="209"/>
      <c r="B88" s="209" t="s">
        <v>234</v>
      </c>
      <c r="C88" s="251"/>
      <c r="D88" s="251"/>
      <c r="E88" s="251"/>
      <c r="F88" s="255"/>
      <c r="G88" s="210"/>
      <c r="H88" s="210"/>
      <c r="I88" s="210"/>
      <c r="J88" s="210"/>
      <c r="K88" s="211"/>
      <c r="L88" s="211"/>
      <c r="M88" s="211"/>
      <c r="N88" s="211"/>
      <c r="O88" s="211"/>
      <c r="P88" s="211"/>
      <c r="Q88" s="211"/>
      <c r="R88" s="211"/>
      <c r="S88" s="211"/>
      <c r="T88" s="211"/>
      <c r="U88" s="211"/>
    </row>
    <row r="89" spans="1:21" ht="15">
      <c r="A89" s="209"/>
      <c r="B89" s="212" t="s">
        <v>231</v>
      </c>
      <c r="C89" s="35" t="str">
        <f>'Data Request'!$C$6</f>
        <v>Naira</v>
      </c>
      <c r="D89" s="35" t="str">
        <f>'Data Request'!$C$7</f>
        <v>Million</v>
      </c>
      <c r="E89" s="251"/>
      <c r="F89" s="255"/>
      <c r="G89" s="210"/>
      <c r="H89" s="210"/>
      <c r="I89" s="210"/>
      <c r="J89" s="210"/>
      <c r="K89" s="211"/>
      <c r="L89" s="262">
        <f>-L90+L91+L98</f>
        <v>-93.932030471240978</v>
      </c>
      <c r="M89" s="262">
        <f t="shared" ref="M89:U89" ca="1" si="21">-M90+M91+M98</f>
        <v>8296.7168179675118</v>
      </c>
      <c r="N89" s="262">
        <f t="shared" ca="1" si="21"/>
        <v>13375.9002627933</v>
      </c>
      <c r="O89" s="262">
        <f t="shared" ca="1" si="21"/>
        <v>13772.681616536676</v>
      </c>
      <c r="P89" s="262">
        <f t="shared" ca="1" si="21"/>
        <v>16081.87540705741</v>
      </c>
      <c r="Q89" s="262">
        <f t="shared" ca="1" si="21"/>
        <v>-10537.341020258202</v>
      </c>
      <c r="R89" s="262">
        <f t="shared" ca="1" si="21"/>
        <v>-2890.8523708571001</v>
      </c>
      <c r="S89" s="262">
        <f t="shared" ca="1" si="21"/>
        <v>362.60856666805739</v>
      </c>
      <c r="T89" s="262">
        <f t="shared" ca="1" si="21"/>
        <v>-3313.8859699284376</v>
      </c>
      <c r="U89" s="262">
        <f t="shared" ca="1" si="21"/>
        <v>-3939.8070132871362</v>
      </c>
    </row>
    <row r="90" spans="1:21" ht="15">
      <c r="A90" s="209"/>
      <c r="B90" s="225" t="s">
        <v>235</v>
      </c>
      <c r="C90" s="35" t="str">
        <f>'Data Request'!$C$6</f>
        <v>Naira</v>
      </c>
      <c r="D90" s="35" t="str">
        <f>'Data Request'!$C$7</f>
        <v>Million</v>
      </c>
      <c r="E90" s="264" t="s">
        <v>217</v>
      </c>
      <c r="F90" s="222"/>
      <c r="G90" s="222"/>
      <c r="H90" s="222"/>
      <c r="I90" s="222"/>
      <c r="J90" s="222"/>
      <c r="K90" s="228"/>
      <c r="L90" s="242">
        <f t="shared" ref="L90:U90" si="22">L50</f>
        <v>5702.8278304515115</v>
      </c>
      <c r="M90" s="242">
        <f t="shared" si="22"/>
        <v>-2198.4190161281876</v>
      </c>
      <c r="N90" s="242">
        <f t="shared" si="22"/>
        <v>-2308.3399669345818</v>
      </c>
      <c r="O90" s="242">
        <f t="shared" si="22"/>
        <v>-2423.7569652813254</v>
      </c>
      <c r="P90" s="242">
        <f t="shared" si="22"/>
        <v>-2544.9448135454004</v>
      </c>
      <c r="Q90" s="242">
        <f t="shared" si="22"/>
        <v>-2672.1920542226435</v>
      </c>
      <c r="R90" s="242">
        <f t="shared" si="22"/>
        <v>-2805.8016569337778</v>
      </c>
      <c r="S90" s="242">
        <f t="shared" si="22"/>
        <v>-2946.0917397804733</v>
      </c>
      <c r="T90" s="242">
        <f t="shared" si="22"/>
        <v>-3093.3963267695071</v>
      </c>
      <c r="U90" s="242">
        <f t="shared" si="22"/>
        <v>-3248.0661431079934</v>
      </c>
    </row>
    <row r="91" spans="1:21" ht="15">
      <c r="A91" s="208"/>
      <c r="B91" s="225" t="s">
        <v>236</v>
      </c>
      <c r="C91" s="35" t="str">
        <f>'Data Request'!$C$6</f>
        <v>Naira</v>
      </c>
      <c r="D91" s="35" t="str">
        <f>'Data Request'!$C$7</f>
        <v>Million</v>
      </c>
      <c r="E91" s="279"/>
      <c r="F91" s="222"/>
      <c r="G91" s="222"/>
      <c r="H91" s="222"/>
      <c r="I91" s="222"/>
      <c r="J91" s="222"/>
      <c r="K91" s="228"/>
      <c r="L91" s="228">
        <f t="shared" ref="L91:U91" si="23">L92+L95</f>
        <v>5608.8978032402702</v>
      </c>
      <c r="M91" s="228">
        <f t="shared" ca="1" si="23"/>
        <v>6098.2998050993247</v>
      </c>
      <c r="N91" s="228">
        <f t="shared" ca="1" si="23"/>
        <v>11067.562299118717</v>
      </c>
      <c r="O91" s="228">
        <f t="shared" ca="1" si="23"/>
        <v>11348.924651255351</v>
      </c>
      <c r="P91" s="228">
        <f t="shared" ca="1" si="23"/>
        <v>13536.93059351201</v>
      </c>
      <c r="Q91" s="228">
        <f t="shared" ca="1" si="23"/>
        <v>-13209.533074480845</v>
      </c>
      <c r="R91" s="228">
        <f t="shared" ca="1" si="23"/>
        <v>-5696.654027790878</v>
      </c>
      <c r="S91" s="228">
        <f t="shared" ca="1" si="23"/>
        <v>-2583.4831731124159</v>
      </c>
      <c r="T91" s="228">
        <f t="shared" ca="1" si="23"/>
        <v>-6407.2822966979447</v>
      </c>
      <c r="U91" s="228">
        <f t="shared" ca="1" si="23"/>
        <v>-7187.8731563951296</v>
      </c>
    </row>
    <row r="92" spans="1:21" ht="15">
      <c r="A92" s="208"/>
      <c r="B92" s="291" t="s">
        <v>246</v>
      </c>
      <c r="C92" s="35" t="str">
        <f>'Data Request'!$C$6</f>
        <v>Naira</v>
      </c>
      <c r="D92" s="35" t="str">
        <f>'Data Request'!$C$7</f>
        <v>Million</v>
      </c>
      <c r="E92" s="279"/>
      <c r="F92" s="255"/>
      <c r="G92" s="255"/>
      <c r="H92" s="255"/>
      <c r="I92" s="255"/>
      <c r="J92" s="255"/>
      <c r="K92" s="221"/>
      <c r="L92" s="231">
        <f t="shared" ref="L92:U92" si="24">L93+L94</f>
        <v>2858.9436678107704</v>
      </c>
      <c r="M92" s="231">
        <f t="shared" ca="1" si="24"/>
        <v>3983.2285685028091</v>
      </c>
      <c r="N92" s="231">
        <f t="shared" ca="1" si="24"/>
        <v>9048.037994421451</v>
      </c>
      <c r="O92" s="231">
        <f t="shared" ca="1" si="24"/>
        <v>9149.7338456840225</v>
      </c>
      <c r="P92" s="231">
        <f t="shared" ca="1" si="24"/>
        <v>11256.514489509724</v>
      </c>
      <c r="Q92" s="231">
        <f t="shared" ca="1" si="24"/>
        <v>-15626.903146929028</v>
      </c>
      <c r="R92" s="231">
        <f t="shared" ca="1" si="24"/>
        <v>-6813.6089027716735</v>
      </c>
      <c r="S92" s="231">
        <f t="shared" ca="1" si="24"/>
        <v>-2365.6477924413412</v>
      </c>
      <c r="T92" s="231">
        <f t="shared" ca="1" si="24"/>
        <v>-4738.4744575281911</v>
      </c>
      <c r="U92" s="231">
        <f t="shared" ca="1" si="24"/>
        <v>-3778.0631588687065</v>
      </c>
    </row>
    <row r="93" spans="1:21" ht="15">
      <c r="A93" s="208"/>
      <c r="B93" s="292" t="s">
        <v>237</v>
      </c>
      <c r="C93" s="35" t="str">
        <f>'Data Request'!$C$6</f>
        <v>Naira</v>
      </c>
      <c r="D93" s="35" t="str">
        <f>'Data Request'!$C$7</f>
        <v>Million</v>
      </c>
      <c r="E93" s="264"/>
      <c r="F93" s="222"/>
      <c r="G93" s="222"/>
      <c r="H93" s="222"/>
      <c r="I93" s="222"/>
      <c r="J93" s="222"/>
      <c r="K93" s="228"/>
      <c r="L93" s="231">
        <f t="shared" ref="L93:U93" si="25">L139</f>
        <v>2858.9436678107704</v>
      </c>
      <c r="M93" s="231">
        <f t="shared" si="25"/>
        <v>3983.2285685028091</v>
      </c>
      <c r="N93" s="231">
        <f t="shared" si="25"/>
        <v>9048.037994421451</v>
      </c>
      <c r="O93" s="231">
        <f t="shared" si="25"/>
        <v>9149.7338456840225</v>
      </c>
      <c r="P93" s="231">
        <f t="shared" si="25"/>
        <v>11256.514489509724</v>
      </c>
      <c r="Q93" s="231">
        <f t="shared" si="25"/>
        <v>8368.6341655267097</v>
      </c>
      <c r="R93" s="231">
        <f t="shared" si="25"/>
        <v>9986.3598253445452</v>
      </c>
      <c r="S93" s="231">
        <f t="shared" si="25"/>
        <v>10609.971768153271</v>
      </c>
      <c r="T93" s="231">
        <f t="shared" si="25"/>
        <v>9157.9397404924348</v>
      </c>
      <c r="U93" s="231">
        <f t="shared" si="25"/>
        <v>9192.6120393590572</v>
      </c>
    </row>
    <row r="94" spans="1:21" ht="15">
      <c r="A94" s="208"/>
      <c r="B94" s="292" t="s">
        <v>238</v>
      </c>
      <c r="C94" s="35" t="str">
        <f>'Data Request'!$C$6</f>
        <v>Naira</v>
      </c>
      <c r="D94" s="35" t="str">
        <f>'Data Request'!$C$7</f>
        <v>Million</v>
      </c>
      <c r="E94" s="260"/>
      <c r="F94" s="222"/>
      <c r="G94" s="222"/>
      <c r="H94" s="222"/>
      <c r="I94" s="222"/>
      <c r="J94" s="222"/>
      <c r="K94" s="228"/>
      <c r="L94" s="231">
        <f t="shared" ref="L94:U94" si="26">L258</f>
        <v>0</v>
      </c>
      <c r="M94" s="231">
        <f t="shared" ca="1" si="26"/>
        <v>0</v>
      </c>
      <c r="N94" s="231">
        <f t="shared" ca="1" si="26"/>
        <v>0</v>
      </c>
      <c r="O94" s="231">
        <f t="shared" ca="1" si="26"/>
        <v>0</v>
      </c>
      <c r="P94" s="231">
        <f t="shared" ca="1" si="26"/>
        <v>0</v>
      </c>
      <c r="Q94" s="231">
        <f t="shared" ca="1" si="26"/>
        <v>-23995.537312455737</v>
      </c>
      <c r="R94" s="231">
        <f t="shared" ca="1" si="26"/>
        <v>-16799.968728116219</v>
      </c>
      <c r="S94" s="231">
        <f t="shared" ca="1" si="26"/>
        <v>-12975.619560594612</v>
      </c>
      <c r="T94" s="231">
        <f t="shared" ca="1" si="26"/>
        <v>-13896.414198020626</v>
      </c>
      <c r="U94" s="231">
        <f t="shared" ca="1" si="26"/>
        <v>-12970.675198227764</v>
      </c>
    </row>
    <row r="95" spans="1:21" ht="15">
      <c r="A95" s="208"/>
      <c r="B95" s="291" t="s">
        <v>182</v>
      </c>
      <c r="C95" s="35" t="str">
        <f>'Data Request'!$C$6</f>
        <v>Naira</v>
      </c>
      <c r="D95" s="35" t="str">
        <f>'Data Request'!$C$7</f>
        <v>Million</v>
      </c>
      <c r="E95" s="279"/>
      <c r="F95" s="265"/>
      <c r="G95" s="265"/>
      <c r="H95" s="265"/>
      <c r="I95" s="265"/>
      <c r="J95" s="265"/>
      <c r="K95" s="266"/>
      <c r="L95" s="231">
        <f t="shared" ref="L95:U95" si="27">L96+L97</f>
        <v>2749.9541354294997</v>
      </c>
      <c r="M95" s="231">
        <f t="shared" si="27"/>
        <v>2115.071236596516</v>
      </c>
      <c r="N95" s="231">
        <f t="shared" ca="1" si="27"/>
        <v>2019.5243046972664</v>
      </c>
      <c r="O95" s="231">
        <f t="shared" ca="1" si="27"/>
        <v>2199.1908055713293</v>
      </c>
      <c r="P95" s="231">
        <f t="shared" ca="1" si="27"/>
        <v>2280.4161040022855</v>
      </c>
      <c r="Q95" s="231">
        <f t="shared" ca="1" si="27"/>
        <v>2417.3700724481819</v>
      </c>
      <c r="R95" s="231">
        <f t="shared" ca="1" si="27"/>
        <v>1116.9548749807955</v>
      </c>
      <c r="S95" s="231">
        <f t="shared" ca="1" si="27"/>
        <v>-217.83538067107474</v>
      </c>
      <c r="T95" s="231">
        <f t="shared" ca="1" si="27"/>
        <v>-1668.8078391697536</v>
      </c>
      <c r="U95" s="231">
        <f t="shared" ca="1" si="27"/>
        <v>-3409.8099975264231</v>
      </c>
    </row>
    <row r="96" spans="1:21" ht="15">
      <c r="A96" s="208"/>
      <c r="B96" s="292" t="s">
        <v>239</v>
      </c>
      <c r="C96" s="35" t="str">
        <f>'Data Request'!$C$6</f>
        <v>Naira</v>
      </c>
      <c r="D96" s="35" t="str">
        <f>'Data Request'!$C$7</f>
        <v>Million</v>
      </c>
      <c r="E96" s="264"/>
      <c r="F96" s="223"/>
      <c r="G96" s="223"/>
      <c r="H96" s="223"/>
      <c r="I96" s="223"/>
      <c r="J96" s="223"/>
      <c r="K96" s="230"/>
      <c r="L96" s="231">
        <f t="shared" ref="L96:U96" si="28">L147</f>
        <v>2749.9541354294997</v>
      </c>
      <c r="M96" s="231">
        <f t="shared" si="28"/>
        <v>2934.7142215929748</v>
      </c>
      <c r="N96" s="231">
        <f t="shared" si="28"/>
        <v>3138.1647879430238</v>
      </c>
      <c r="O96" s="231">
        <f t="shared" si="28"/>
        <v>3363.1308536646548</v>
      </c>
      <c r="P96" s="231">
        <f t="shared" si="28"/>
        <v>3612.9567879372635</v>
      </c>
      <c r="Q96" s="231">
        <f t="shared" si="28"/>
        <v>3891.6078972413775</v>
      </c>
      <c r="R96" s="231">
        <f t="shared" si="28"/>
        <v>4203.7922159921482</v>
      </c>
      <c r="S96" s="231">
        <f t="shared" si="28"/>
        <v>4555.106535458197</v>
      </c>
      <c r="T96" s="231">
        <f t="shared" si="28"/>
        <v>4952.2115126308372</v>
      </c>
      <c r="U96" s="231">
        <f t="shared" si="28"/>
        <v>5403.0416687420548</v>
      </c>
    </row>
    <row r="97" spans="1:21" ht="15">
      <c r="A97" s="208"/>
      <c r="B97" s="292" t="s">
        <v>240</v>
      </c>
      <c r="C97" s="35" t="str">
        <f>'Data Request'!$C$6</f>
        <v>Naira</v>
      </c>
      <c r="D97" s="35" t="str">
        <f>'Data Request'!$C$7</f>
        <v>Million</v>
      </c>
      <c r="E97" s="264"/>
      <c r="F97" s="222"/>
      <c r="G97" s="222"/>
      <c r="H97" s="222"/>
      <c r="I97" s="222"/>
      <c r="J97" s="222"/>
      <c r="K97" s="228"/>
      <c r="L97" s="231">
        <f t="shared" ref="L97:U97" si="29">L266</f>
        <v>0</v>
      </c>
      <c r="M97" s="231">
        <f t="shared" si="29"/>
        <v>-819.64298499645884</v>
      </c>
      <c r="N97" s="231">
        <f t="shared" ca="1" si="29"/>
        <v>-1118.6404832457574</v>
      </c>
      <c r="O97" s="231">
        <f t="shared" ca="1" si="29"/>
        <v>-1163.9400480933255</v>
      </c>
      <c r="P97" s="231">
        <f t="shared" ca="1" si="29"/>
        <v>-1332.540683934978</v>
      </c>
      <c r="Q97" s="231">
        <f t="shared" ca="1" si="29"/>
        <v>-1474.2378247931956</v>
      </c>
      <c r="R97" s="231">
        <f t="shared" ca="1" si="29"/>
        <v>-3086.8373410113527</v>
      </c>
      <c r="S97" s="231">
        <f t="shared" ca="1" si="29"/>
        <v>-4772.9419161292717</v>
      </c>
      <c r="T97" s="231">
        <f t="shared" ca="1" si="29"/>
        <v>-6621.0193518005908</v>
      </c>
      <c r="U97" s="231">
        <f t="shared" ca="1" si="29"/>
        <v>-8812.8516662684779</v>
      </c>
    </row>
    <row r="98" spans="1:21" ht="15">
      <c r="A98" s="208"/>
      <c r="B98" s="225" t="s">
        <v>241</v>
      </c>
      <c r="C98" s="35" t="str">
        <f>'Data Request'!$C$6</f>
        <v>Naira</v>
      </c>
      <c r="D98" s="35" t="str">
        <f>'Data Request'!$C$7</f>
        <v>Million</v>
      </c>
      <c r="E98" s="279"/>
      <c r="F98" s="265"/>
      <c r="G98" s="265"/>
      <c r="H98" s="265"/>
      <c r="I98" s="265"/>
      <c r="J98" s="265"/>
      <c r="K98" s="266"/>
      <c r="L98" s="242">
        <f t="shared" ref="L98:U98" si="30">L54</f>
        <v>-2.0032599995829514E-3</v>
      </c>
      <c r="M98" s="242">
        <f t="shared" si="30"/>
        <v>-2.0032600004924461E-3</v>
      </c>
      <c r="N98" s="242">
        <f t="shared" si="30"/>
        <v>-2.0032599995829514E-3</v>
      </c>
      <c r="O98" s="242">
        <f t="shared" si="30"/>
        <v>0</v>
      </c>
      <c r="P98" s="242">
        <f t="shared" si="30"/>
        <v>0</v>
      </c>
      <c r="Q98" s="242">
        <f t="shared" si="30"/>
        <v>0</v>
      </c>
      <c r="R98" s="242">
        <f t="shared" si="30"/>
        <v>0</v>
      </c>
      <c r="S98" s="242">
        <f t="shared" si="30"/>
        <v>0</v>
      </c>
      <c r="T98" s="242">
        <f t="shared" si="30"/>
        <v>0</v>
      </c>
      <c r="U98" s="242">
        <f t="shared" si="30"/>
        <v>0</v>
      </c>
    </row>
    <row r="99" spans="1:21" ht="15">
      <c r="A99" s="209"/>
      <c r="B99" s="212" t="s">
        <v>242</v>
      </c>
      <c r="C99" s="35" t="str">
        <f>'Data Request'!$C$6</f>
        <v>Naira</v>
      </c>
      <c r="D99" s="35" t="str">
        <f>'Data Request'!$C$7</f>
        <v>Million</v>
      </c>
      <c r="E99" s="251"/>
      <c r="F99" s="255"/>
      <c r="G99" s="210"/>
      <c r="H99" s="210"/>
      <c r="I99" s="210"/>
      <c r="J99" s="210"/>
      <c r="K99" s="211"/>
      <c r="L99" s="262">
        <f>L100+L101</f>
        <v>-93.932030471241887</v>
      </c>
      <c r="M99" s="262">
        <f t="shared" ref="M99:U99" ca="1" si="31">M100+M101</f>
        <v>8296.7168179675136</v>
      </c>
      <c r="N99" s="262">
        <f t="shared" ca="1" si="31"/>
        <v>13375.9002627933</v>
      </c>
      <c r="O99" s="262">
        <f t="shared" ca="1" si="31"/>
        <v>13772.681616536676</v>
      </c>
      <c r="P99" s="262">
        <f t="shared" ca="1" si="31"/>
        <v>16081.87540705741</v>
      </c>
      <c r="Q99" s="262">
        <f t="shared" ca="1" si="31"/>
        <v>-10537.341020258205</v>
      </c>
      <c r="R99" s="262">
        <f t="shared" ca="1" si="31"/>
        <v>-2890.8523708571011</v>
      </c>
      <c r="S99" s="262">
        <f t="shared" ca="1" si="31"/>
        <v>362.60856666805921</v>
      </c>
      <c r="T99" s="262">
        <f t="shared" ca="1" si="31"/>
        <v>-3313.8859699284367</v>
      </c>
      <c r="U99" s="262">
        <f t="shared" ca="1" si="31"/>
        <v>-3939.8070132871362</v>
      </c>
    </row>
    <row r="100" spans="1:21" ht="15">
      <c r="A100" s="208"/>
      <c r="B100" s="225" t="s">
        <v>243</v>
      </c>
      <c r="C100" s="35" t="str">
        <f>'Data Request'!$C$6</f>
        <v>Naira</v>
      </c>
      <c r="D100" s="35" t="str">
        <f>'Data Request'!$C$7</f>
        <v>Million</v>
      </c>
      <c r="E100" s="279"/>
      <c r="F100" s="255"/>
      <c r="G100" s="255"/>
      <c r="H100" s="255"/>
      <c r="I100" s="255"/>
      <c r="J100" s="255"/>
      <c r="K100" s="221"/>
      <c r="L100" s="242">
        <f t="shared" ref="L100:U100" si="32">L56</f>
        <v>23901.605281984499</v>
      </c>
      <c r="M100" s="242">
        <f t="shared" si="32"/>
        <v>25096.685546083725</v>
      </c>
      <c r="N100" s="242">
        <f t="shared" si="32"/>
        <v>26351.519823387913</v>
      </c>
      <c r="O100" s="242">
        <f t="shared" si="32"/>
        <v>27669.095814557306</v>
      </c>
      <c r="P100" s="242">
        <f t="shared" si="32"/>
        <v>29052.550605285174</v>
      </c>
      <c r="Q100" s="242">
        <f t="shared" si="32"/>
        <v>30505.178135549428</v>
      </c>
      <c r="R100" s="242">
        <f t="shared" si="32"/>
        <v>32030.437042326907</v>
      </c>
      <c r="S100" s="242">
        <f t="shared" si="32"/>
        <v>33631.958894443247</v>
      </c>
      <c r="T100" s="242">
        <f t="shared" si="32"/>
        <v>35313.556839165409</v>
      </c>
      <c r="U100" s="242">
        <f t="shared" si="32"/>
        <v>37079.234681123686</v>
      </c>
    </row>
    <row r="101" spans="1:21" ht="15">
      <c r="A101" s="208"/>
      <c r="B101" s="225" t="s">
        <v>244</v>
      </c>
      <c r="C101" s="35" t="str">
        <f>'Data Request'!$C$6</f>
        <v>Naira</v>
      </c>
      <c r="D101" s="35" t="str">
        <f>'Data Request'!$C$7</f>
        <v>Million</v>
      </c>
      <c r="E101" s="264" t="s">
        <v>233</v>
      </c>
      <c r="F101" s="255"/>
      <c r="G101" s="255"/>
      <c r="H101" s="255"/>
      <c r="I101" s="255"/>
      <c r="J101" s="255"/>
      <c r="K101" s="221"/>
      <c r="L101" s="232">
        <f t="shared" ref="L101:U101" si="33">(-L90+L91+L98)-(L100)</f>
        <v>-23995.537312455741</v>
      </c>
      <c r="M101" s="232">
        <f t="shared" ca="1" si="33"/>
        <v>-16799.968728116211</v>
      </c>
      <c r="N101" s="232">
        <f t="shared" ca="1" si="33"/>
        <v>-12975.619560594612</v>
      </c>
      <c r="O101" s="232">
        <f t="shared" ca="1" si="33"/>
        <v>-13896.41419802063</v>
      </c>
      <c r="P101" s="232">
        <f t="shared" ca="1" si="33"/>
        <v>-12970.675198227764</v>
      </c>
      <c r="Q101" s="232">
        <f t="shared" ca="1" si="33"/>
        <v>-41042.519155807633</v>
      </c>
      <c r="R101" s="232">
        <f t="shared" ca="1" si="33"/>
        <v>-34921.289413184008</v>
      </c>
      <c r="S101" s="232">
        <f t="shared" ca="1" si="33"/>
        <v>-33269.350327775188</v>
      </c>
      <c r="T101" s="232">
        <f t="shared" ca="1" si="33"/>
        <v>-38627.442809093845</v>
      </c>
      <c r="U101" s="232">
        <f t="shared" ca="1" si="33"/>
        <v>-41019.041694410822</v>
      </c>
    </row>
    <row r="102" spans="1:21" ht="15">
      <c r="A102" s="208"/>
      <c r="B102" s="290"/>
      <c r="C102" s="251"/>
      <c r="D102" s="259"/>
      <c r="E102" s="263"/>
      <c r="F102" s="267"/>
      <c r="G102" s="267"/>
      <c r="H102" s="267"/>
      <c r="I102" s="267"/>
      <c r="J102" s="267"/>
      <c r="K102" s="268"/>
      <c r="L102" s="226"/>
      <c r="M102" s="226"/>
      <c r="N102" s="226"/>
      <c r="O102" s="226"/>
      <c r="P102" s="226"/>
      <c r="Q102" s="226"/>
      <c r="R102" s="226"/>
      <c r="S102" s="226"/>
      <c r="T102" s="226"/>
      <c r="U102" s="226"/>
    </row>
    <row r="103" spans="1:21" ht="15">
      <c r="A103" s="208"/>
      <c r="B103" s="269" t="s">
        <v>245</v>
      </c>
      <c r="C103" s="251"/>
      <c r="D103" s="259"/>
      <c r="E103" s="263"/>
      <c r="F103" s="267"/>
      <c r="G103" s="267"/>
      <c r="H103" s="267"/>
      <c r="I103" s="267"/>
      <c r="J103" s="267"/>
      <c r="K103" s="268"/>
      <c r="L103" s="270" t="str">
        <f>IF(L89=L99,"OK","Check")</f>
        <v>Check</v>
      </c>
      <c r="M103" s="270" t="str">
        <f t="shared" ref="M103:U103" ca="1" si="34">IF(M89=M99,"OK","Check")</f>
        <v>OK</v>
      </c>
      <c r="N103" s="270" t="str">
        <f t="shared" ca="1" si="34"/>
        <v>OK</v>
      </c>
      <c r="O103" s="270" t="str">
        <f t="shared" ca="1" si="34"/>
        <v>OK</v>
      </c>
      <c r="P103" s="270" t="str">
        <f t="shared" ca="1" si="34"/>
        <v>OK</v>
      </c>
      <c r="Q103" s="270" t="str">
        <f t="shared" ca="1" si="34"/>
        <v>OK</v>
      </c>
      <c r="R103" s="270" t="str">
        <f t="shared" ca="1" si="34"/>
        <v>OK</v>
      </c>
      <c r="S103" s="270" t="str">
        <f t="shared" ca="1" si="34"/>
        <v>Check</v>
      </c>
      <c r="T103" s="270" t="str">
        <f t="shared" ca="1" si="34"/>
        <v>OK</v>
      </c>
      <c r="U103" s="270" t="str">
        <f t="shared" ca="1" si="34"/>
        <v>OK</v>
      </c>
    </row>
    <row r="104" spans="1:21" ht="15">
      <c r="A104" s="208"/>
      <c r="B104" s="269" t="s">
        <v>247</v>
      </c>
      <c r="C104" s="251"/>
      <c r="D104" s="259"/>
      <c r="E104" s="263"/>
      <c r="F104" s="267"/>
      <c r="G104" s="267"/>
      <c r="H104" s="267"/>
      <c r="I104" s="267"/>
      <c r="J104" s="267"/>
      <c r="K104" s="268"/>
      <c r="L104" s="270" t="str">
        <f t="shared" ref="L104:U104" si="35">IF(L101=L249,"OK","Check")</f>
        <v>OK</v>
      </c>
      <c r="M104" s="270" t="str">
        <f t="shared" ca="1" si="35"/>
        <v>OK</v>
      </c>
      <c r="N104" s="270" t="str">
        <f t="shared" ca="1" si="35"/>
        <v>OK</v>
      </c>
      <c r="O104" s="270" t="str">
        <f t="shared" ca="1" si="35"/>
        <v>OK</v>
      </c>
      <c r="P104" s="270" t="str">
        <f t="shared" ca="1" si="35"/>
        <v>OK</v>
      </c>
      <c r="Q104" s="270" t="str">
        <f t="shared" ca="1" si="35"/>
        <v>OK</v>
      </c>
      <c r="R104" s="270" t="str">
        <f t="shared" ca="1" si="35"/>
        <v>OK</v>
      </c>
      <c r="S104" s="270" t="str">
        <f t="shared" ca="1" si="35"/>
        <v>OK</v>
      </c>
      <c r="T104" s="270" t="str">
        <f t="shared" ca="1" si="35"/>
        <v>OK</v>
      </c>
      <c r="U104" s="270" t="str">
        <f t="shared" ca="1" si="35"/>
        <v>OK</v>
      </c>
    </row>
    <row r="105" spans="1:21" ht="15">
      <c r="A105" s="185"/>
      <c r="B105" s="269"/>
      <c r="C105" s="271"/>
      <c r="D105" s="271"/>
      <c r="E105" s="271"/>
      <c r="F105" s="272"/>
      <c r="G105" s="272"/>
      <c r="H105" s="272"/>
      <c r="I105" s="272"/>
      <c r="J105" s="272"/>
      <c r="K105" s="270"/>
      <c r="L105" s="270"/>
      <c r="M105" s="270"/>
      <c r="N105" s="270"/>
      <c r="O105" s="270"/>
      <c r="P105" s="270"/>
      <c r="Q105" s="270"/>
      <c r="R105" s="270"/>
      <c r="S105" s="221"/>
      <c r="T105" s="221"/>
      <c r="U105" s="221"/>
    </row>
    <row r="106" spans="1:21" ht="15">
      <c r="A106" s="207"/>
      <c r="B106" s="207" t="s">
        <v>259</v>
      </c>
      <c r="C106" s="271"/>
      <c r="D106" s="271"/>
      <c r="E106" s="271"/>
      <c r="F106" s="272"/>
      <c r="G106" s="272"/>
      <c r="H106" s="272"/>
      <c r="I106" s="272"/>
      <c r="J106" s="272"/>
      <c r="K106" s="270"/>
      <c r="L106" s="270"/>
      <c r="M106" s="270"/>
      <c r="N106" s="270"/>
      <c r="O106" s="270"/>
      <c r="P106" s="270"/>
      <c r="Q106" s="270"/>
      <c r="R106" s="270"/>
      <c r="S106" s="221"/>
      <c r="T106" s="221"/>
      <c r="U106" s="221"/>
    </row>
    <row r="107" spans="1:21" ht="15">
      <c r="A107" s="207"/>
      <c r="B107" s="258" t="s">
        <v>216</v>
      </c>
      <c r="C107" s="35" t="str">
        <f>'Data Request'!$C$6</f>
        <v>Naira</v>
      </c>
      <c r="D107" s="35" t="str">
        <f>'Data Request'!$C$7</f>
        <v>Million</v>
      </c>
      <c r="E107" s="263"/>
      <c r="F107" s="261"/>
      <c r="G107" s="341">
        <f t="shared" ref="G107:J107" si="36">G108+G109</f>
        <v>141852.10725286513</v>
      </c>
      <c r="H107" s="341">
        <f t="shared" si="36"/>
        <v>157257.80407878614</v>
      </c>
      <c r="I107" s="341">
        <f t="shared" si="36"/>
        <v>164076.0813640175</v>
      </c>
      <c r="J107" s="341">
        <f t="shared" si="36"/>
        <v>225814.99905458503</v>
      </c>
      <c r="K107" s="341">
        <f>K108+K109</f>
        <v>235074.69480103999</v>
      </c>
      <c r="L107" s="262">
        <f t="shared" ref="L107:U107" si="37">L155+L274</f>
        <v>219295.11818805346</v>
      </c>
      <c r="M107" s="262">
        <f t="shared" ca="1" si="37"/>
        <v>198511.92089143445</v>
      </c>
      <c r="N107" s="262">
        <f t="shared" ca="1" si="37"/>
        <v>176488.26333641837</v>
      </c>
      <c r="O107" s="262">
        <f t="shared" ca="1" si="37"/>
        <v>153442.11529271369</v>
      </c>
      <c r="P107" s="262">
        <f t="shared" ca="1" si="37"/>
        <v>129214.92560497619</v>
      </c>
      <c r="Q107" s="262">
        <f t="shared" ca="1" si="37"/>
        <v>103799.30959609753</v>
      </c>
      <c r="R107" s="262">
        <f t="shared" ca="1" si="37"/>
        <v>75691.629085685243</v>
      </c>
      <c r="S107" s="262">
        <f t="shared" ca="1" si="37"/>
        <v>44787.926550351403</v>
      </c>
      <c r="T107" s="262">
        <f t="shared" ca="1" si="37"/>
        <v>10898.958198785811</v>
      </c>
      <c r="U107" s="262">
        <f t="shared" ca="1" si="37"/>
        <v>-26342.020336756337</v>
      </c>
    </row>
    <row r="108" spans="1:21" ht="15">
      <c r="A108" s="206"/>
      <c r="B108" s="224" t="s">
        <v>64</v>
      </c>
      <c r="C108" s="35" t="str">
        <f>'Data Request'!$C$6</f>
        <v>Naira</v>
      </c>
      <c r="D108" s="35" t="str">
        <f>'Data Request'!$C$7</f>
        <v>Million</v>
      </c>
      <c r="E108" s="263"/>
      <c r="F108" s="255"/>
      <c r="G108" s="228">
        <f t="shared" ref="G108:U109" si="38">SUMIFS(G$158:G$237,$D$158:$D$237,$B108,$B$158:$B$237,"Debt stock in LCU")+SUMIFS(G$277:G$531,$D$277:$D$531,$B108,$B$277:$B$531,"New debt stock in LCU")</f>
        <v>26329.855195105141</v>
      </c>
      <c r="H108" s="228">
        <f t="shared" si="38"/>
        <v>29115.710949806158</v>
      </c>
      <c r="I108" s="228">
        <f t="shared" si="38"/>
        <v>38427.375821517504</v>
      </c>
      <c r="J108" s="228">
        <f t="shared" si="38"/>
        <v>57859.15033226501</v>
      </c>
      <c r="K108" s="228">
        <f t="shared" si="38"/>
        <v>68121.10988176</v>
      </c>
      <c r="L108" s="228">
        <f t="shared" si="38"/>
        <v>77351.19155039922</v>
      </c>
      <c r="M108" s="228">
        <f t="shared" ca="1" si="38"/>
        <v>75414.127716826421</v>
      </c>
      <c r="N108" s="228">
        <f t="shared" ca="1" si="38"/>
        <v>73380.210691574961</v>
      </c>
      <c r="O108" s="228">
        <f t="shared" ca="1" si="38"/>
        <v>71244.59781506093</v>
      </c>
      <c r="P108" s="228">
        <f t="shared" ca="1" si="38"/>
        <v>69002.204294721203</v>
      </c>
      <c r="Q108" s="228">
        <f t="shared" ca="1" si="38"/>
        <v>66647.691098364492</v>
      </c>
      <c r="R108" s="228">
        <f t="shared" ca="1" si="38"/>
        <v>64175.452242189953</v>
      </c>
      <c r="S108" s="228">
        <f t="shared" ca="1" si="38"/>
        <v>61579.60144320668</v>
      </c>
      <c r="T108" s="228">
        <f t="shared" ca="1" si="38"/>
        <v>58853.958104274243</v>
      </c>
      <c r="U108" s="228">
        <f t="shared" ca="1" si="38"/>
        <v>55992.032598395192</v>
      </c>
    </row>
    <row r="109" spans="1:21" ht="15">
      <c r="A109" s="206"/>
      <c r="B109" s="224" t="s">
        <v>65</v>
      </c>
      <c r="C109" s="35" t="str">
        <f>'Data Request'!$C$6</f>
        <v>Naira</v>
      </c>
      <c r="D109" s="35" t="str">
        <f>'Data Request'!$C$7</f>
        <v>Million</v>
      </c>
      <c r="E109" s="263"/>
      <c r="F109" s="255"/>
      <c r="G109" s="228">
        <f t="shared" si="38"/>
        <v>115522.25205775999</v>
      </c>
      <c r="H109" s="228">
        <f t="shared" si="38"/>
        <v>128142.09312897999</v>
      </c>
      <c r="I109" s="228">
        <f t="shared" si="38"/>
        <v>125648.7055425</v>
      </c>
      <c r="J109" s="228">
        <f t="shared" si="38"/>
        <v>167955.84872232002</v>
      </c>
      <c r="K109" s="228">
        <f t="shared" si="38"/>
        <v>166953.58491927999</v>
      </c>
      <c r="L109" s="228">
        <f t="shared" si="38"/>
        <v>141943.92663765425</v>
      </c>
      <c r="M109" s="228">
        <f t="shared" ca="1" si="38"/>
        <v>123097.79317460803</v>
      </c>
      <c r="N109" s="228">
        <f t="shared" ca="1" si="38"/>
        <v>103108.05264484341</v>
      </c>
      <c r="O109" s="228">
        <f t="shared" ca="1" si="38"/>
        <v>82197.517477652756</v>
      </c>
      <c r="P109" s="228">
        <f t="shared" ca="1" si="38"/>
        <v>60212.721310255001</v>
      </c>
      <c r="Q109" s="228">
        <f t="shared" ca="1" si="38"/>
        <v>37151.618497733056</v>
      </c>
      <c r="R109" s="228">
        <f t="shared" ca="1" si="38"/>
        <v>11516.176843495283</v>
      </c>
      <c r="S109" s="228">
        <f t="shared" ca="1" si="38"/>
        <v>-16791.674892855284</v>
      </c>
      <c r="T109" s="228">
        <f t="shared" ca="1" si="38"/>
        <v>-47954.999905488439</v>
      </c>
      <c r="U109" s="228">
        <f t="shared" ca="1" si="38"/>
        <v>-82334.052935151529</v>
      </c>
    </row>
    <row r="110" spans="1:21" ht="15">
      <c r="A110" s="206"/>
      <c r="B110" s="258" t="s">
        <v>215</v>
      </c>
      <c r="C110" s="35" t="str">
        <f>'Data Request'!$C$6</f>
        <v>Naira</v>
      </c>
      <c r="D110" s="35" t="str">
        <f>'Data Request'!$C$7</f>
        <v>Million</v>
      </c>
      <c r="E110" s="263"/>
      <c r="F110" s="261"/>
      <c r="G110" s="261"/>
      <c r="H110" s="261"/>
      <c r="I110" s="261"/>
      <c r="J110" s="261"/>
      <c r="K110" s="262"/>
      <c r="L110" s="262">
        <f t="shared" ref="L110:U110" si="39">L101</f>
        <v>-23995.537312455741</v>
      </c>
      <c r="M110" s="262">
        <f t="shared" ca="1" si="39"/>
        <v>-16799.968728116211</v>
      </c>
      <c r="N110" s="262">
        <f t="shared" ca="1" si="39"/>
        <v>-12975.619560594612</v>
      </c>
      <c r="O110" s="262">
        <f t="shared" ca="1" si="39"/>
        <v>-13896.41419802063</v>
      </c>
      <c r="P110" s="262">
        <f t="shared" ca="1" si="39"/>
        <v>-12970.675198227764</v>
      </c>
      <c r="Q110" s="262">
        <f t="shared" ca="1" si="39"/>
        <v>-41042.519155807633</v>
      </c>
      <c r="R110" s="262">
        <f t="shared" ca="1" si="39"/>
        <v>-34921.289413184008</v>
      </c>
      <c r="S110" s="262">
        <f t="shared" ca="1" si="39"/>
        <v>-33269.350327775188</v>
      </c>
      <c r="T110" s="262">
        <f t="shared" ca="1" si="39"/>
        <v>-38627.442809093845</v>
      </c>
      <c r="U110" s="262">
        <f t="shared" ca="1" si="39"/>
        <v>-41019.041694410822</v>
      </c>
    </row>
    <row r="111" spans="1:21" ht="15">
      <c r="A111" s="206"/>
      <c r="B111" s="224" t="s">
        <v>64</v>
      </c>
      <c r="C111" s="35" t="str">
        <f>'Data Request'!$C$6</f>
        <v>Naira</v>
      </c>
      <c r="D111" s="35" t="str">
        <f>'Data Request'!$C$7</f>
        <v>Million</v>
      </c>
      <c r="E111" s="263"/>
      <c r="F111" s="255"/>
      <c r="G111" s="255"/>
      <c r="H111" s="255"/>
      <c r="I111" s="255"/>
      <c r="J111" s="255"/>
      <c r="K111" s="221"/>
      <c r="L111" s="228">
        <f t="shared" ref="L111:U112" si="40">SUMIFS(L$158:L$237,$D$158:$D$237,$B111,$B$158:$B$237,"Gross borrowing in LCU")+SUMIFS(L$277:L$531,$D$277:$D$531,$B111,$B$277:$B$531,"Gross borrowing in LCU")</f>
        <v>0</v>
      </c>
      <c r="M111" s="228">
        <f t="shared" si="40"/>
        <v>0</v>
      </c>
      <c r="N111" s="228">
        <f t="shared" si="40"/>
        <v>0</v>
      </c>
      <c r="O111" s="228">
        <f t="shared" si="40"/>
        <v>0</v>
      </c>
      <c r="P111" s="228">
        <f t="shared" si="40"/>
        <v>0</v>
      </c>
      <c r="Q111" s="228">
        <f t="shared" si="40"/>
        <v>0</v>
      </c>
      <c r="R111" s="228">
        <f t="shared" si="40"/>
        <v>0</v>
      </c>
      <c r="S111" s="228">
        <f t="shared" si="40"/>
        <v>0</v>
      </c>
      <c r="T111" s="228">
        <f t="shared" si="40"/>
        <v>0</v>
      </c>
      <c r="U111" s="228">
        <f t="shared" si="40"/>
        <v>0</v>
      </c>
    </row>
    <row r="112" spans="1:21" ht="15">
      <c r="A112" s="206"/>
      <c r="B112" s="224" t="s">
        <v>65</v>
      </c>
      <c r="C112" s="35" t="str">
        <f>'Data Request'!$C$6</f>
        <v>Naira</v>
      </c>
      <c r="D112" s="35" t="str">
        <f>'Data Request'!$C$7</f>
        <v>Million</v>
      </c>
      <c r="E112" s="263"/>
      <c r="F112" s="255"/>
      <c r="G112" s="255"/>
      <c r="H112" s="255"/>
      <c r="I112" s="255"/>
      <c r="J112" s="255"/>
      <c r="K112" s="221"/>
      <c r="L112" s="228">
        <f t="shared" si="40"/>
        <v>-23995.537312455737</v>
      </c>
      <c r="M112" s="228">
        <f t="shared" ca="1" si="40"/>
        <v>-16799.968728116219</v>
      </c>
      <c r="N112" s="228">
        <f t="shared" ca="1" si="40"/>
        <v>-12975.619560594612</v>
      </c>
      <c r="O112" s="228">
        <f t="shared" ca="1" si="40"/>
        <v>-13896.414198020626</v>
      </c>
      <c r="P112" s="228">
        <f t="shared" ca="1" si="40"/>
        <v>-12970.675198227764</v>
      </c>
      <c r="Q112" s="228">
        <f t="shared" ca="1" si="40"/>
        <v>-41042.519155807626</v>
      </c>
      <c r="R112" s="228">
        <f t="shared" ca="1" si="40"/>
        <v>-34921.289413184008</v>
      </c>
      <c r="S112" s="228">
        <f t="shared" ca="1" si="40"/>
        <v>-33269.350327775181</v>
      </c>
      <c r="T112" s="228">
        <f t="shared" ca="1" si="40"/>
        <v>-38627.442809093845</v>
      </c>
      <c r="U112" s="228">
        <f t="shared" ca="1" si="40"/>
        <v>-41019.041694410829</v>
      </c>
    </row>
    <row r="113" spans="1:21" ht="15">
      <c r="A113" s="206"/>
      <c r="B113" s="258" t="s">
        <v>214</v>
      </c>
      <c r="C113" s="35" t="str">
        <f>'Data Request'!$C$6</f>
        <v>Naira</v>
      </c>
      <c r="D113" s="35" t="str">
        <f>'Data Request'!$C$7</f>
        <v>Million</v>
      </c>
      <c r="E113" s="263"/>
      <c r="F113" s="261"/>
      <c r="G113" s="341">
        <f t="shared" ref="G113:J113" si="41">G114+G115</f>
        <v>1204.0948514742799</v>
      </c>
      <c r="H113" s="341">
        <f t="shared" si="41"/>
        <v>1486.0628325361731</v>
      </c>
      <c r="I113" s="341">
        <f t="shared" si="41"/>
        <v>1966.1344754043937</v>
      </c>
      <c r="J113" s="341">
        <f t="shared" si="41"/>
        <v>2048.435682635185</v>
      </c>
      <c r="K113" s="341">
        <f>K114+K115</f>
        <v>2525.3967569747269</v>
      </c>
      <c r="L113" s="262">
        <f t="shared" ref="L113:U113" si="42">L92</f>
        <v>2858.9436678107704</v>
      </c>
      <c r="M113" s="262">
        <f t="shared" ca="1" si="42"/>
        <v>3983.2285685028091</v>
      </c>
      <c r="N113" s="262">
        <f t="shared" ca="1" si="42"/>
        <v>9048.037994421451</v>
      </c>
      <c r="O113" s="262">
        <f t="shared" ca="1" si="42"/>
        <v>9149.7338456840225</v>
      </c>
      <c r="P113" s="262">
        <f t="shared" ca="1" si="42"/>
        <v>11256.514489509724</v>
      </c>
      <c r="Q113" s="262">
        <f t="shared" ca="1" si="42"/>
        <v>-15626.903146929028</v>
      </c>
      <c r="R113" s="262">
        <f t="shared" ca="1" si="42"/>
        <v>-6813.6089027716735</v>
      </c>
      <c r="S113" s="262">
        <f t="shared" ca="1" si="42"/>
        <v>-2365.6477924413412</v>
      </c>
      <c r="T113" s="262">
        <f t="shared" ca="1" si="42"/>
        <v>-4738.4744575281911</v>
      </c>
      <c r="U113" s="262">
        <f t="shared" ca="1" si="42"/>
        <v>-3778.0631588687065</v>
      </c>
    </row>
    <row r="114" spans="1:21" ht="15">
      <c r="A114" s="206"/>
      <c r="B114" s="224" t="s">
        <v>64</v>
      </c>
      <c r="C114" s="35" t="str">
        <f>'Data Request'!$C$6</f>
        <v>Naira</v>
      </c>
      <c r="D114" s="35" t="str">
        <f>'Data Request'!$C$7</f>
        <v>Million</v>
      </c>
      <c r="E114" s="263"/>
      <c r="F114" s="265"/>
      <c r="G114" s="228">
        <f t="shared" ref="G114:U115" si="43">SUMIFS(G$158:G$237,$D$158:$D$237,$B114,$B$158:$B$237,"Amortization in LCU")+SUMIFS(G$277:G$531,$D$277:$D$531,$B114,$B$277:$B$531,"Amortization in LCU")</f>
        <v>749.37921787428002</v>
      </c>
      <c r="H114" s="228">
        <f t="shared" si="43"/>
        <v>1013.9213346861732</v>
      </c>
      <c r="I114" s="228">
        <f t="shared" si="43"/>
        <v>1285.7762761843937</v>
      </c>
      <c r="J114" s="228">
        <f t="shared" si="43"/>
        <v>1353.2165613851851</v>
      </c>
      <c r="K114" s="228">
        <f t="shared" si="43"/>
        <v>1511.2757878047269</v>
      </c>
      <c r="L114" s="228">
        <f t="shared" si="43"/>
        <v>1844.8226986407706</v>
      </c>
      <c r="M114" s="228">
        <f t="shared" ca="1" si="43"/>
        <v>1937.0638335728088</v>
      </c>
      <c r="N114" s="228">
        <f t="shared" ca="1" si="43"/>
        <v>2033.9170252514496</v>
      </c>
      <c r="O114" s="228">
        <f t="shared" ca="1" si="43"/>
        <v>2135.6128765140215</v>
      </c>
      <c r="P114" s="228">
        <f t="shared" ca="1" si="43"/>
        <v>2242.3935203397227</v>
      </c>
      <c r="Q114" s="228">
        <f t="shared" ca="1" si="43"/>
        <v>2354.5131963567092</v>
      </c>
      <c r="R114" s="228">
        <f t="shared" ca="1" si="43"/>
        <v>2472.2388561745447</v>
      </c>
      <c r="S114" s="228">
        <f t="shared" ca="1" si="43"/>
        <v>2595.8507989832715</v>
      </c>
      <c r="T114" s="228">
        <f t="shared" ca="1" si="43"/>
        <v>2725.6433389324357</v>
      </c>
      <c r="U114" s="228">
        <f t="shared" ca="1" si="43"/>
        <v>2861.9255058790563</v>
      </c>
    </row>
    <row r="115" spans="1:21" ht="15">
      <c r="A115" s="206"/>
      <c r="B115" s="224" t="s">
        <v>65</v>
      </c>
      <c r="C115" s="35" t="str">
        <f>'Data Request'!$C$6</f>
        <v>Naira</v>
      </c>
      <c r="D115" s="35" t="str">
        <f>'Data Request'!$C$7</f>
        <v>Million</v>
      </c>
      <c r="E115" s="263"/>
      <c r="F115" s="265"/>
      <c r="G115" s="228">
        <f t="shared" si="43"/>
        <v>454.71563360000005</v>
      </c>
      <c r="H115" s="228">
        <f t="shared" si="43"/>
        <v>472.14149785000001</v>
      </c>
      <c r="I115" s="228">
        <f t="shared" si="43"/>
        <v>680.35819921999996</v>
      </c>
      <c r="J115" s="228">
        <f t="shared" si="43"/>
        <v>695.21912125000006</v>
      </c>
      <c r="K115" s="228">
        <f t="shared" si="43"/>
        <v>1014.1209691700001</v>
      </c>
      <c r="L115" s="228">
        <f t="shared" si="43"/>
        <v>1014.1209691700001</v>
      </c>
      <c r="M115" s="228">
        <f t="shared" ca="1" si="43"/>
        <v>2046.1647349300001</v>
      </c>
      <c r="N115" s="228">
        <f t="shared" ca="1" si="43"/>
        <v>7014.1209691700005</v>
      </c>
      <c r="O115" s="228">
        <f t="shared" ca="1" si="43"/>
        <v>7014.1209691700005</v>
      </c>
      <c r="P115" s="228">
        <f t="shared" ca="1" si="43"/>
        <v>9014.1209691700005</v>
      </c>
      <c r="Q115" s="228">
        <f t="shared" ca="1" si="43"/>
        <v>-17981.416343285739</v>
      </c>
      <c r="R115" s="228">
        <f t="shared" ca="1" si="43"/>
        <v>-9285.8477589462182</v>
      </c>
      <c r="S115" s="228">
        <f t="shared" ca="1" si="43"/>
        <v>-4961.4985914246117</v>
      </c>
      <c r="T115" s="228">
        <f t="shared" ca="1" si="43"/>
        <v>-7464.1177964606259</v>
      </c>
      <c r="U115" s="228">
        <f t="shared" ca="1" si="43"/>
        <v>-6639.9886647477633</v>
      </c>
    </row>
    <row r="116" spans="1:21" ht="15">
      <c r="A116" s="206"/>
      <c r="B116" s="258" t="s">
        <v>264</v>
      </c>
      <c r="C116" s="35" t="str">
        <f>'Data Request'!$C$6</f>
        <v>Naira</v>
      </c>
      <c r="D116" s="35" t="str">
        <f>'Data Request'!$C$7</f>
        <v>Million</v>
      </c>
      <c r="E116" s="263"/>
      <c r="F116" s="261"/>
      <c r="G116" s="341">
        <f t="shared" ref="G116:J116" si="44">G117+G118</f>
        <v>1913.33380841647</v>
      </c>
      <c r="H116" s="341">
        <f t="shared" si="44"/>
        <v>2149.1946417313279</v>
      </c>
      <c r="I116" s="341">
        <f t="shared" si="44"/>
        <v>2318.2768191000159</v>
      </c>
      <c r="J116" s="341">
        <f t="shared" si="44"/>
        <v>2171.6287262400001</v>
      </c>
      <c r="K116" s="341">
        <f>K117+K118</f>
        <v>2544.7760527899995</v>
      </c>
      <c r="L116" s="262">
        <f>L95</f>
        <v>2749.9541354294997</v>
      </c>
      <c r="M116" s="262">
        <f t="shared" ref="M116:U116" si="45">M95</f>
        <v>2115.071236596516</v>
      </c>
      <c r="N116" s="262">
        <f t="shared" ca="1" si="45"/>
        <v>2019.5243046972664</v>
      </c>
      <c r="O116" s="262">
        <f t="shared" ca="1" si="45"/>
        <v>2199.1908055713293</v>
      </c>
      <c r="P116" s="262">
        <f t="shared" ca="1" si="45"/>
        <v>2280.4161040022855</v>
      </c>
      <c r="Q116" s="262">
        <f t="shared" ca="1" si="45"/>
        <v>2417.3700724481819</v>
      </c>
      <c r="R116" s="262">
        <f t="shared" ca="1" si="45"/>
        <v>1116.9548749807955</v>
      </c>
      <c r="S116" s="262">
        <f t="shared" ca="1" si="45"/>
        <v>-217.83538067107474</v>
      </c>
      <c r="T116" s="262">
        <f t="shared" ca="1" si="45"/>
        <v>-1668.8078391697536</v>
      </c>
      <c r="U116" s="262">
        <f t="shared" ca="1" si="45"/>
        <v>-3409.8099975264231</v>
      </c>
    </row>
    <row r="117" spans="1:21" ht="15">
      <c r="A117" s="206"/>
      <c r="B117" s="224" t="s">
        <v>64</v>
      </c>
      <c r="C117" s="35" t="str">
        <f>'Data Request'!$C$6</f>
        <v>Naira</v>
      </c>
      <c r="D117" s="35" t="str">
        <f>'Data Request'!$C$7</f>
        <v>Million</v>
      </c>
      <c r="E117" s="263"/>
      <c r="F117" s="265"/>
      <c r="G117" s="228">
        <f t="shared" ref="G117:U117" si="46">SUMIFS(G$158:G$237,$D$158:$D$237,$B117,$B$158:$B$237,"Interests in LCU")+SUMIFS(G$277:G$531,$D$277:$D$531,$B117,$B$277:$B$531,"Interests in LCU")</f>
        <v>315.32915494647006</v>
      </c>
      <c r="H117" s="228">
        <f t="shared" si="46"/>
        <v>297.55214086132793</v>
      </c>
      <c r="I117" s="228">
        <f t="shared" si="46"/>
        <v>332.76194914001599</v>
      </c>
      <c r="J117" s="228">
        <f t="shared" si="46"/>
        <v>289.35785958000002</v>
      </c>
      <c r="K117" s="228">
        <f t="shared" si="46"/>
        <v>225.85071360000003</v>
      </c>
      <c r="L117" s="228">
        <f t="shared" si="46"/>
        <v>315.08252928000007</v>
      </c>
      <c r="M117" s="228">
        <f t="shared" si="46"/>
        <v>378.099035136</v>
      </c>
      <c r="N117" s="228">
        <f t="shared" ca="1" si="46"/>
        <v>453.71884216320001</v>
      </c>
      <c r="O117" s="228">
        <f t="shared" ca="1" si="46"/>
        <v>544.46261059584003</v>
      </c>
      <c r="P117" s="228">
        <f t="shared" ca="1" si="46"/>
        <v>653.35513271500793</v>
      </c>
      <c r="Q117" s="228">
        <f t="shared" ca="1" si="46"/>
        <v>784.02615925800944</v>
      </c>
      <c r="R117" s="228">
        <f t="shared" ca="1" si="46"/>
        <v>940.83139110961145</v>
      </c>
      <c r="S117" s="228">
        <f t="shared" ca="1" si="46"/>
        <v>1128.9976693315336</v>
      </c>
      <c r="T117" s="228">
        <f t="shared" ca="1" si="46"/>
        <v>1354.7972031978404</v>
      </c>
      <c r="U117" s="228">
        <f t="shared" ca="1" si="46"/>
        <v>1625.7566438374083</v>
      </c>
    </row>
    <row r="118" spans="1:21" ht="15">
      <c r="A118" s="206"/>
      <c r="B118" s="224" t="s">
        <v>65</v>
      </c>
      <c r="C118" s="35" t="str">
        <f>'Data Request'!$C$6</f>
        <v>Naira</v>
      </c>
      <c r="D118" s="35" t="str">
        <f>'Data Request'!$C$7</f>
        <v>Million</v>
      </c>
      <c r="E118" s="263"/>
      <c r="F118" s="265"/>
      <c r="G118" s="228">
        <f t="shared" ref="G118" si="47">SUMIFS(G$158:G$237,$D$158:$D$237,$B118,$B$158:$B$237,"Interests in LCU")+SUMIFS(G$277:G$531,$D$277:$D$531,$B118,$B$277:$B$531,"Interests in LCU")</f>
        <v>1598.00465347</v>
      </c>
      <c r="H118" s="228">
        <f t="shared" ref="H118:U118" si="48">SUMIFS(H$158:H$237,$D$158:$D$237,$B118,$B$158:$B$237,"Interests in LCU")+SUMIFS(H$277:H$531,$D$277:$D$531,$B118,$B$277:$B$531,"Interests in LCU")</f>
        <v>1851.6425008699998</v>
      </c>
      <c r="I118" s="228">
        <f t="shared" si="48"/>
        <v>1985.5148699600002</v>
      </c>
      <c r="J118" s="228">
        <f t="shared" si="48"/>
        <v>1882.2708666600001</v>
      </c>
      <c r="K118" s="228">
        <f t="shared" si="48"/>
        <v>2318.9253391899997</v>
      </c>
      <c r="L118" s="228">
        <f t="shared" si="48"/>
        <v>2434.8716061494997</v>
      </c>
      <c r="M118" s="228">
        <f t="shared" si="48"/>
        <v>1736.9722014605159</v>
      </c>
      <c r="N118" s="228">
        <f t="shared" ca="1" si="48"/>
        <v>1565.8054625340665</v>
      </c>
      <c r="O118" s="228">
        <f t="shared" ca="1" si="48"/>
        <v>1654.7281949754893</v>
      </c>
      <c r="P118" s="228">
        <f t="shared" ca="1" si="48"/>
        <v>1627.0609712872774</v>
      </c>
      <c r="Q118" s="228">
        <f t="shared" ca="1" si="48"/>
        <v>1633.3439131901723</v>
      </c>
      <c r="R118" s="228">
        <f t="shared" ca="1" si="48"/>
        <v>176.12348387118436</v>
      </c>
      <c r="S118" s="228">
        <f t="shared" ca="1" si="48"/>
        <v>-1346.8330500026082</v>
      </c>
      <c r="T118" s="228">
        <f t="shared" ca="1" si="48"/>
        <v>-3023.6050423675938</v>
      </c>
      <c r="U118" s="228">
        <f t="shared" ca="1" si="48"/>
        <v>-5035.566641363831</v>
      </c>
    </row>
    <row r="119" spans="1:21" ht="15">
      <c r="A119" s="206"/>
      <c r="B119" s="258" t="s">
        <v>213</v>
      </c>
      <c r="C119" s="35" t="str">
        <f>'Data Request'!$C$6</f>
        <v>Naira</v>
      </c>
      <c r="D119" s="35" t="str">
        <f>'Data Request'!$C$7</f>
        <v>Million</v>
      </c>
      <c r="E119" s="263"/>
      <c r="F119" s="261"/>
      <c r="G119" s="261"/>
      <c r="H119" s="261"/>
      <c r="I119" s="261"/>
      <c r="J119" s="261"/>
      <c r="K119" s="262"/>
      <c r="L119" s="262">
        <f t="shared" ref="L119:U121" si="49">L110-L113</f>
        <v>-26854.480980266511</v>
      </c>
      <c r="M119" s="262">
        <f t="shared" ca="1" si="49"/>
        <v>-20783.197296619022</v>
      </c>
      <c r="N119" s="262">
        <f t="shared" ca="1" si="49"/>
        <v>-22023.657555016063</v>
      </c>
      <c r="O119" s="262">
        <f t="shared" ca="1" si="49"/>
        <v>-23046.148043704652</v>
      </c>
      <c r="P119" s="262">
        <f t="shared" ca="1" si="49"/>
        <v>-24227.189687737489</v>
      </c>
      <c r="Q119" s="262">
        <f t="shared" ca="1" si="49"/>
        <v>-25415.616008878605</v>
      </c>
      <c r="R119" s="262">
        <f t="shared" ca="1" si="49"/>
        <v>-28107.680510412334</v>
      </c>
      <c r="S119" s="262">
        <f t="shared" ca="1" si="49"/>
        <v>-30903.702535333847</v>
      </c>
      <c r="T119" s="262">
        <f t="shared" ca="1" si="49"/>
        <v>-33888.968351565651</v>
      </c>
      <c r="U119" s="262">
        <f t="shared" ca="1" si="49"/>
        <v>-37240.978535542119</v>
      </c>
    </row>
    <row r="120" spans="1:21" ht="15">
      <c r="A120" s="206"/>
      <c r="B120" s="224" t="s">
        <v>64</v>
      </c>
      <c r="C120" s="35" t="str">
        <f>'Data Request'!$C$6</f>
        <v>Naira</v>
      </c>
      <c r="D120" s="35" t="str">
        <f>'Data Request'!$C$7</f>
        <v>Million</v>
      </c>
      <c r="E120" s="263"/>
      <c r="F120" s="222"/>
      <c r="G120" s="222"/>
      <c r="H120" s="222"/>
      <c r="I120" s="222"/>
      <c r="J120" s="222"/>
      <c r="K120" s="228"/>
      <c r="L120" s="228">
        <f t="shared" si="49"/>
        <v>-1844.8226986407706</v>
      </c>
      <c r="M120" s="228">
        <f t="shared" ca="1" si="49"/>
        <v>-1937.0638335728088</v>
      </c>
      <c r="N120" s="228">
        <f t="shared" ca="1" si="49"/>
        <v>-2033.9170252514496</v>
      </c>
      <c r="O120" s="228">
        <f t="shared" ca="1" si="49"/>
        <v>-2135.6128765140215</v>
      </c>
      <c r="P120" s="228">
        <f t="shared" ca="1" si="49"/>
        <v>-2242.3935203397227</v>
      </c>
      <c r="Q120" s="228">
        <f t="shared" ca="1" si="49"/>
        <v>-2354.5131963567092</v>
      </c>
      <c r="R120" s="228">
        <f t="shared" ca="1" si="49"/>
        <v>-2472.2388561745447</v>
      </c>
      <c r="S120" s="228">
        <f t="shared" ca="1" si="49"/>
        <v>-2595.8507989832715</v>
      </c>
      <c r="T120" s="228">
        <f t="shared" ca="1" si="49"/>
        <v>-2725.6433389324357</v>
      </c>
      <c r="U120" s="228">
        <f t="shared" ca="1" si="49"/>
        <v>-2861.9255058790563</v>
      </c>
    </row>
    <row r="121" spans="1:21" ht="15">
      <c r="A121" s="206"/>
      <c r="B121" s="224" t="s">
        <v>65</v>
      </c>
      <c r="C121" s="35" t="str">
        <f>'Data Request'!$C$6</f>
        <v>Naira</v>
      </c>
      <c r="D121" s="35" t="str">
        <f>'Data Request'!$C$7</f>
        <v>Million</v>
      </c>
      <c r="E121" s="263"/>
      <c r="F121" s="222"/>
      <c r="G121" s="222"/>
      <c r="H121" s="222"/>
      <c r="I121" s="222"/>
      <c r="J121" s="222"/>
      <c r="K121" s="228"/>
      <c r="L121" s="228">
        <f t="shared" si="49"/>
        <v>-25009.658281625736</v>
      </c>
      <c r="M121" s="228">
        <f t="shared" ca="1" si="49"/>
        <v>-18846.133463046219</v>
      </c>
      <c r="N121" s="228">
        <f t="shared" ca="1" si="49"/>
        <v>-19989.740529764611</v>
      </c>
      <c r="O121" s="228">
        <f t="shared" ca="1" si="49"/>
        <v>-20910.535167190625</v>
      </c>
      <c r="P121" s="228">
        <f t="shared" ca="1" si="49"/>
        <v>-21984.796167397762</v>
      </c>
      <c r="Q121" s="228">
        <f t="shared" ca="1" si="49"/>
        <v>-23061.102812521887</v>
      </c>
      <c r="R121" s="228">
        <f t="shared" ca="1" si="49"/>
        <v>-25635.441654237788</v>
      </c>
      <c r="S121" s="228">
        <f t="shared" ca="1" si="49"/>
        <v>-28307.851736350567</v>
      </c>
      <c r="T121" s="228">
        <f t="shared" ca="1" si="49"/>
        <v>-31163.32501263322</v>
      </c>
      <c r="U121" s="228">
        <f t="shared" ca="1" si="49"/>
        <v>-34379.053029663068</v>
      </c>
    </row>
    <row r="122" spans="1:21" ht="15">
      <c r="A122" s="206"/>
      <c r="B122" s="258" t="s">
        <v>212</v>
      </c>
      <c r="C122" s="35" t="str">
        <f>'Data Request'!$C$6</f>
        <v>Naira</v>
      </c>
      <c r="D122" s="35" t="str">
        <f>'Data Request'!$C$7</f>
        <v>Million</v>
      </c>
      <c r="E122" s="263"/>
      <c r="F122" s="261"/>
      <c r="G122" s="261"/>
      <c r="H122" s="261"/>
      <c r="I122" s="261"/>
      <c r="J122" s="261"/>
      <c r="K122" s="262"/>
      <c r="L122" s="262">
        <f t="shared" ref="L122:U122" si="50">L107-K107</f>
        <v>-15779.576612986537</v>
      </c>
      <c r="M122" s="262">
        <f t="shared" ca="1" si="50"/>
        <v>-20783.197296619008</v>
      </c>
      <c r="N122" s="262">
        <f t="shared" ca="1" si="50"/>
        <v>-22023.657555016078</v>
      </c>
      <c r="O122" s="262">
        <f t="shared" ca="1" si="50"/>
        <v>-23046.148043704685</v>
      </c>
      <c r="P122" s="262">
        <f t="shared" ca="1" si="50"/>
        <v>-24227.189687737497</v>
      </c>
      <c r="Q122" s="262">
        <f t="shared" ca="1" si="50"/>
        <v>-25415.616008878656</v>
      </c>
      <c r="R122" s="262">
        <f t="shared" ca="1" si="50"/>
        <v>-28107.68051041229</v>
      </c>
      <c r="S122" s="262">
        <f t="shared" ca="1" si="50"/>
        <v>-30903.702535333839</v>
      </c>
      <c r="T122" s="262">
        <f t="shared" ca="1" si="50"/>
        <v>-33888.968351565592</v>
      </c>
      <c r="U122" s="262">
        <f t="shared" ca="1" si="50"/>
        <v>-37240.978535542148</v>
      </c>
    </row>
    <row r="123" spans="1:21" ht="15">
      <c r="A123" s="206"/>
      <c r="B123" s="258" t="s">
        <v>211</v>
      </c>
      <c r="C123" s="35" t="str">
        <f>'Data Request'!$C$6</f>
        <v>Naira</v>
      </c>
      <c r="D123" s="35" t="str">
        <f>'Data Request'!$C$7</f>
        <v>Million</v>
      </c>
      <c r="E123" s="271"/>
      <c r="F123" s="261"/>
      <c r="G123" s="261"/>
      <c r="H123" s="261"/>
      <c r="I123" s="261"/>
      <c r="J123" s="261"/>
      <c r="K123" s="262"/>
      <c r="L123" s="262">
        <f t="shared" ref="L123:U123" si="51">L122-L119</f>
        <v>11074.904367279974</v>
      </c>
      <c r="M123" s="262">
        <f t="shared" ca="1" si="51"/>
        <v>0</v>
      </c>
      <c r="N123" s="262">
        <f t="shared" ca="1" si="51"/>
        <v>0</v>
      </c>
      <c r="O123" s="262">
        <f t="shared" ca="1" si="51"/>
        <v>-3.2741809263825417E-11</v>
      </c>
      <c r="P123" s="262">
        <f t="shared" ca="1" si="51"/>
        <v>0</v>
      </c>
      <c r="Q123" s="262">
        <f t="shared" ca="1" si="51"/>
        <v>-5.0931703299283981E-11</v>
      </c>
      <c r="R123" s="262">
        <f t="shared" ca="1" si="51"/>
        <v>4.3655745685100555E-11</v>
      </c>
      <c r="S123" s="262">
        <f t="shared" ca="1" si="51"/>
        <v>0</v>
      </c>
      <c r="T123" s="262">
        <f t="shared" ca="1" si="51"/>
        <v>5.8207660913467407E-11</v>
      </c>
      <c r="U123" s="262">
        <f t="shared" ca="1" si="51"/>
        <v>0</v>
      </c>
    </row>
    <row r="124" spans="1:21" ht="15">
      <c r="A124" s="185"/>
      <c r="B124" s="269"/>
      <c r="C124" s="271"/>
      <c r="D124" s="271"/>
      <c r="E124" s="271"/>
      <c r="F124" s="272"/>
      <c r="G124" s="272"/>
      <c r="H124" s="272"/>
      <c r="I124" s="272"/>
      <c r="J124" s="272"/>
      <c r="K124" s="270"/>
      <c r="L124" s="270"/>
      <c r="M124" s="270"/>
      <c r="N124" s="270"/>
      <c r="O124" s="270"/>
      <c r="P124" s="270"/>
      <c r="Q124" s="270"/>
      <c r="R124" s="270"/>
      <c r="S124" s="221"/>
      <c r="T124" s="221"/>
      <c r="U124" s="221"/>
    </row>
    <row r="125" spans="1:21" ht="15">
      <c r="A125" s="207"/>
      <c r="B125" s="207" t="s">
        <v>306</v>
      </c>
      <c r="C125" s="271"/>
      <c r="D125" s="271"/>
      <c r="E125" s="271"/>
      <c r="F125" s="272"/>
      <c r="G125" s="272"/>
      <c r="H125" s="272"/>
      <c r="I125" s="272"/>
      <c r="J125" s="272"/>
      <c r="K125" s="270"/>
      <c r="L125" s="270"/>
      <c r="M125" s="270"/>
      <c r="N125" s="270"/>
      <c r="O125" s="270"/>
      <c r="P125" s="270"/>
      <c r="Q125" s="270"/>
      <c r="R125" s="270"/>
      <c r="S125" s="221"/>
      <c r="T125" s="221"/>
      <c r="U125" s="221"/>
    </row>
    <row r="126" spans="1:21" ht="15">
      <c r="A126" s="207"/>
      <c r="B126" s="258" t="s">
        <v>216</v>
      </c>
      <c r="C126" s="35" t="str">
        <f>'Data Request'!$C$6</f>
        <v>Naira</v>
      </c>
      <c r="D126" s="35" t="str">
        <f>'Data Request'!$C$7</f>
        <v>Million</v>
      </c>
      <c r="E126" s="263"/>
      <c r="F126" s="261"/>
      <c r="G126" s="341">
        <f t="shared" ref="G126:J126" si="52">G107</f>
        <v>141852.10725286513</v>
      </c>
      <c r="H126" s="341">
        <f t="shared" si="52"/>
        <v>157257.80407878614</v>
      </c>
      <c r="I126" s="341">
        <f t="shared" si="52"/>
        <v>164076.0813640175</v>
      </c>
      <c r="J126" s="341">
        <f t="shared" si="52"/>
        <v>225814.99905458503</v>
      </c>
      <c r="K126" s="341">
        <f>K107</f>
        <v>235074.69480103999</v>
      </c>
      <c r="L126" s="262">
        <f>K126+(-L50+L53)+L54-L56+K108/K8*(L8-K8)</f>
        <v>219295.11818805349</v>
      </c>
      <c r="M126" s="262">
        <f t="shared" ref="M126:U126" si="53">L126+(-M50+M53)+M54-M56+L108/L8*(M8-L8)</f>
        <v>198511.92089143448</v>
      </c>
      <c r="N126" s="262">
        <f t="shared" ca="1" si="53"/>
        <v>176488.26333641843</v>
      </c>
      <c r="O126" s="262">
        <f t="shared" ca="1" si="53"/>
        <v>153442.11529271377</v>
      </c>
      <c r="P126" s="262">
        <f t="shared" ca="1" si="53"/>
        <v>129214.92560497629</v>
      </c>
      <c r="Q126" s="262">
        <f t="shared" ca="1" si="53"/>
        <v>103799.30959609769</v>
      </c>
      <c r="R126" s="262">
        <f t="shared" ca="1" si="53"/>
        <v>75691.629085685359</v>
      </c>
      <c r="S126" s="262">
        <f t="shared" ca="1" si="53"/>
        <v>44787.926550351505</v>
      </c>
      <c r="T126" s="262">
        <f t="shared" ca="1" si="53"/>
        <v>10898.958198785847</v>
      </c>
      <c r="U126" s="262">
        <f t="shared" ca="1" si="53"/>
        <v>-26342.020336756268</v>
      </c>
    </row>
    <row r="127" spans="1:21" ht="15">
      <c r="A127" s="185"/>
      <c r="B127" s="269"/>
      <c r="C127" s="271"/>
      <c r="D127" s="271"/>
      <c r="E127" s="271"/>
      <c r="F127" s="272"/>
      <c r="G127" s="272"/>
      <c r="H127" s="272"/>
      <c r="I127" s="272"/>
      <c r="J127" s="272"/>
      <c r="K127" s="270"/>
      <c r="L127" s="270"/>
      <c r="M127" s="270"/>
      <c r="N127" s="270"/>
      <c r="O127" s="270"/>
      <c r="P127" s="270"/>
      <c r="Q127" s="270"/>
      <c r="R127" s="270"/>
      <c r="S127" s="221"/>
      <c r="T127" s="221"/>
      <c r="U127" s="221"/>
    </row>
    <row r="128" spans="1:21" ht="15">
      <c r="A128" s="185"/>
      <c r="B128" s="260"/>
      <c r="C128" s="260"/>
      <c r="D128" s="260"/>
      <c r="E128" s="260"/>
      <c r="F128" s="260"/>
      <c r="G128" s="260"/>
      <c r="H128" s="260"/>
      <c r="I128" s="260"/>
      <c r="J128" s="260"/>
      <c r="K128" s="260"/>
      <c r="L128" s="260"/>
      <c r="M128" s="260"/>
      <c r="N128" s="260"/>
      <c r="O128" s="260"/>
      <c r="P128" s="260"/>
      <c r="Q128" s="260"/>
      <c r="R128" s="260"/>
      <c r="S128" s="252"/>
      <c r="T128" s="252"/>
      <c r="U128" s="252"/>
    </row>
    <row r="129" spans="1:21" ht="15">
      <c r="A129" s="205"/>
      <c r="B129" s="205" t="s">
        <v>210</v>
      </c>
      <c r="C129" s="171"/>
      <c r="D129" s="171"/>
      <c r="E129" s="171"/>
      <c r="F129" s="173"/>
      <c r="G129" s="173"/>
      <c r="H129" s="173"/>
      <c r="I129" s="173"/>
      <c r="J129" s="173"/>
      <c r="K129" s="171"/>
      <c r="L129" s="171"/>
      <c r="M129" s="171"/>
      <c r="N129" s="171"/>
      <c r="O129" s="171"/>
      <c r="P129" s="171"/>
      <c r="Q129" s="171"/>
      <c r="R129" s="171"/>
      <c r="S129" s="168"/>
      <c r="T129" s="168"/>
      <c r="U129" s="168"/>
    </row>
    <row r="130" spans="1:21" ht="15">
      <c r="A130" s="198"/>
      <c r="B130" s="194" t="str">
        <f>"Existing debt at end-"&amp;K130</f>
        <v>Existing debt at end-2019</v>
      </c>
      <c r="C130" s="195"/>
      <c r="D130" s="195"/>
      <c r="E130" s="193"/>
      <c r="F130" s="195"/>
      <c r="G130" s="204">
        <f t="shared" ref="G130:U130" si="54">G78</f>
        <v>2015</v>
      </c>
      <c r="H130" s="204">
        <f t="shared" si="54"/>
        <v>2016</v>
      </c>
      <c r="I130" s="204">
        <f t="shared" si="54"/>
        <v>2017</v>
      </c>
      <c r="J130" s="204">
        <f t="shared" si="54"/>
        <v>2018</v>
      </c>
      <c r="K130" s="204">
        <f t="shared" si="54"/>
        <v>2019</v>
      </c>
      <c r="L130" s="204">
        <f t="shared" si="54"/>
        <v>2020</v>
      </c>
      <c r="M130" s="204">
        <f t="shared" si="54"/>
        <v>2021</v>
      </c>
      <c r="N130" s="204">
        <f t="shared" si="54"/>
        <v>2022</v>
      </c>
      <c r="O130" s="204">
        <f t="shared" si="54"/>
        <v>2023</v>
      </c>
      <c r="P130" s="204">
        <f t="shared" si="54"/>
        <v>2024</v>
      </c>
      <c r="Q130" s="204">
        <f t="shared" si="54"/>
        <v>2025</v>
      </c>
      <c r="R130" s="204">
        <f t="shared" si="54"/>
        <v>2026</v>
      </c>
      <c r="S130" s="204">
        <f t="shared" si="54"/>
        <v>2027</v>
      </c>
      <c r="T130" s="204">
        <f t="shared" si="54"/>
        <v>2028</v>
      </c>
      <c r="U130" s="204">
        <f t="shared" si="54"/>
        <v>2029</v>
      </c>
    </row>
    <row r="131" spans="1:21" ht="15">
      <c r="A131" s="198"/>
      <c r="B131" s="194"/>
      <c r="C131" s="195"/>
      <c r="D131" s="195"/>
      <c r="E131" s="193"/>
      <c r="F131" s="195"/>
      <c r="G131" s="195"/>
      <c r="H131" s="195"/>
      <c r="I131" s="195"/>
      <c r="J131" s="195"/>
      <c r="K131" s="203"/>
      <c r="L131" s="193"/>
      <c r="M131" s="193"/>
      <c r="N131" s="193"/>
      <c r="O131" s="193"/>
      <c r="P131" s="193"/>
      <c r="Q131" s="193"/>
      <c r="R131" s="193"/>
      <c r="S131" s="193"/>
      <c r="T131" s="193"/>
      <c r="U131" s="193"/>
    </row>
    <row r="132" spans="1:21" ht="15">
      <c r="A132" s="198"/>
      <c r="B132" s="172"/>
      <c r="C132" s="172"/>
      <c r="D132" s="172"/>
      <c r="E132" s="192"/>
      <c r="F132" s="172"/>
      <c r="G132" s="172"/>
      <c r="H132" s="172"/>
      <c r="I132" s="172"/>
      <c r="J132" s="172"/>
      <c r="K132" s="171"/>
      <c r="L132" s="192"/>
      <c r="M132" s="192"/>
      <c r="N132" s="192"/>
      <c r="O132" s="192"/>
      <c r="P132" s="192"/>
      <c r="Q132" s="192"/>
      <c r="R132" s="192"/>
      <c r="S132" s="192"/>
      <c r="T132" s="192"/>
      <c r="U132" s="192"/>
    </row>
    <row r="133" spans="1:21" ht="15">
      <c r="A133" s="198"/>
      <c r="B133" s="189" t="s">
        <v>202</v>
      </c>
      <c r="C133" s="188"/>
      <c r="D133" s="188"/>
      <c r="E133" s="188"/>
      <c r="F133" s="187"/>
      <c r="G133" s="187"/>
      <c r="H133" s="187"/>
      <c r="I133" s="187"/>
      <c r="J133" s="187"/>
      <c r="K133" s="186"/>
      <c r="L133" s="191"/>
      <c r="M133" s="191"/>
      <c r="N133" s="191"/>
      <c r="O133" s="191"/>
      <c r="P133" s="191"/>
      <c r="Q133" s="191"/>
      <c r="R133" s="191"/>
      <c r="S133" s="191"/>
      <c r="T133" s="191"/>
      <c r="U133" s="191"/>
    </row>
    <row r="134" spans="1:21" ht="15">
      <c r="A134" s="198"/>
      <c r="B134" s="185" t="str">
        <f>B$133&amp;" for debts denominated in "&amp;D134</f>
        <v>Principal amortization payments for debts denominated in LCU</v>
      </c>
      <c r="C134" s="169" t="str">
        <f>"million "&amp;D134</f>
        <v>million LCU</v>
      </c>
      <c r="D134" s="184" t="str">
        <f>$B$81</f>
        <v>LCU</v>
      </c>
      <c r="E134" s="174" t="s">
        <v>119</v>
      </c>
      <c r="F134" s="171"/>
      <c r="G134" s="177">
        <f t="shared" ref="G134:U138" si="55">SUMIFS(G$158:G$237,$B$158:$B$237,$E134,$D$158:$D$237,$D134)</f>
        <v>454.71563360000005</v>
      </c>
      <c r="H134" s="177">
        <f t="shared" si="55"/>
        <v>472.14149785000001</v>
      </c>
      <c r="I134" s="177">
        <f t="shared" si="55"/>
        <v>680.35819921999996</v>
      </c>
      <c r="J134" s="177">
        <f t="shared" si="55"/>
        <v>695.21912125000006</v>
      </c>
      <c r="K134" s="177">
        <f t="shared" si="55"/>
        <v>1014.1209691700001</v>
      </c>
      <c r="L134" s="177">
        <f t="shared" si="55"/>
        <v>1014.1209691700001</v>
      </c>
      <c r="M134" s="177">
        <f t="shared" si="55"/>
        <v>2046.1647349300001</v>
      </c>
      <c r="N134" s="177">
        <f t="shared" si="55"/>
        <v>7014.1209691700005</v>
      </c>
      <c r="O134" s="177">
        <f t="shared" si="55"/>
        <v>7014.1209691700005</v>
      </c>
      <c r="P134" s="177">
        <f t="shared" si="55"/>
        <v>9014.1209691700005</v>
      </c>
      <c r="Q134" s="177">
        <f t="shared" si="55"/>
        <v>6014.1209691700005</v>
      </c>
      <c r="R134" s="177">
        <f t="shared" si="55"/>
        <v>7514.1209691700005</v>
      </c>
      <c r="S134" s="177">
        <f t="shared" si="55"/>
        <v>8014.1209691700005</v>
      </c>
      <c r="T134" s="177">
        <f t="shared" si="55"/>
        <v>6432.29640156</v>
      </c>
      <c r="U134" s="177">
        <f t="shared" si="55"/>
        <v>6330.6865334800004</v>
      </c>
    </row>
    <row r="135" spans="1:21" ht="15">
      <c r="A135" s="198"/>
      <c r="B135" s="185" t="str">
        <f>B$133&amp;" for debts denominated in "&amp;D135</f>
        <v>Principal amortization payments for debts denominated in USD</v>
      </c>
      <c r="C135" s="169" t="str">
        <f>"million "&amp;D135</f>
        <v>million USD</v>
      </c>
      <c r="D135" s="184" t="str">
        <f>$B$82</f>
        <v>USD</v>
      </c>
      <c r="E135" s="174" t="s">
        <v>119</v>
      </c>
      <c r="F135" s="171"/>
      <c r="G135" s="177">
        <f t="shared" si="55"/>
        <v>3.8138967199999998</v>
      </c>
      <c r="H135" s="177">
        <f t="shared" si="55"/>
        <v>4.0045915560000003</v>
      </c>
      <c r="I135" s="177">
        <f t="shared" si="55"/>
        <v>4.2048211338000003</v>
      </c>
      <c r="J135" s="177">
        <f t="shared" si="55"/>
        <v>4.4150621904900005</v>
      </c>
      <c r="K135" s="177">
        <f t="shared" si="55"/>
        <v>4.6358153000144995</v>
      </c>
      <c r="L135" s="177">
        <f t="shared" si="55"/>
        <v>4.8676060650152255</v>
      </c>
      <c r="M135" s="177">
        <f t="shared" si="55"/>
        <v>5.1109863682659862</v>
      </c>
      <c r="N135" s="177">
        <f t="shared" si="55"/>
        <v>5.3665356866792866</v>
      </c>
      <c r="O135" s="177">
        <f t="shared" si="55"/>
        <v>5.6348624710132498</v>
      </c>
      <c r="P135" s="177">
        <f t="shared" si="55"/>
        <v>5.9166055945639124</v>
      </c>
      <c r="Q135" s="177">
        <f t="shared" si="55"/>
        <v>6.2124358742921082</v>
      </c>
      <c r="R135" s="177">
        <f t="shared" si="55"/>
        <v>6.5230576680067145</v>
      </c>
      <c r="S135" s="177">
        <f t="shared" si="55"/>
        <v>6.8492105514070492</v>
      </c>
      <c r="T135" s="177">
        <f t="shared" si="55"/>
        <v>7.1916710789774028</v>
      </c>
      <c r="U135" s="177">
        <f t="shared" si="55"/>
        <v>7.5512546329262706</v>
      </c>
    </row>
    <row r="136" spans="1:21" ht="15">
      <c r="A136" s="198"/>
      <c r="B136" s="185" t="str">
        <f>B$133&amp;" for debts denominated in "&amp;D136</f>
        <v>Principal amortization payments for debts denominated in EUR</v>
      </c>
      <c r="C136" s="169" t="str">
        <f>"million "&amp;D136</f>
        <v>million EUR</v>
      </c>
      <c r="D136" s="184" t="str">
        <f>$B$83</f>
        <v>EUR</v>
      </c>
      <c r="E136" s="174" t="s">
        <v>119</v>
      </c>
      <c r="F136" s="171"/>
      <c r="G136" s="177">
        <f t="shared" si="55"/>
        <v>0</v>
      </c>
      <c r="H136" s="177">
        <f t="shared" si="55"/>
        <v>0</v>
      </c>
      <c r="I136" s="177">
        <f t="shared" si="55"/>
        <v>0</v>
      </c>
      <c r="J136" s="177">
        <f t="shared" si="55"/>
        <v>0</v>
      </c>
      <c r="K136" s="177">
        <f t="shared" si="55"/>
        <v>0</v>
      </c>
      <c r="L136" s="177">
        <f t="shared" si="55"/>
        <v>0</v>
      </c>
      <c r="M136" s="177">
        <f t="shared" si="55"/>
        <v>0</v>
      </c>
      <c r="N136" s="177">
        <f t="shared" si="55"/>
        <v>0</v>
      </c>
      <c r="O136" s="177">
        <f t="shared" si="55"/>
        <v>0</v>
      </c>
      <c r="P136" s="177">
        <f t="shared" si="55"/>
        <v>0</v>
      </c>
      <c r="Q136" s="177">
        <f t="shared" si="55"/>
        <v>0</v>
      </c>
      <c r="R136" s="177">
        <f t="shared" si="55"/>
        <v>0</v>
      </c>
      <c r="S136" s="177">
        <f t="shared" si="55"/>
        <v>0</v>
      </c>
      <c r="T136" s="177">
        <f t="shared" si="55"/>
        <v>0</v>
      </c>
      <c r="U136" s="177">
        <f t="shared" si="55"/>
        <v>0</v>
      </c>
    </row>
    <row r="137" spans="1:21" ht="15">
      <c r="A137" s="198"/>
      <c r="B137" s="185" t="str">
        <f>B$133&amp;" for debts denominated in "&amp;D137</f>
        <v>Principal amortization payments for debts denominated in GBP</v>
      </c>
      <c r="C137" s="169" t="str">
        <f>"million "&amp;D137</f>
        <v>million GBP</v>
      </c>
      <c r="D137" s="184" t="str">
        <f>$B$84</f>
        <v>GBP</v>
      </c>
      <c r="E137" s="174" t="s">
        <v>119</v>
      </c>
      <c r="F137" s="171"/>
      <c r="G137" s="177">
        <f t="shared" si="55"/>
        <v>0</v>
      </c>
      <c r="H137" s="177">
        <f t="shared" si="55"/>
        <v>0</v>
      </c>
      <c r="I137" s="177">
        <f t="shared" si="55"/>
        <v>0</v>
      </c>
      <c r="J137" s="177">
        <f t="shared" si="55"/>
        <v>0</v>
      </c>
      <c r="K137" s="177">
        <f t="shared" si="55"/>
        <v>0</v>
      </c>
      <c r="L137" s="177">
        <f t="shared" si="55"/>
        <v>0</v>
      </c>
      <c r="M137" s="177">
        <f t="shared" si="55"/>
        <v>0</v>
      </c>
      <c r="N137" s="177">
        <f t="shared" si="55"/>
        <v>0</v>
      </c>
      <c r="O137" s="177">
        <f t="shared" si="55"/>
        <v>0</v>
      </c>
      <c r="P137" s="177">
        <f t="shared" si="55"/>
        <v>0</v>
      </c>
      <c r="Q137" s="177">
        <f t="shared" si="55"/>
        <v>0</v>
      </c>
      <c r="R137" s="177">
        <f t="shared" si="55"/>
        <v>0</v>
      </c>
      <c r="S137" s="177">
        <f t="shared" si="55"/>
        <v>0</v>
      </c>
      <c r="T137" s="177">
        <f t="shared" si="55"/>
        <v>0</v>
      </c>
      <c r="U137" s="177">
        <f t="shared" si="55"/>
        <v>0</v>
      </c>
    </row>
    <row r="138" spans="1:21" ht="15">
      <c r="A138" s="198"/>
      <c r="B138" s="185" t="str">
        <f>B$133&amp;" for debts denominated in "&amp;D138</f>
        <v>Principal amortization payments for debts denominated in CHY</v>
      </c>
      <c r="C138" s="169" t="str">
        <f>"million "&amp;D138</f>
        <v>million CHY</v>
      </c>
      <c r="D138" s="184" t="str">
        <f>$B$85</f>
        <v>CHY</v>
      </c>
      <c r="E138" s="174" t="s">
        <v>119</v>
      </c>
      <c r="F138" s="171"/>
      <c r="G138" s="273">
        <f t="shared" si="55"/>
        <v>0</v>
      </c>
      <c r="H138" s="273">
        <f t="shared" si="55"/>
        <v>0</v>
      </c>
      <c r="I138" s="273">
        <f t="shared" si="55"/>
        <v>0</v>
      </c>
      <c r="J138" s="273">
        <f t="shared" si="55"/>
        <v>0</v>
      </c>
      <c r="K138" s="273">
        <f t="shared" si="55"/>
        <v>0</v>
      </c>
      <c r="L138" s="273">
        <f t="shared" si="55"/>
        <v>0</v>
      </c>
      <c r="M138" s="273">
        <f t="shared" si="55"/>
        <v>0</v>
      </c>
      <c r="N138" s="273">
        <f t="shared" si="55"/>
        <v>0</v>
      </c>
      <c r="O138" s="273">
        <f t="shared" si="55"/>
        <v>0</v>
      </c>
      <c r="P138" s="273">
        <f t="shared" si="55"/>
        <v>0</v>
      </c>
      <c r="Q138" s="273">
        <f t="shared" si="55"/>
        <v>0</v>
      </c>
      <c r="R138" s="273">
        <f t="shared" si="55"/>
        <v>0</v>
      </c>
      <c r="S138" s="273">
        <f t="shared" si="55"/>
        <v>0</v>
      </c>
      <c r="T138" s="273">
        <f t="shared" si="55"/>
        <v>0</v>
      </c>
      <c r="U138" s="273">
        <f t="shared" si="55"/>
        <v>0</v>
      </c>
    </row>
    <row r="139" spans="1:21" ht="15">
      <c r="A139" s="198"/>
      <c r="B139" s="183" t="str">
        <f>B$133&amp;" TOTAL in LCU"</f>
        <v>Principal amortization payments TOTAL in LCU</v>
      </c>
      <c r="C139" s="169" t="s">
        <v>186</v>
      </c>
      <c r="D139" s="178"/>
      <c r="E139" s="171"/>
      <c r="F139" s="171"/>
      <c r="G139" s="262">
        <f t="shared" ref="G139:U139" si="56">SUMPRODUCT(G134:G138,G$81:G$85)</f>
        <v>1204.0948514742799</v>
      </c>
      <c r="H139" s="262">
        <f t="shared" si="56"/>
        <v>1486.0628325361731</v>
      </c>
      <c r="I139" s="262">
        <f t="shared" si="56"/>
        <v>1966.1344754043937</v>
      </c>
      <c r="J139" s="262">
        <f t="shared" si="56"/>
        <v>2048.435682635185</v>
      </c>
      <c r="K139" s="262">
        <f t="shared" si="56"/>
        <v>2525.3967569747269</v>
      </c>
      <c r="L139" s="262">
        <f t="shared" si="56"/>
        <v>2858.9436678107704</v>
      </c>
      <c r="M139" s="262">
        <f t="shared" si="56"/>
        <v>3983.2285685028091</v>
      </c>
      <c r="N139" s="262">
        <f t="shared" si="56"/>
        <v>9048.037994421451</v>
      </c>
      <c r="O139" s="262">
        <f t="shared" si="56"/>
        <v>9149.7338456840225</v>
      </c>
      <c r="P139" s="262">
        <f t="shared" si="56"/>
        <v>11256.514489509724</v>
      </c>
      <c r="Q139" s="262">
        <f t="shared" si="56"/>
        <v>8368.6341655267097</v>
      </c>
      <c r="R139" s="262">
        <f t="shared" si="56"/>
        <v>9986.3598253445452</v>
      </c>
      <c r="S139" s="262">
        <f t="shared" si="56"/>
        <v>10609.971768153271</v>
      </c>
      <c r="T139" s="262">
        <f t="shared" si="56"/>
        <v>9157.9397404924348</v>
      </c>
      <c r="U139" s="262">
        <f t="shared" si="56"/>
        <v>9192.6120393590572</v>
      </c>
    </row>
    <row r="140" spans="1:21" ht="15">
      <c r="A140" s="198"/>
      <c r="B140" s="174"/>
      <c r="C140" s="178"/>
      <c r="D140" s="178"/>
      <c r="E140" s="171"/>
      <c r="F140" s="171"/>
      <c r="G140" s="172"/>
      <c r="H140" s="172"/>
      <c r="I140" s="172"/>
      <c r="J140" s="172"/>
      <c r="K140" s="227"/>
      <c r="L140" s="274"/>
      <c r="M140" s="273"/>
      <c r="N140" s="273"/>
      <c r="O140" s="273"/>
      <c r="P140" s="273"/>
      <c r="Q140" s="273"/>
      <c r="R140" s="273"/>
      <c r="S140" s="273"/>
      <c r="T140" s="273"/>
      <c r="U140" s="273"/>
    </row>
    <row r="141" spans="1:21" ht="15">
      <c r="A141" s="198"/>
      <c r="B141" s="189" t="s">
        <v>201</v>
      </c>
      <c r="C141" s="188"/>
      <c r="D141" s="188"/>
      <c r="E141" s="188"/>
      <c r="F141" s="187"/>
      <c r="G141" s="187"/>
      <c r="H141" s="187"/>
      <c r="I141" s="187"/>
      <c r="J141" s="187"/>
      <c r="K141" s="235"/>
      <c r="L141" s="236"/>
      <c r="M141" s="236"/>
      <c r="N141" s="236"/>
      <c r="O141" s="236"/>
      <c r="P141" s="236"/>
      <c r="Q141" s="236"/>
      <c r="R141" s="236"/>
      <c r="S141" s="236"/>
      <c r="T141" s="236"/>
      <c r="U141" s="236"/>
    </row>
    <row r="142" spans="1:21" ht="15">
      <c r="A142" s="198"/>
      <c r="B142" s="185" t="str">
        <f>B$141&amp;" for debts denominated in "&amp;D142</f>
        <v>Interest payments for debts denominated in LCU</v>
      </c>
      <c r="C142" s="169" t="str">
        <f>"million "&amp;D142</f>
        <v>million LCU</v>
      </c>
      <c r="D142" s="184" t="str">
        <f>$B$81</f>
        <v>LCU</v>
      </c>
      <c r="E142" s="174" t="s">
        <v>182</v>
      </c>
      <c r="F142" s="171"/>
      <c r="G142" s="177">
        <f t="shared" ref="G142:U146" si="57">SUMIFS(G$158:G$237,$B$158:$B$237,$E142,$D$158:$D$237,$D142)</f>
        <v>1598.00465347</v>
      </c>
      <c r="H142" s="177">
        <f t="shared" si="57"/>
        <v>1851.6425008699998</v>
      </c>
      <c r="I142" s="177">
        <f t="shared" si="57"/>
        <v>1985.5148699600002</v>
      </c>
      <c r="J142" s="177">
        <f t="shared" si="57"/>
        <v>1882.2708666600001</v>
      </c>
      <c r="K142" s="177">
        <f t="shared" si="57"/>
        <v>2318.9253391899997</v>
      </c>
      <c r="L142" s="177">
        <f t="shared" si="57"/>
        <v>2434.8716061494997</v>
      </c>
      <c r="M142" s="177">
        <f t="shared" si="57"/>
        <v>2556.6151864569747</v>
      </c>
      <c r="N142" s="177">
        <f t="shared" si="57"/>
        <v>2684.4459457798239</v>
      </c>
      <c r="O142" s="177">
        <f t="shared" si="57"/>
        <v>2818.6682430688147</v>
      </c>
      <c r="P142" s="177">
        <f t="shared" si="57"/>
        <v>2959.6016552222554</v>
      </c>
      <c r="Q142" s="177">
        <f t="shared" si="57"/>
        <v>3107.5817379833679</v>
      </c>
      <c r="R142" s="177">
        <f t="shared" si="57"/>
        <v>3262.9608248825371</v>
      </c>
      <c r="S142" s="177">
        <f t="shared" si="57"/>
        <v>3426.1088661266635</v>
      </c>
      <c r="T142" s="177">
        <f t="shared" si="57"/>
        <v>3597.414309432997</v>
      </c>
      <c r="U142" s="177">
        <f t="shared" si="57"/>
        <v>3777.2850249046469</v>
      </c>
    </row>
    <row r="143" spans="1:21" ht="15">
      <c r="A143" s="198"/>
      <c r="B143" s="185" t="str">
        <f>B$141&amp;" for debts denominated in "&amp;D143</f>
        <v>Interest payments for debts denominated in USD</v>
      </c>
      <c r="C143" s="169" t="str">
        <f>"million "&amp;D143</f>
        <v>million USD</v>
      </c>
      <c r="D143" s="184" t="str">
        <f>$B$82</f>
        <v>USD</v>
      </c>
      <c r="E143" s="174" t="s">
        <v>182</v>
      </c>
      <c r="F143" s="171"/>
      <c r="G143" s="177">
        <f t="shared" si="57"/>
        <v>1.6048387800000004</v>
      </c>
      <c r="H143" s="177">
        <f t="shared" si="57"/>
        <v>1.1752142399999999</v>
      </c>
      <c r="I143" s="177">
        <f t="shared" si="57"/>
        <v>1.0882176799999999</v>
      </c>
      <c r="J143" s="177">
        <f t="shared" si="57"/>
        <v>0.94407132000000005</v>
      </c>
      <c r="K143" s="177">
        <f t="shared" si="57"/>
        <v>0.69279360000000012</v>
      </c>
      <c r="L143" s="177">
        <f t="shared" si="57"/>
        <v>0.83135232000000014</v>
      </c>
      <c r="M143" s="177">
        <f t="shared" si="57"/>
        <v>0.99762278400000004</v>
      </c>
      <c r="N143" s="177">
        <f t="shared" si="57"/>
        <v>1.1971473408</v>
      </c>
      <c r="O143" s="177">
        <f t="shared" si="57"/>
        <v>1.43657680896</v>
      </c>
      <c r="P143" s="177">
        <f t="shared" si="57"/>
        <v>1.7238921707519999</v>
      </c>
      <c r="Q143" s="177">
        <f t="shared" si="57"/>
        <v>2.0686706049023997</v>
      </c>
      <c r="R143" s="177">
        <f t="shared" si="57"/>
        <v>2.4824047258828799</v>
      </c>
      <c r="S143" s="177">
        <f t="shared" si="57"/>
        <v>2.9788856710594556</v>
      </c>
      <c r="T143" s="177">
        <f t="shared" si="57"/>
        <v>3.5746628052713465</v>
      </c>
      <c r="U143" s="177">
        <f t="shared" si="57"/>
        <v>4.2895953663256154</v>
      </c>
    </row>
    <row r="144" spans="1:21" ht="15">
      <c r="A144" s="198"/>
      <c r="B144" s="185" t="str">
        <f>B$141&amp;" for debts denominated in "&amp;D144</f>
        <v>Interest payments for debts denominated in EUR</v>
      </c>
      <c r="C144" s="169" t="str">
        <f>"million "&amp;D144</f>
        <v>million EUR</v>
      </c>
      <c r="D144" s="184" t="str">
        <f>$B$83</f>
        <v>EUR</v>
      </c>
      <c r="E144" s="174" t="s">
        <v>182</v>
      </c>
      <c r="F144" s="171"/>
      <c r="G144" s="177">
        <f t="shared" si="57"/>
        <v>0</v>
      </c>
      <c r="H144" s="177">
        <f t="shared" si="57"/>
        <v>0</v>
      </c>
      <c r="I144" s="177">
        <f t="shared" si="57"/>
        <v>0</v>
      </c>
      <c r="J144" s="177">
        <f t="shared" si="57"/>
        <v>0</v>
      </c>
      <c r="K144" s="177">
        <f t="shared" si="57"/>
        <v>0</v>
      </c>
      <c r="L144" s="177">
        <f t="shared" si="57"/>
        <v>0</v>
      </c>
      <c r="M144" s="177">
        <f t="shared" si="57"/>
        <v>0</v>
      </c>
      <c r="N144" s="177">
        <f t="shared" si="57"/>
        <v>0</v>
      </c>
      <c r="O144" s="177">
        <f t="shared" si="57"/>
        <v>0</v>
      </c>
      <c r="P144" s="177">
        <f t="shared" si="57"/>
        <v>0</v>
      </c>
      <c r="Q144" s="177">
        <f t="shared" si="57"/>
        <v>0</v>
      </c>
      <c r="R144" s="177">
        <f t="shared" si="57"/>
        <v>0</v>
      </c>
      <c r="S144" s="177">
        <f t="shared" si="57"/>
        <v>0</v>
      </c>
      <c r="T144" s="177">
        <f t="shared" si="57"/>
        <v>0</v>
      </c>
      <c r="U144" s="177">
        <f t="shared" si="57"/>
        <v>0</v>
      </c>
    </row>
    <row r="145" spans="1:21" ht="15">
      <c r="A145" s="198"/>
      <c r="B145" s="185" t="str">
        <f>B$141&amp;" for debts denominated in "&amp;D145</f>
        <v>Interest payments for debts denominated in GBP</v>
      </c>
      <c r="C145" s="169" t="str">
        <f>"million "&amp;D145</f>
        <v>million GBP</v>
      </c>
      <c r="D145" s="184" t="str">
        <f>$B$84</f>
        <v>GBP</v>
      </c>
      <c r="E145" s="174" t="s">
        <v>182</v>
      </c>
      <c r="F145" s="171"/>
      <c r="G145" s="177">
        <f t="shared" si="57"/>
        <v>0</v>
      </c>
      <c r="H145" s="177">
        <f t="shared" si="57"/>
        <v>0</v>
      </c>
      <c r="I145" s="177">
        <f t="shared" si="57"/>
        <v>0</v>
      </c>
      <c r="J145" s="177">
        <f t="shared" si="57"/>
        <v>0</v>
      </c>
      <c r="K145" s="177">
        <f t="shared" si="57"/>
        <v>0</v>
      </c>
      <c r="L145" s="177">
        <f t="shared" si="57"/>
        <v>0</v>
      </c>
      <c r="M145" s="177">
        <f t="shared" si="57"/>
        <v>0</v>
      </c>
      <c r="N145" s="177">
        <f t="shared" si="57"/>
        <v>0</v>
      </c>
      <c r="O145" s="177">
        <f t="shared" si="57"/>
        <v>0</v>
      </c>
      <c r="P145" s="177">
        <f t="shared" si="57"/>
        <v>0</v>
      </c>
      <c r="Q145" s="177">
        <f t="shared" si="57"/>
        <v>0</v>
      </c>
      <c r="R145" s="177">
        <f t="shared" si="57"/>
        <v>0</v>
      </c>
      <c r="S145" s="177">
        <f t="shared" si="57"/>
        <v>0</v>
      </c>
      <c r="T145" s="177">
        <f t="shared" si="57"/>
        <v>0</v>
      </c>
      <c r="U145" s="177">
        <f t="shared" si="57"/>
        <v>0</v>
      </c>
    </row>
    <row r="146" spans="1:21" ht="15">
      <c r="A146" s="198"/>
      <c r="B146" s="185" t="str">
        <f>B$141&amp;" for debts denominated in "&amp;D146</f>
        <v>Interest payments for debts denominated in CHY</v>
      </c>
      <c r="C146" s="169" t="str">
        <f>"million "&amp;D146</f>
        <v>million CHY</v>
      </c>
      <c r="D146" s="184" t="str">
        <f>$B$85</f>
        <v>CHY</v>
      </c>
      <c r="E146" s="174" t="s">
        <v>182</v>
      </c>
      <c r="F146" s="171"/>
      <c r="G146" s="273">
        <f t="shared" si="57"/>
        <v>0</v>
      </c>
      <c r="H146" s="273">
        <f t="shared" si="57"/>
        <v>0</v>
      </c>
      <c r="I146" s="273">
        <f t="shared" si="57"/>
        <v>0</v>
      </c>
      <c r="J146" s="273">
        <f t="shared" si="57"/>
        <v>0</v>
      </c>
      <c r="K146" s="273">
        <f t="shared" si="57"/>
        <v>0</v>
      </c>
      <c r="L146" s="273">
        <f t="shared" si="57"/>
        <v>0</v>
      </c>
      <c r="M146" s="273">
        <f t="shared" si="57"/>
        <v>0</v>
      </c>
      <c r="N146" s="273">
        <f t="shared" si="57"/>
        <v>0</v>
      </c>
      <c r="O146" s="273">
        <f t="shared" si="57"/>
        <v>0</v>
      </c>
      <c r="P146" s="273">
        <f t="shared" si="57"/>
        <v>0</v>
      </c>
      <c r="Q146" s="273">
        <f t="shared" si="57"/>
        <v>0</v>
      </c>
      <c r="R146" s="273">
        <f t="shared" si="57"/>
        <v>0</v>
      </c>
      <c r="S146" s="273">
        <f t="shared" si="57"/>
        <v>0</v>
      </c>
      <c r="T146" s="273">
        <f t="shared" si="57"/>
        <v>0</v>
      </c>
      <c r="U146" s="273">
        <f t="shared" si="57"/>
        <v>0</v>
      </c>
    </row>
    <row r="147" spans="1:21" ht="15">
      <c r="A147" s="198"/>
      <c r="B147" s="183" t="str">
        <f>B$141&amp;" TOTAL in LCU"</f>
        <v>Interest payments TOTAL in LCU</v>
      </c>
      <c r="C147" s="169" t="s">
        <v>186</v>
      </c>
      <c r="D147" s="178"/>
      <c r="E147" s="171"/>
      <c r="F147" s="171"/>
      <c r="G147" s="262">
        <f t="shared" ref="G147:U147" si="58">SUMPRODUCT(G142:G146,G$81:G$85)</f>
        <v>1913.33380841647</v>
      </c>
      <c r="H147" s="262">
        <f t="shared" si="58"/>
        <v>2149.1946417313279</v>
      </c>
      <c r="I147" s="262">
        <f t="shared" si="58"/>
        <v>2318.2768191000159</v>
      </c>
      <c r="J147" s="262">
        <f t="shared" si="58"/>
        <v>2171.6287262400001</v>
      </c>
      <c r="K147" s="262">
        <f t="shared" si="58"/>
        <v>2544.7760527899995</v>
      </c>
      <c r="L147" s="262">
        <f t="shared" si="58"/>
        <v>2749.9541354294997</v>
      </c>
      <c r="M147" s="262">
        <f t="shared" si="58"/>
        <v>2934.7142215929748</v>
      </c>
      <c r="N147" s="262">
        <f t="shared" si="58"/>
        <v>3138.1647879430238</v>
      </c>
      <c r="O147" s="262">
        <f t="shared" si="58"/>
        <v>3363.1308536646548</v>
      </c>
      <c r="P147" s="262">
        <f t="shared" si="58"/>
        <v>3612.9567879372635</v>
      </c>
      <c r="Q147" s="262">
        <f t="shared" si="58"/>
        <v>3891.6078972413775</v>
      </c>
      <c r="R147" s="262">
        <f t="shared" si="58"/>
        <v>4203.7922159921482</v>
      </c>
      <c r="S147" s="262">
        <f t="shared" si="58"/>
        <v>4555.106535458197</v>
      </c>
      <c r="T147" s="262">
        <f t="shared" si="58"/>
        <v>4952.2115126308372</v>
      </c>
      <c r="U147" s="262">
        <f t="shared" si="58"/>
        <v>5403.0416687420548</v>
      </c>
    </row>
    <row r="148" spans="1:21" ht="15">
      <c r="A148" s="198"/>
      <c r="B148" s="174"/>
      <c r="C148" s="172"/>
      <c r="D148" s="178"/>
      <c r="E148" s="171"/>
      <c r="F148" s="171"/>
      <c r="G148" s="172"/>
      <c r="H148" s="172"/>
      <c r="I148" s="172"/>
      <c r="J148" s="172"/>
      <c r="K148" s="227"/>
      <c r="L148" s="274"/>
      <c r="M148" s="273"/>
      <c r="N148" s="273"/>
      <c r="O148" s="273"/>
      <c r="P148" s="273"/>
      <c r="Q148" s="273"/>
      <c r="R148" s="273"/>
      <c r="S148" s="273"/>
      <c r="T148" s="273"/>
      <c r="U148" s="273"/>
    </row>
    <row r="149" spans="1:21" ht="15">
      <c r="A149" s="198"/>
      <c r="B149" s="189" t="s">
        <v>208</v>
      </c>
      <c r="C149" s="188"/>
      <c r="D149" s="188"/>
      <c r="E149" s="188"/>
      <c r="F149" s="187"/>
      <c r="G149" s="187"/>
      <c r="H149" s="187"/>
      <c r="I149" s="187"/>
      <c r="J149" s="187"/>
      <c r="K149" s="235"/>
      <c r="L149" s="236"/>
      <c r="M149" s="236"/>
      <c r="N149" s="236"/>
      <c r="O149" s="236"/>
      <c r="P149" s="236"/>
      <c r="Q149" s="236"/>
      <c r="R149" s="236"/>
      <c r="S149" s="236"/>
      <c r="T149" s="236"/>
      <c r="U149" s="236"/>
    </row>
    <row r="150" spans="1:21" ht="15">
      <c r="A150" s="198"/>
      <c r="B150" s="185" t="str">
        <f>B$149&amp;" for debts denominated in "&amp;D150</f>
        <v>Debt stock for debts denominated in LCU</v>
      </c>
      <c r="C150" s="169" t="str">
        <f>"million "&amp;D150</f>
        <v>million LCU</v>
      </c>
      <c r="D150" s="184" t="str">
        <f>$B$81</f>
        <v>LCU</v>
      </c>
      <c r="E150" s="174" t="s">
        <v>208</v>
      </c>
      <c r="F150" s="171"/>
      <c r="G150" s="177">
        <f t="shared" ref="G150:U154" si="59">SUMIFS(G$158:G$237,$B$158:$B$237,$E150,$D$158:$D$237,$D150)</f>
        <v>115522.25205775999</v>
      </c>
      <c r="H150" s="177">
        <f t="shared" si="59"/>
        <v>128142.09312897999</v>
      </c>
      <c r="I150" s="177">
        <f t="shared" si="59"/>
        <v>125648.7055425</v>
      </c>
      <c r="J150" s="177">
        <f t="shared" si="59"/>
        <v>167955.84872232002</v>
      </c>
      <c r="K150" s="177">
        <f t="shared" si="59"/>
        <v>166953.58491927999</v>
      </c>
      <c r="L150" s="177">
        <f t="shared" si="59"/>
        <v>165939.46395010999</v>
      </c>
      <c r="M150" s="177">
        <f t="shared" si="59"/>
        <v>163893.29921517998</v>
      </c>
      <c r="N150" s="177">
        <f t="shared" si="59"/>
        <v>156879.17824600998</v>
      </c>
      <c r="O150" s="177">
        <f t="shared" si="59"/>
        <v>149865.05727683997</v>
      </c>
      <c r="P150" s="177">
        <f t="shared" si="59"/>
        <v>140850.93630766997</v>
      </c>
      <c r="Q150" s="177">
        <f t="shared" si="59"/>
        <v>134836.81533849996</v>
      </c>
      <c r="R150" s="177">
        <f t="shared" si="59"/>
        <v>127322.69436932995</v>
      </c>
      <c r="S150" s="177">
        <f t="shared" si="59"/>
        <v>119308.57340015995</v>
      </c>
      <c r="T150" s="177">
        <f t="shared" si="59"/>
        <v>112876.27699859995</v>
      </c>
      <c r="U150" s="177">
        <f t="shared" si="59"/>
        <v>106545.59046511995</v>
      </c>
    </row>
    <row r="151" spans="1:21" ht="15">
      <c r="A151" s="198"/>
      <c r="B151" s="185" t="str">
        <f>B$149&amp;" for debts denominated in "&amp;D151</f>
        <v>Debt stock for debts denominated in USD</v>
      </c>
      <c r="C151" s="169" t="str">
        <f>"million "&amp;D151</f>
        <v>million USD</v>
      </c>
      <c r="D151" s="184" t="str">
        <f>$B$82</f>
        <v>USD</v>
      </c>
      <c r="E151" s="174" t="s">
        <v>208</v>
      </c>
      <c r="F151" s="171"/>
      <c r="G151" s="177">
        <f t="shared" si="59"/>
        <v>134.00338035999999</v>
      </c>
      <c r="H151" s="177">
        <f t="shared" si="59"/>
        <v>114.99563746</v>
      </c>
      <c r="I151" s="177">
        <f t="shared" si="59"/>
        <v>125.66746250000001</v>
      </c>
      <c r="J151" s="177">
        <f t="shared" si="59"/>
        <v>188.77373681000003</v>
      </c>
      <c r="K151" s="177">
        <f t="shared" si="59"/>
        <v>208.96045975999999</v>
      </c>
      <c r="L151" s="177">
        <f t="shared" si="59"/>
        <v>204.09285369498477</v>
      </c>
      <c r="M151" s="177">
        <f t="shared" si="59"/>
        <v>198.98186732671877</v>
      </c>
      <c r="N151" s="177">
        <f t="shared" si="59"/>
        <v>193.61533164003947</v>
      </c>
      <c r="O151" s="177">
        <f t="shared" si="59"/>
        <v>187.98046916902621</v>
      </c>
      <c r="P151" s="177">
        <f t="shared" si="59"/>
        <v>182.06386357446229</v>
      </c>
      <c r="Q151" s="177">
        <f t="shared" si="59"/>
        <v>175.85142770017018</v>
      </c>
      <c r="R151" s="177">
        <f t="shared" si="59"/>
        <v>169.32837003216346</v>
      </c>
      <c r="S151" s="177">
        <f t="shared" si="59"/>
        <v>162.47915948075641</v>
      </c>
      <c r="T151" s="177">
        <f t="shared" si="59"/>
        <v>155.287488401779</v>
      </c>
      <c r="U151" s="177">
        <f t="shared" si="59"/>
        <v>147.73623376885274</v>
      </c>
    </row>
    <row r="152" spans="1:21" ht="15">
      <c r="A152" s="198"/>
      <c r="B152" s="185" t="str">
        <f>B$149&amp;" for debts denominated in "&amp;D152</f>
        <v>Debt stock for debts denominated in EUR</v>
      </c>
      <c r="C152" s="169" t="str">
        <f>"million "&amp;D152</f>
        <v>million EUR</v>
      </c>
      <c r="D152" s="184" t="str">
        <f>$B$83</f>
        <v>EUR</v>
      </c>
      <c r="E152" s="174" t="s">
        <v>208</v>
      </c>
      <c r="F152" s="171"/>
      <c r="G152" s="177">
        <f t="shared" si="59"/>
        <v>0</v>
      </c>
      <c r="H152" s="177">
        <f t="shared" si="59"/>
        <v>0</v>
      </c>
      <c r="I152" s="177">
        <f t="shared" si="59"/>
        <v>0</v>
      </c>
      <c r="J152" s="177">
        <f t="shared" si="59"/>
        <v>0</v>
      </c>
      <c r="K152" s="177">
        <f t="shared" si="59"/>
        <v>0</v>
      </c>
      <c r="L152" s="177">
        <f t="shared" si="59"/>
        <v>0</v>
      </c>
      <c r="M152" s="177">
        <f t="shared" si="59"/>
        <v>0</v>
      </c>
      <c r="N152" s="177">
        <f t="shared" si="59"/>
        <v>0</v>
      </c>
      <c r="O152" s="177">
        <f t="shared" si="59"/>
        <v>0</v>
      </c>
      <c r="P152" s="177">
        <f t="shared" si="59"/>
        <v>0</v>
      </c>
      <c r="Q152" s="177">
        <f t="shared" si="59"/>
        <v>0</v>
      </c>
      <c r="R152" s="177">
        <f t="shared" si="59"/>
        <v>0</v>
      </c>
      <c r="S152" s="177">
        <f t="shared" si="59"/>
        <v>0</v>
      </c>
      <c r="T152" s="177">
        <f t="shared" si="59"/>
        <v>0</v>
      </c>
      <c r="U152" s="177">
        <f t="shared" si="59"/>
        <v>0</v>
      </c>
    </row>
    <row r="153" spans="1:21" ht="15">
      <c r="A153" s="198"/>
      <c r="B153" s="185" t="str">
        <f>B$149&amp;" for debts denominated in "&amp;D153</f>
        <v>Debt stock for debts denominated in GBP</v>
      </c>
      <c r="C153" s="169" t="str">
        <f>"million "&amp;D153</f>
        <v>million GBP</v>
      </c>
      <c r="D153" s="184" t="str">
        <f>$B$84</f>
        <v>GBP</v>
      </c>
      <c r="E153" s="174" t="s">
        <v>208</v>
      </c>
      <c r="F153" s="171"/>
      <c r="G153" s="177">
        <f t="shared" si="59"/>
        <v>0</v>
      </c>
      <c r="H153" s="177">
        <f t="shared" si="59"/>
        <v>0</v>
      </c>
      <c r="I153" s="177">
        <f t="shared" si="59"/>
        <v>0</v>
      </c>
      <c r="J153" s="177">
        <f t="shared" si="59"/>
        <v>0</v>
      </c>
      <c r="K153" s="177">
        <f t="shared" si="59"/>
        <v>0</v>
      </c>
      <c r="L153" s="177">
        <f t="shared" si="59"/>
        <v>0</v>
      </c>
      <c r="M153" s="177">
        <f t="shared" si="59"/>
        <v>0</v>
      </c>
      <c r="N153" s="177">
        <f t="shared" si="59"/>
        <v>0</v>
      </c>
      <c r="O153" s="177">
        <f t="shared" si="59"/>
        <v>0</v>
      </c>
      <c r="P153" s="177">
        <f t="shared" si="59"/>
        <v>0</v>
      </c>
      <c r="Q153" s="177">
        <f t="shared" si="59"/>
        <v>0</v>
      </c>
      <c r="R153" s="177">
        <f t="shared" si="59"/>
        <v>0</v>
      </c>
      <c r="S153" s="177">
        <f t="shared" si="59"/>
        <v>0</v>
      </c>
      <c r="T153" s="177">
        <f t="shared" si="59"/>
        <v>0</v>
      </c>
      <c r="U153" s="177">
        <f t="shared" si="59"/>
        <v>0</v>
      </c>
    </row>
    <row r="154" spans="1:21" ht="15">
      <c r="A154" s="198"/>
      <c r="B154" s="185" t="str">
        <f>B$149&amp;" for debts denominated in "&amp;D154</f>
        <v>Debt stock for debts denominated in CHY</v>
      </c>
      <c r="C154" s="169" t="str">
        <f>"million "&amp;D154</f>
        <v>million CHY</v>
      </c>
      <c r="D154" s="184" t="str">
        <f>$B$85</f>
        <v>CHY</v>
      </c>
      <c r="E154" s="174" t="s">
        <v>208</v>
      </c>
      <c r="F154" s="171"/>
      <c r="G154" s="273">
        <f t="shared" si="59"/>
        <v>0</v>
      </c>
      <c r="H154" s="273">
        <f t="shared" si="59"/>
        <v>0</v>
      </c>
      <c r="I154" s="273">
        <f t="shared" si="59"/>
        <v>0</v>
      </c>
      <c r="J154" s="273">
        <f t="shared" si="59"/>
        <v>0</v>
      </c>
      <c r="K154" s="273">
        <f t="shared" si="59"/>
        <v>0</v>
      </c>
      <c r="L154" s="273">
        <f t="shared" si="59"/>
        <v>0</v>
      </c>
      <c r="M154" s="273">
        <f t="shared" si="59"/>
        <v>0</v>
      </c>
      <c r="N154" s="273">
        <f t="shared" si="59"/>
        <v>0</v>
      </c>
      <c r="O154" s="273">
        <f t="shared" si="59"/>
        <v>0</v>
      </c>
      <c r="P154" s="273">
        <f t="shared" si="59"/>
        <v>0</v>
      </c>
      <c r="Q154" s="273">
        <f t="shared" si="59"/>
        <v>0</v>
      </c>
      <c r="R154" s="273">
        <f t="shared" si="59"/>
        <v>0</v>
      </c>
      <c r="S154" s="273">
        <f t="shared" si="59"/>
        <v>0</v>
      </c>
      <c r="T154" s="273">
        <f t="shared" si="59"/>
        <v>0</v>
      </c>
      <c r="U154" s="273">
        <f t="shared" si="59"/>
        <v>0</v>
      </c>
    </row>
    <row r="155" spans="1:21" ht="15">
      <c r="A155" s="198"/>
      <c r="B155" s="183" t="str">
        <f>B$149&amp;" TOTAL in LCU"</f>
        <v>Debt stock TOTAL in LCU</v>
      </c>
      <c r="C155" s="169" t="s">
        <v>186</v>
      </c>
      <c r="D155" s="178"/>
      <c r="E155" s="171"/>
      <c r="F155" s="171"/>
      <c r="G155" s="262">
        <f t="shared" ref="G155:U155" si="60">SUMPRODUCT(G150:G154,G$81:G$85)</f>
        <v>141852.10725286513</v>
      </c>
      <c r="H155" s="262">
        <f t="shared" si="60"/>
        <v>157257.80407878614</v>
      </c>
      <c r="I155" s="262">
        <f t="shared" si="60"/>
        <v>164076.0813640175</v>
      </c>
      <c r="J155" s="262">
        <f t="shared" si="60"/>
        <v>225814.99905458503</v>
      </c>
      <c r="K155" s="262">
        <f t="shared" si="60"/>
        <v>235074.69480103999</v>
      </c>
      <c r="L155" s="262">
        <f t="shared" si="60"/>
        <v>243290.65550050919</v>
      </c>
      <c r="M155" s="262">
        <f t="shared" si="60"/>
        <v>239307.4269320064</v>
      </c>
      <c r="N155" s="262">
        <f t="shared" si="60"/>
        <v>230259.38893758494</v>
      </c>
      <c r="O155" s="262">
        <f t="shared" si="60"/>
        <v>221109.6550919009</v>
      </c>
      <c r="P155" s="262">
        <f t="shared" si="60"/>
        <v>209853.14060239115</v>
      </c>
      <c r="Q155" s="262">
        <f t="shared" si="60"/>
        <v>201484.50643686444</v>
      </c>
      <c r="R155" s="262">
        <f t="shared" si="60"/>
        <v>191498.14661151991</v>
      </c>
      <c r="S155" s="262">
        <f t="shared" si="60"/>
        <v>180888.17484336664</v>
      </c>
      <c r="T155" s="262">
        <f t="shared" si="60"/>
        <v>171730.2351028742</v>
      </c>
      <c r="U155" s="262">
        <f t="shared" si="60"/>
        <v>162537.62306351514</v>
      </c>
    </row>
    <row r="156" spans="1:21" ht="15">
      <c r="A156" s="198"/>
      <c r="B156" s="172"/>
      <c r="C156" s="172"/>
      <c r="D156" s="178"/>
      <c r="E156" s="171"/>
      <c r="F156" s="171"/>
      <c r="G156" s="172"/>
      <c r="H156" s="172"/>
      <c r="I156" s="172"/>
      <c r="J156" s="275"/>
      <c r="K156" s="231"/>
      <c r="L156" s="274"/>
      <c r="M156" s="273"/>
      <c r="N156" s="273"/>
      <c r="O156" s="273"/>
      <c r="P156" s="273"/>
      <c r="Q156" s="273"/>
      <c r="R156" s="273"/>
      <c r="S156" s="273"/>
      <c r="T156" s="273"/>
      <c r="U156" s="273"/>
    </row>
    <row r="157" spans="1:21" ht="15">
      <c r="A157" s="198"/>
      <c r="B157" s="182" t="s">
        <v>209</v>
      </c>
      <c r="C157" s="202"/>
      <c r="D157" s="181"/>
      <c r="E157" s="181"/>
      <c r="F157" s="180"/>
      <c r="G157" s="180"/>
      <c r="H157" s="180"/>
      <c r="I157" s="180"/>
      <c r="J157" s="180"/>
      <c r="K157" s="237"/>
      <c r="L157" s="238"/>
      <c r="M157" s="238"/>
      <c r="N157" s="238"/>
      <c r="O157" s="238"/>
      <c r="P157" s="238"/>
      <c r="Q157" s="238"/>
      <c r="R157" s="238"/>
      <c r="S157" s="238"/>
      <c r="T157" s="238"/>
      <c r="U157" s="238"/>
    </row>
    <row r="158" spans="1:21" ht="15">
      <c r="A158" s="198"/>
      <c r="B158" s="179" t="s">
        <v>199</v>
      </c>
      <c r="C158" s="168"/>
      <c r="D158" s="201"/>
      <c r="E158" s="199"/>
      <c r="F158" s="172"/>
      <c r="G158" s="172"/>
      <c r="H158" s="172"/>
      <c r="I158" s="172"/>
      <c r="J158" s="172"/>
      <c r="K158" s="229"/>
      <c r="L158" s="239"/>
      <c r="M158" s="239"/>
      <c r="N158" s="239"/>
      <c r="O158" s="239"/>
      <c r="P158" s="239"/>
      <c r="Q158" s="239"/>
      <c r="R158" s="239"/>
      <c r="S158" s="239"/>
      <c r="T158" s="239"/>
      <c r="U158" s="239"/>
    </row>
    <row r="159" spans="1:21" ht="15">
      <c r="A159" s="198"/>
      <c r="B159" s="175" t="s">
        <v>208</v>
      </c>
      <c r="C159" s="168" t="str">
        <f>"million "&amp;D159</f>
        <v>million LCU</v>
      </c>
      <c r="D159" s="243" t="s">
        <v>226</v>
      </c>
      <c r="E159" s="171"/>
      <c r="F159" s="173"/>
      <c r="G159" s="242">
        <f>DataInput!G36</f>
        <v>115522.25205775999</v>
      </c>
      <c r="H159" s="242">
        <f>DataInput!H36</f>
        <v>128142.09312897999</v>
      </c>
      <c r="I159" s="242">
        <f>DataInput!I36</f>
        <v>125648.7055425</v>
      </c>
      <c r="J159" s="242">
        <f>DataInput!J36</f>
        <v>167955.84872232002</v>
      </c>
      <c r="K159" s="242">
        <f>DataInput!K36</f>
        <v>166953.58491927999</v>
      </c>
      <c r="L159" s="231">
        <f t="shared" ref="L159:U159" si="61">K159-L160</f>
        <v>165939.46395010999</v>
      </c>
      <c r="M159" s="231">
        <f t="shared" si="61"/>
        <v>163893.29921517998</v>
      </c>
      <c r="N159" s="231">
        <f t="shared" si="61"/>
        <v>156879.17824600998</v>
      </c>
      <c r="O159" s="231">
        <f t="shared" si="61"/>
        <v>149865.05727683997</v>
      </c>
      <c r="P159" s="231">
        <f t="shared" si="61"/>
        <v>140850.93630766997</v>
      </c>
      <c r="Q159" s="231">
        <f t="shared" si="61"/>
        <v>134836.81533849996</v>
      </c>
      <c r="R159" s="231">
        <f t="shared" si="61"/>
        <v>127322.69436932995</v>
      </c>
      <c r="S159" s="231">
        <f t="shared" si="61"/>
        <v>119308.57340015995</v>
      </c>
      <c r="T159" s="231">
        <f t="shared" si="61"/>
        <v>112876.27699859995</v>
      </c>
      <c r="U159" s="231">
        <f t="shared" si="61"/>
        <v>106545.59046511995</v>
      </c>
    </row>
    <row r="160" spans="1:21" ht="15">
      <c r="A160" s="198"/>
      <c r="B160" s="175" t="s">
        <v>119</v>
      </c>
      <c r="C160" s="168" t="str">
        <f>"million "&amp;D160</f>
        <v>million LCU</v>
      </c>
      <c r="D160" s="174" t="str">
        <f>D159</f>
        <v>LCU</v>
      </c>
      <c r="E160" s="171"/>
      <c r="F160" s="173"/>
      <c r="G160" s="245">
        <f>DataInput!G68</f>
        <v>454.71563360000005</v>
      </c>
      <c r="H160" s="245">
        <f>DataInput!H68</f>
        <v>472.14149785000001</v>
      </c>
      <c r="I160" s="245">
        <f>DataInput!I68</f>
        <v>680.35819921999996</v>
      </c>
      <c r="J160" s="245">
        <f>DataInput!J68</f>
        <v>695.21912125000006</v>
      </c>
      <c r="K160" s="245">
        <f>DataInput!K68</f>
        <v>1014.1209691700001</v>
      </c>
      <c r="L160" s="245">
        <f>DataInput!L68</f>
        <v>1014.1209691700001</v>
      </c>
      <c r="M160" s="245">
        <f>DataInput!M68</f>
        <v>2046.1647349300001</v>
      </c>
      <c r="N160" s="245">
        <f>DataInput!N68</f>
        <v>7014.1209691700005</v>
      </c>
      <c r="O160" s="245">
        <f>DataInput!O68</f>
        <v>7014.1209691700005</v>
      </c>
      <c r="P160" s="245">
        <f>DataInput!P68</f>
        <v>9014.1209691700005</v>
      </c>
      <c r="Q160" s="245">
        <f>DataInput!Q68</f>
        <v>6014.1209691700005</v>
      </c>
      <c r="R160" s="245">
        <f>DataInput!R68</f>
        <v>7514.1209691700005</v>
      </c>
      <c r="S160" s="245">
        <f>DataInput!S68</f>
        <v>8014.1209691700005</v>
      </c>
      <c r="T160" s="245">
        <f>DataInput!T68</f>
        <v>6432.29640156</v>
      </c>
      <c r="U160" s="245">
        <f>DataInput!U68</f>
        <v>6330.6865334800004</v>
      </c>
    </row>
    <row r="161" spans="1:21" ht="15">
      <c r="A161" s="198"/>
      <c r="B161" s="175" t="s">
        <v>182</v>
      </c>
      <c r="C161" s="168" t="str">
        <f>"million "&amp;D161</f>
        <v>million LCU</v>
      </c>
      <c r="D161" s="174" t="str">
        <f>D160</f>
        <v>LCU</v>
      </c>
      <c r="E161" s="171"/>
      <c r="F161" s="173"/>
      <c r="G161" s="245">
        <f>DataInput!G100</f>
        <v>1598.00465347</v>
      </c>
      <c r="H161" s="245">
        <f>DataInput!H100</f>
        <v>1851.6425008699998</v>
      </c>
      <c r="I161" s="245">
        <f>DataInput!I100</f>
        <v>1985.5148699600002</v>
      </c>
      <c r="J161" s="245">
        <f>DataInput!J100</f>
        <v>1882.2708666600001</v>
      </c>
      <c r="K161" s="245">
        <f>DataInput!K100</f>
        <v>2318.9253391899997</v>
      </c>
      <c r="L161" s="245">
        <f>DataInput!L100</f>
        <v>2434.8716061494997</v>
      </c>
      <c r="M161" s="245">
        <f>DataInput!M100</f>
        <v>2556.6151864569747</v>
      </c>
      <c r="N161" s="245">
        <f>DataInput!N100</f>
        <v>2684.4459457798239</v>
      </c>
      <c r="O161" s="245">
        <f>DataInput!O100</f>
        <v>2818.6682430688147</v>
      </c>
      <c r="P161" s="245">
        <f>DataInput!P100</f>
        <v>2959.6016552222554</v>
      </c>
      <c r="Q161" s="245">
        <f>DataInput!Q100</f>
        <v>3107.5817379833679</v>
      </c>
      <c r="R161" s="245">
        <f>DataInput!R100</f>
        <v>3262.9608248825371</v>
      </c>
      <c r="S161" s="245">
        <f>DataInput!S100</f>
        <v>3426.1088661266635</v>
      </c>
      <c r="T161" s="245">
        <f>DataInput!T100</f>
        <v>3597.414309432997</v>
      </c>
      <c r="U161" s="245">
        <f>DataInput!U100</f>
        <v>3777.2850249046469</v>
      </c>
    </row>
    <row r="162" spans="1:21" ht="15">
      <c r="A162" s="198"/>
      <c r="B162" s="175" t="s">
        <v>185</v>
      </c>
      <c r="C162" s="168" t="str">
        <f>"LCU per unit of "&amp;D162</f>
        <v>LCU per unit of LCU</v>
      </c>
      <c r="D162" s="174" t="str">
        <f>D161</f>
        <v>LCU</v>
      </c>
      <c r="E162" s="171"/>
      <c r="F162" s="178"/>
      <c r="G162" s="273">
        <f>INDEX($G$81:$U$85,MATCH($D162,$B$81:$B$85,0),MATCH(G$78,$G$78:$U$78,0))</f>
        <v>1</v>
      </c>
      <c r="H162" s="273">
        <f t="shared" ref="H162:U162" si="62">INDEX($G$81:$U$85,MATCH($D162,$B$81:$B$85,0),MATCH(H$78,$G$78:$U$78,0))</f>
        <v>1</v>
      </c>
      <c r="I162" s="273">
        <f t="shared" si="62"/>
        <v>1</v>
      </c>
      <c r="J162" s="273">
        <f t="shared" si="62"/>
        <v>1</v>
      </c>
      <c r="K162" s="273">
        <f t="shared" si="62"/>
        <v>1</v>
      </c>
      <c r="L162" s="273">
        <f t="shared" si="62"/>
        <v>1</v>
      </c>
      <c r="M162" s="273">
        <f t="shared" si="62"/>
        <v>1</v>
      </c>
      <c r="N162" s="273">
        <f t="shared" si="62"/>
        <v>1</v>
      </c>
      <c r="O162" s="273">
        <f t="shared" si="62"/>
        <v>1</v>
      </c>
      <c r="P162" s="273">
        <f t="shared" si="62"/>
        <v>1</v>
      </c>
      <c r="Q162" s="273">
        <f t="shared" si="62"/>
        <v>1</v>
      </c>
      <c r="R162" s="273">
        <f t="shared" si="62"/>
        <v>1</v>
      </c>
      <c r="S162" s="273">
        <f t="shared" si="62"/>
        <v>1</v>
      </c>
      <c r="T162" s="273">
        <f t="shared" si="62"/>
        <v>1</v>
      </c>
      <c r="U162" s="273">
        <f t="shared" si="62"/>
        <v>1</v>
      </c>
    </row>
    <row r="163" spans="1:21" ht="15">
      <c r="A163" s="198"/>
      <c r="B163" s="175" t="s">
        <v>207</v>
      </c>
      <c r="C163" s="168" t="s">
        <v>186</v>
      </c>
      <c r="D163" s="244" t="s">
        <v>65</v>
      </c>
      <c r="E163" s="171"/>
      <c r="F163" s="173"/>
      <c r="G163" s="231">
        <f t="shared" ref="G163:U163" si="63">G159*G162</f>
        <v>115522.25205775999</v>
      </c>
      <c r="H163" s="231">
        <f t="shared" si="63"/>
        <v>128142.09312897999</v>
      </c>
      <c r="I163" s="231">
        <f t="shared" si="63"/>
        <v>125648.7055425</v>
      </c>
      <c r="J163" s="231">
        <f t="shared" si="63"/>
        <v>167955.84872232002</v>
      </c>
      <c r="K163" s="231">
        <f t="shared" si="63"/>
        <v>166953.58491927999</v>
      </c>
      <c r="L163" s="231">
        <f t="shared" si="63"/>
        <v>165939.46395010999</v>
      </c>
      <c r="M163" s="231">
        <f t="shared" si="63"/>
        <v>163893.29921517998</v>
      </c>
      <c r="N163" s="231">
        <f t="shared" si="63"/>
        <v>156879.17824600998</v>
      </c>
      <c r="O163" s="231">
        <f t="shared" si="63"/>
        <v>149865.05727683997</v>
      </c>
      <c r="P163" s="231">
        <f t="shared" si="63"/>
        <v>140850.93630766997</v>
      </c>
      <c r="Q163" s="231">
        <f t="shared" si="63"/>
        <v>134836.81533849996</v>
      </c>
      <c r="R163" s="231">
        <f t="shared" si="63"/>
        <v>127322.69436932995</v>
      </c>
      <c r="S163" s="231">
        <f t="shared" si="63"/>
        <v>119308.57340015995</v>
      </c>
      <c r="T163" s="231">
        <f t="shared" si="63"/>
        <v>112876.27699859995</v>
      </c>
      <c r="U163" s="231">
        <f t="shared" si="63"/>
        <v>106545.59046511995</v>
      </c>
    </row>
    <row r="164" spans="1:21" ht="15">
      <c r="A164" s="198"/>
      <c r="B164" s="175" t="s">
        <v>188</v>
      </c>
      <c r="C164" s="168" t="s">
        <v>186</v>
      </c>
      <c r="D164" s="174" t="str">
        <f>D163</f>
        <v>Domestic</v>
      </c>
      <c r="E164" s="171"/>
      <c r="F164" s="173"/>
      <c r="G164" s="231">
        <f t="shared" ref="G164:U164" si="64">G160*G162</f>
        <v>454.71563360000005</v>
      </c>
      <c r="H164" s="231">
        <f t="shared" si="64"/>
        <v>472.14149785000001</v>
      </c>
      <c r="I164" s="231">
        <f t="shared" si="64"/>
        <v>680.35819921999996</v>
      </c>
      <c r="J164" s="231">
        <f t="shared" si="64"/>
        <v>695.21912125000006</v>
      </c>
      <c r="K164" s="231">
        <f t="shared" si="64"/>
        <v>1014.1209691700001</v>
      </c>
      <c r="L164" s="231">
        <f t="shared" si="64"/>
        <v>1014.1209691700001</v>
      </c>
      <c r="M164" s="231">
        <f t="shared" si="64"/>
        <v>2046.1647349300001</v>
      </c>
      <c r="N164" s="231">
        <f t="shared" si="64"/>
        <v>7014.1209691700005</v>
      </c>
      <c r="O164" s="231">
        <f t="shared" si="64"/>
        <v>7014.1209691700005</v>
      </c>
      <c r="P164" s="231">
        <f t="shared" si="64"/>
        <v>9014.1209691700005</v>
      </c>
      <c r="Q164" s="231">
        <f t="shared" si="64"/>
        <v>6014.1209691700005</v>
      </c>
      <c r="R164" s="231">
        <f t="shared" si="64"/>
        <v>7514.1209691700005</v>
      </c>
      <c r="S164" s="231">
        <f t="shared" si="64"/>
        <v>8014.1209691700005</v>
      </c>
      <c r="T164" s="231">
        <f t="shared" si="64"/>
        <v>6432.29640156</v>
      </c>
      <c r="U164" s="231">
        <f t="shared" si="64"/>
        <v>6330.6865334800004</v>
      </c>
    </row>
    <row r="165" spans="1:21" ht="15">
      <c r="A165" s="198"/>
      <c r="B165" s="175" t="s">
        <v>206</v>
      </c>
      <c r="C165" s="168" t="s">
        <v>186</v>
      </c>
      <c r="D165" s="174" t="str">
        <f>D164</f>
        <v>Domestic</v>
      </c>
      <c r="E165" s="171"/>
      <c r="F165" s="173"/>
      <c r="G165" s="231">
        <f t="shared" ref="G165:U165" si="65">G161*G162</f>
        <v>1598.00465347</v>
      </c>
      <c r="H165" s="231">
        <f t="shared" si="65"/>
        <v>1851.6425008699998</v>
      </c>
      <c r="I165" s="231">
        <f t="shared" si="65"/>
        <v>1985.5148699600002</v>
      </c>
      <c r="J165" s="231">
        <f t="shared" si="65"/>
        <v>1882.2708666600001</v>
      </c>
      <c r="K165" s="231">
        <f t="shared" si="65"/>
        <v>2318.9253391899997</v>
      </c>
      <c r="L165" s="231">
        <f t="shared" si="65"/>
        <v>2434.8716061494997</v>
      </c>
      <c r="M165" s="231">
        <f t="shared" si="65"/>
        <v>2556.6151864569747</v>
      </c>
      <c r="N165" s="231">
        <f t="shared" si="65"/>
        <v>2684.4459457798239</v>
      </c>
      <c r="O165" s="231">
        <f t="shared" si="65"/>
        <v>2818.6682430688147</v>
      </c>
      <c r="P165" s="231">
        <f t="shared" si="65"/>
        <v>2959.6016552222554</v>
      </c>
      <c r="Q165" s="231">
        <f t="shared" si="65"/>
        <v>3107.5817379833679</v>
      </c>
      <c r="R165" s="231">
        <f t="shared" si="65"/>
        <v>3262.9608248825371</v>
      </c>
      <c r="S165" s="231">
        <f t="shared" si="65"/>
        <v>3426.1088661266635</v>
      </c>
      <c r="T165" s="231">
        <f t="shared" si="65"/>
        <v>3597.414309432997</v>
      </c>
      <c r="U165" s="231">
        <f t="shared" si="65"/>
        <v>3777.2850249046469</v>
      </c>
    </row>
    <row r="166" spans="1:21" ht="15">
      <c r="A166" s="198"/>
      <c r="B166" s="179" t="s">
        <v>198</v>
      </c>
      <c r="C166" s="168"/>
      <c r="D166" s="200"/>
      <c r="E166" s="199"/>
      <c r="F166" s="172"/>
      <c r="G166" s="172"/>
      <c r="H166" s="172"/>
      <c r="I166" s="172"/>
      <c r="J166" s="172"/>
      <c r="K166" s="231"/>
      <c r="L166" s="274"/>
      <c r="M166" s="274"/>
      <c r="N166" s="274"/>
      <c r="O166" s="274"/>
      <c r="P166" s="274"/>
      <c r="Q166" s="274"/>
      <c r="R166" s="274"/>
      <c r="S166" s="274"/>
      <c r="T166" s="274"/>
      <c r="U166" s="274"/>
    </row>
    <row r="167" spans="1:21" ht="15">
      <c r="A167" s="198"/>
      <c r="B167" s="175" t="s">
        <v>208</v>
      </c>
      <c r="C167" s="168" t="str">
        <f>"million "&amp;D167</f>
        <v>million USD</v>
      </c>
      <c r="D167" s="244" t="s">
        <v>225</v>
      </c>
      <c r="E167" s="171"/>
      <c r="F167" s="173"/>
      <c r="G167" s="242">
        <f>DataInput!G23</f>
        <v>134.00338035999999</v>
      </c>
      <c r="H167" s="242">
        <f>DataInput!H23</f>
        <v>114.99563746</v>
      </c>
      <c r="I167" s="242">
        <f>DataInput!I23</f>
        <v>125.66746250000001</v>
      </c>
      <c r="J167" s="242">
        <f>DataInput!J23</f>
        <v>188.77373681000003</v>
      </c>
      <c r="K167" s="242">
        <f>DataInput!K23</f>
        <v>208.96045975999999</v>
      </c>
      <c r="L167" s="231">
        <f t="shared" ref="L167:U167" si="66">K167-L168</f>
        <v>204.09285369498477</v>
      </c>
      <c r="M167" s="231">
        <f t="shared" si="66"/>
        <v>198.98186732671877</v>
      </c>
      <c r="N167" s="231">
        <f t="shared" si="66"/>
        <v>193.61533164003947</v>
      </c>
      <c r="O167" s="231">
        <f t="shared" si="66"/>
        <v>187.98046916902621</v>
      </c>
      <c r="P167" s="231">
        <f t="shared" si="66"/>
        <v>182.06386357446229</v>
      </c>
      <c r="Q167" s="231">
        <f t="shared" si="66"/>
        <v>175.85142770017018</v>
      </c>
      <c r="R167" s="231">
        <f t="shared" si="66"/>
        <v>169.32837003216346</v>
      </c>
      <c r="S167" s="231">
        <f t="shared" si="66"/>
        <v>162.47915948075641</v>
      </c>
      <c r="T167" s="231">
        <f t="shared" si="66"/>
        <v>155.287488401779</v>
      </c>
      <c r="U167" s="231">
        <f t="shared" si="66"/>
        <v>147.73623376885274</v>
      </c>
    </row>
    <row r="168" spans="1:21" ht="15">
      <c r="A168" s="198"/>
      <c r="B168" s="175" t="s">
        <v>119</v>
      </c>
      <c r="C168" s="168" t="str">
        <f>"million "&amp;D168</f>
        <v>million USD</v>
      </c>
      <c r="D168" s="174" t="str">
        <f>D167</f>
        <v>USD</v>
      </c>
      <c r="E168" s="171"/>
      <c r="F168" s="173"/>
      <c r="G168" s="245">
        <f>DataInput!G55</f>
        <v>3.8138967199999998</v>
      </c>
      <c r="H168" s="245">
        <f>DataInput!H55</f>
        <v>4.0045915560000003</v>
      </c>
      <c r="I168" s="245">
        <f>DataInput!I55</f>
        <v>4.2048211338000003</v>
      </c>
      <c r="J168" s="245">
        <f>DataInput!J55</f>
        <v>4.4150621904900005</v>
      </c>
      <c r="K168" s="245">
        <f>DataInput!K55</f>
        <v>4.6358153000144995</v>
      </c>
      <c r="L168" s="245">
        <f>DataInput!L55</f>
        <v>4.8676060650152255</v>
      </c>
      <c r="M168" s="245">
        <f>DataInput!M55</f>
        <v>5.1109863682659862</v>
      </c>
      <c r="N168" s="245">
        <f>DataInput!N55</f>
        <v>5.3665356866792866</v>
      </c>
      <c r="O168" s="245">
        <f>DataInput!O55</f>
        <v>5.6348624710132498</v>
      </c>
      <c r="P168" s="245">
        <f>DataInput!P55</f>
        <v>5.9166055945639124</v>
      </c>
      <c r="Q168" s="245">
        <f>DataInput!Q55</f>
        <v>6.2124358742921082</v>
      </c>
      <c r="R168" s="245">
        <f>DataInput!R55</f>
        <v>6.5230576680067145</v>
      </c>
      <c r="S168" s="245">
        <f>DataInput!S55</f>
        <v>6.8492105514070492</v>
      </c>
      <c r="T168" s="245">
        <f>DataInput!T55</f>
        <v>7.1916710789774028</v>
      </c>
      <c r="U168" s="245">
        <f>DataInput!U55</f>
        <v>7.5512546329262706</v>
      </c>
    </row>
    <row r="169" spans="1:21" ht="15">
      <c r="A169" s="198"/>
      <c r="B169" s="175" t="s">
        <v>182</v>
      </c>
      <c r="C169" s="168" t="str">
        <f>"million "&amp;D169</f>
        <v>million USD</v>
      </c>
      <c r="D169" s="174" t="str">
        <f>D168</f>
        <v>USD</v>
      </c>
      <c r="E169" s="171"/>
      <c r="F169" s="173"/>
      <c r="G169" s="245">
        <f>DataInput!G87</f>
        <v>1.6048387800000004</v>
      </c>
      <c r="H169" s="245">
        <f>DataInput!H87</f>
        <v>1.1752142399999999</v>
      </c>
      <c r="I169" s="245">
        <f>DataInput!I87</f>
        <v>1.0882176799999999</v>
      </c>
      <c r="J169" s="245">
        <f>DataInput!J87</f>
        <v>0.94407132000000005</v>
      </c>
      <c r="K169" s="245">
        <f>DataInput!K87</f>
        <v>0.69279360000000012</v>
      </c>
      <c r="L169" s="245">
        <f>DataInput!L87</f>
        <v>0.83135232000000014</v>
      </c>
      <c r="M169" s="245">
        <f>DataInput!M87</f>
        <v>0.99762278400000004</v>
      </c>
      <c r="N169" s="245">
        <f>DataInput!N87</f>
        <v>1.1971473408</v>
      </c>
      <c r="O169" s="245">
        <f>DataInput!O87</f>
        <v>1.43657680896</v>
      </c>
      <c r="P169" s="245">
        <f>DataInput!P87</f>
        <v>1.7238921707519999</v>
      </c>
      <c r="Q169" s="245">
        <f>DataInput!Q87</f>
        <v>2.0686706049023997</v>
      </c>
      <c r="R169" s="245">
        <f>DataInput!R87</f>
        <v>2.4824047258828799</v>
      </c>
      <c r="S169" s="245">
        <f>DataInput!S87</f>
        <v>2.9788856710594556</v>
      </c>
      <c r="T169" s="245">
        <f>DataInput!T87</f>
        <v>3.5746628052713465</v>
      </c>
      <c r="U169" s="245">
        <f>DataInput!U87</f>
        <v>4.2895953663256154</v>
      </c>
    </row>
    <row r="170" spans="1:21" ht="15">
      <c r="A170" s="198"/>
      <c r="B170" s="175" t="s">
        <v>185</v>
      </c>
      <c r="C170" s="168" t="str">
        <f>"LCU per unit of "&amp;D170</f>
        <v>LCU per unit of USD</v>
      </c>
      <c r="D170" s="174" t="str">
        <f>D169</f>
        <v>USD</v>
      </c>
      <c r="E170" s="171"/>
      <c r="F170" s="178"/>
      <c r="G170" s="273">
        <f>INDEX($G$81:$U$85,MATCH($D170,$B$81:$B$85,0),MATCH(G$78,$G$78:$U$78,0))</f>
        <v>196.48650000000001</v>
      </c>
      <c r="H170" s="273">
        <f t="shared" ref="H170:U170" si="67">INDEX($G$81:$U$85,MATCH($D170,$B$81:$B$85,0),MATCH(H$78,$G$78:$U$78,0))</f>
        <v>253.18969999999999</v>
      </c>
      <c r="I170" s="273">
        <f t="shared" si="67"/>
        <v>305.78620000000001</v>
      </c>
      <c r="J170" s="273">
        <f t="shared" si="67"/>
        <v>306.5</v>
      </c>
      <c r="K170" s="273">
        <f t="shared" si="67"/>
        <v>326</v>
      </c>
      <c r="L170" s="273">
        <f t="shared" si="67"/>
        <v>379</v>
      </c>
      <c r="M170" s="273">
        <f t="shared" si="67"/>
        <v>379</v>
      </c>
      <c r="N170" s="273">
        <f t="shared" si="67"/>
        <v>379</v>
      </c>
      <c r="O170" s="273">
        <f t="shared" si="67"/>
        <v>379</v>
      </c>
      <c r="P170" s="273">
        <f t="shared" si="67"/>
        <v>379</v>
      </c>
      <c r="Q170" s="273">
        <f t="shared" si="67"/>
        <v>379</v>
      </c>
      <c r="R170" s="273">
        <f t="shared" si="67"/>
        <v>379</v>
      </c>
      <c r="S170" s="273">
        <f t="shared" si="67"/>
        <v>379</v>
      </c>
      <c r="T170" s="273">
        <f t="shared" si="67"/>
        <v>379</v>
      </c>
      <c r="U170" s="273">
        <f t="shared" si="67"/>
        <v>379</v>
      </c>
    </row>
    <row r="171" spans="1:21" ht="15">
      <c r="A171" s="198"/>
      <c r="B171" s="175" t="s">
        <v>207</v>
      </c>
      <c r="C171" s="168" t="s">
        <v>186</v>
      </c>
      <c r="D171" s="244" t="s">
        <v>64</v>
      </c>
      <c r="E171" s="171"/>
      <c r="F171" s="173"/>
      <c r="G171" s="231">
        <f t="shared" ref="G171:U171" si="68">G167*G170</f>
        <v>26329.855195105141</v>
      </c>
      <c r="H171" s="231">
        <f t="shared" si="68"/>
        <v>29115.710949806158</v>
      </c>
      <c r="I171" s="231">
        <f t="shared" si="68"/>
        <v>38427.375821517504</v>
      </c>
      <c r="J171" s="231">
        <f t="shared" si="68"/>
        <v>57859.15033226501</v>
      </c>
      <c r="K171" s="231">
        <f t="shared" si="68"/>
        <v>68121.10988176</v>
      </c>
      <c r="L171" s="231">
        <f t="shared" si="68"/>
        <v>77351.19155039922</v>
      </c>
      <c r="M171" s="231">
        <f t="shared" si="68"/>
        <v>75414.127716826421</v>
      </c>
      <c r="N171" s="231">
        <f t="shared" si="68"/>
        <v>73380.210691574961</v>
      </c>
      <c r="O171" s="231">
        <f t="shared" si="68"/>
        <v>71244.59781506093</v>
      </c>
      <c r="P171" s="231">
        <f t="shared" si="68"/>
        <v>69002.204294721203</v>
      </c>
      <c r="Q171" s="231">
        <f t="shared" si="68"/>
        <v>66647.691098364492</v>
      </c>
      <c r="R171" s="231">
        <f t="shared" si="68"/>
        <v>64175.452242189953</v>
      </c>
      <c r="S171" s="231">
        <f t="shared" si="68"/>
        <v>61579.60144320668</v>
      </c>
      <c r="T171" s="231">
        <f t="shared" si="68"/>
        <v>58853.958104274243</v>
      </c>
      <c r="U171" s="231">
        <f t="shared" si="68"/>
        <v>55992.032598395192</v>
      </c>
    </row>
    <row r="172" spans="1:21" ht="15">
      <c r="A172" s="198"/>
      <c r="B172" s="175" t="s">
        <v>188</v>
      </c>
      <c r="C172" s="168" t="s">
        <v>186</v>
      </c>
      <c r="D172" s="174" t="str">
        <f>D171</f>
        <v>External</v>
      </c>
      <c r="E172" s="171"/>
      <c r="F172" s="173"/>
      <c r="G172" s="231">
        <f t="shared" ref="G172:U172" si="69">G168*G170</f>
        <v>749.37921787428002</v>
      </c>
      <c r="H172" s="231">
        <f t="shared" si="69"/>
        <v>1013.9213346861732</v>
      </c>
      <c r="I172" s="231">
        <f t="shared" si="69"/>
        <v>1285.7762761843937</v>
      </c>
      <c r="J172" s="231">
        <f t="shared" si="69"/>
        <v>1353.2165613851851</v>
      </c>
      <c r="K172" s="231">
        <f t="shared" si="69"/>
        <v>1511.2757878047269</v>
      </c>
      <c r="L172" s="231">
        <f t="shared" si="69"/>
        <v>1844.8226986407706</v>
      </c>
      <c r="M172" s="231">
        <f t="shared" si="69"/>
        <v>1937.0638335728088</v>
      </c>
      <c r="N172" s="231">
        <f t="shared" si="69"/>
        <v>2033.9170252514496</v>
      </c>
      <c r="O172" s="231">
        <f t="shared" si="69"/>
        <v>2135.6128765140215</v>
      </c>
      <c r="P172" s="231">
        <f t="shared" si="69"/>
        <v>2242.3935203397227</v>
      </c>
      <c r="Q172" s="231">
        <f t="shared" si="69"/>
        <v>2354.5131963567092</v>
      </c>
      <c r="R172" s="231">
        <f t="shared" si="69"/>
        <v>2472.2388561745447</v>
      </c>
      <c r="S172" s="231">
        <f t="shared" si="69"/>
        <v>2595.8507989832715</v>
      </c>
      <c r="T172" s="231">
        <f t="shared" si="69"/>
        <v>2725.6433389324357</v>
      </c>
      <c r="U172" s="231">
        <f t="shared" si="69"/>
        <v>2861.9255058790563</v>
      </c>
    </row>
    <row r="173" spans="1:21" ht="15">
      <c r="A173" s="198"/>
      <c r="B173" s="175" t="s">
        <v>206</v>
      </c>
      <c r="C173" s="168" t="s">
        <v>186</v>
      </c>
      <c r="D173" s="174" t="str">
        <f>D172</f>
        <v>External</v>
      </c>
      <c r="E173" s="171"/>
      <c r="F173" s="173"/>
      <c r="G173" s="231">
        <f t="shared" ref="G173:U173" si="70">G169*G170</f>
        <v>315.32915494647006</v>
      </c>
      <c r="H173" s="231">
        <f t="shared" si="70"/>
        <v>297.55214086132793</v>
      </c>
      <c r="I173" s="231">
        <f t="shared" si="70"/>
        <v>332.76194914001599</v>
      </c>
      <c r="J173" s="231">
        <f t="shared" si="70"/>
        <v>289.35785958000002</v>
      </c>
      <c r="K173" s="231">
        <f t="shared" si="70"/>
        <v>225.85071360000003</v>
      </c>
      <c r="L173" s="231">
        <f t="shared" si="70"/>
        <v>315.08252928000007</v>
      </c>
      <c r="M173" s="231">
        <f t="shared" si="70"/>
        <v>378.099035136</v>
      </c>
      <c r="N173" s="231">
        <f t="shared" si="70"/>
        <v>453.71884216320001</v>
      </c>
      <c r="O173" s="231">
        <f t="shared" si="70"/>
        <v>544.46261059584003</v>
      </c>
      <c r="P173" s="231">
        <f t="shared" si="70"/>
        <v>653.35513271500793</v>
      </c>
      <c r="Q173" s="231">
        <f t="shared" si="70"/>
        <v>784.02615925800944</v>
      </c>
      <c r="R173" s="231">
        <f t="shared" si="70"/>
        <v>940.83139110961145</v>
      </c>
      <c r="S173" s="231">
        <f t="shared" si="70"/>
        <v>1128.9976693315336</v>
      </c>
      <c r="T173" s="231">
        <f t="shared" si="70"/>
        <v>1354.7972031978404</v>
      </c>
      <c r="U173" s="231">
        <f t="shared" si="70"/>
        <v>1625.7566438374083</v>
      </c>
    </row>
    <row r="174" spans="1:21" ht="15">
      <c r="A174" s="198"/>
      <c r="B174" s="179" t="s">
        <v>197</v>
      </c>
      <c r="C174" s="168"/>
      <c r="D174" s="200"/>
      <c r="E174" s="199"/>
      <c r="F174" s="172"/>
      <c r="G174" s="172"/>
      <c r="H174" s="172"/>
      <c r="I174" s="172"/>
      <c r="J174" s="172"/>
      <c r="K174" s="231"/>
      <c r="L174" s="274"/>
      <c r="M174" s="274"/>
      <c r="N174" s="274"/>
      <c r="O174" s="274"/>
      <c r="P174" s="274"/>
      <c r="Q174" s="274"/>
      <c r="R174" s="274"/>
      <c r="S174" s="274"/>
      <c r="T174" s="274"/>
      <c r="U174" s="274"/>
    </row>
    <row r="175" spans="1:21" ht="15">
      <c r="A175" s="198"/>
      <c r="B175" s="175" t="s">
        <v>208</v>
      </c>
      <c r="C175" s="168" t="str">
        <f>"million "&amp;D175</f>
        <v>million LCU</v>
      </c>
      <c r="D175" s="233" t="s">
        <v>226</v>
      </c>
      <c r="E175" s="171"/>
      <c r="F175" s="173"/>
      <c r="G175" s="172"/>
      <c r="H175" s="172"/>
      <c r="I175" s="172"/>
      <c r="J175" s="172"/>
      <c r="K175" s="276">
        <v>0</v>
      </c>
      <c r="L175" s="231">
        <f t="shared" ref="L175:U175" si="71">K175-L176</f>
        <v>0</v>
      </c>
      <c r="M175" s="231">
        <f t="shared" si="71"/>
        <v>0</v>
      </c>
      <c r="N175" s="231">
        <f t="shared" si="71"/>
        <v>0</v>
      </c>
      <c r="O175" s="231">
        <f t="shared" si="71"/>
        <v>0</v>
      </c>
      <c r="P175" s="231">
        <f t="shared" si="71"/>
        <v>0</v>
      </c>
      <c r="Q175" s="231">
        <f t="shared" si="71"/>
        <v>0</v>
      </c>
      <c r="R175" s="231">
        <f t="shared" si="71"/>
        <v>0</v>
      </c>
      <c r="S175" s="231">
        <f t="shared" si="71"/>
        <v>0</v>
      </c>
      <c r="T175" s="231">
        <f t="shared" si="71"/>
        <v>0</v>
      </c>
      <c r="U175" s="231">
        <f t="shared" si="71"/>
        <v>0</v>
      </c>
    </row>
    <row r="176" spans="1:21" ht="15">
      <c r="A176" s="198"/>
      <c r="B176" s="175" t="s">
        <v>119</v>
      </c>
      <c r="C176" s="168" t="str">
        <f>"million "&amp;D176</f>
        <v>million LCU</v>
      </c>
      <c r="D176" s="174" t="str">
        <f>D175</f>
        <v>LCU</v>
      </c>
      <c r="E176" s="171"/>
      <c r="F176" s="173"/>
      <c r="G176" s="172"/>
      <c r="H176" s="172"/>
      <c r="I176" s="172"/>
      <c r="J176" s="172"/>
      <c r="K176" s="231"/>
      <c r="L176" s="277">
        <v>0</v>
      </c>
      <c r="M176" s="277">
        <v>0</v>
      </c>
      <c r="N176" s="277">
        <v>0</v>
      </c>
      <c r="O176" s="277">
        <v>0</v>
      </c>
      <c r="P176" s="277">
        <v>0</v>
      </c>
      <c r="Q176" s="277">
        <v>0</v>
      </c>
      <c r="R176" s="277">
        <v>0</v>
      </c>
      <c r="S176" s="277">
        <v>0</v>
      </c>
      <c r="T176" s="277">
        <v>0</v>
      </c>
      <c r="U176" s="277">
        <v>0</v>
      </c>
    </row>
    <row r="177" spans="1:21" ht="15">
      <c r="A177" s="198"/>
      <c r="B177" s="175" t="s">
        <v>182</v>
      </c>
      <c r="C177" s="168" t="str">
        <f>"million "&amp;D177</f>
        <v>million LCU</v>
      </c>
      <c r="D177" s="174" t="str">
        <f>D176</f>
        <v>LCU</v>
      </c>
      <c r="E177" s="171"/>
      <c r="F177" s="173"/>
      <c r="G177" s="172"/>
      <c r="H177" s="172"/>
      <c r="I177" s="172"/>
      <c r="J177" s="172"/>
      <c r="K177" s="231"/>
      <c r="L177" s="277">
        <v>0</v>
      </c>
      <c r="M177" s="277">
        <v>0</v>
      </c>
      <c r="N177" s="277">
        <v>0</v>
      </c>
      <c r="O177" s="277">
        <v>0</v>
      </c>
      <c r="P177" s="277">
        <v>0</v>
      </c>
      <c r="Q177" s="277">
        <v>0</v>
      </c>
      <c r="R177" s="277">
        <v>0</v>
      </c>
      <c r="S177" s="277">
        <v>0</v>
      </c>
      <c r="T177" s="277">
        <v>0</v>
      </c>
      <c r="U177" s="277">
        <v>0</v>
      </c>
    </row>
    <row r="178" spans="1:21" ht="15">
      <c r="A178" s="198"/>
      <c r="B178" s="175" t="s">
        <v>185</v>
      </c>
      <c r="C178" s="168" t="str">
        <f>"LCU per unit of "&amp;D178</f>
        <v>LCU per unit of LCU</v>
      </c>
      <c r="D178" s="174" t="str">
        <f>D177</f>
        <v>LCU</v>
      </c>
      <c r="E178" s="171"/>
      <c r="F178" s="178"/>
      <c r="G178" s="172"/>
      <c r="H178" s="172"/>
      <c r="I178" s="172"/>
      <c r="J178" s="172"/>
      <c r="K178" s="273">
        <f t="shared" ref="K178:U178" si="72">INDEX($K$81:$U$85,MATCH($D178,$B$81:$B$85,0),MATCH(K$78,$K$78:$U$78,0))</f>
        <v>1</v>
      </c>
      <c r="L178" s="273">
        <f t="shared" si="72"/>
        <v>1</v>
      </c>
      <c r="M178" s="273">
        <f t="shared" si="72"/>
        <v>1</v>
      </c>
      <c r="N178" s="273">
        <f t="shared" si="72"/>
        <v>1</v>
      </c>
      <c r="O178" s="273">
        <f t="shared" si="72"/>
        <v>1</v>
      </c>
      <c r="P178" s="273">
        <f t="shared" si="72"/>
        <v>1</v>
      </c>
      <c r="Q178" s="273">
        <f t="shared" si="72"/>
        <v>1</v>
      </c>
      <c r="R178" s="273">
        <f t="shared" si="72"/>
        <v>1</v>
      </c>
      <c r="S178" s="273">
        <f t="shared" si="72"/>
        <v>1</v>
      </c>
      <c r="T178" s="273">
        <f t="shared" si="72"/>
        <v>1</v>
      </c>
      <c r="U178" s="273">
        <f t="shared" si="72"/>
        <v>1</v>
      </c>
    </row>
    <row r="179" spans="1:21" ht="15">
      <c r="A179" s="198"/>
      <c r="B179" s="175" t="s">
        <v>207</v>
      </c>
      <c r="C179" s="168" t="s">
        <v>186</v>
      </c>
      <c r="D179" s="234" t="s">
        <v>65</v>
      </c>
      <c r="E179" s="171"/>
      <c r="F179" s="173"/>
      <c r="G179" s="172"/>
      <c r="H179" s="172"/>
      <c r="I179" s="172"/>
      <c r="J179" s="172"/>
      <c r="K179" s="231">
        <f t="shared" ref="K179:U179" si="73">K175*K178</f>
        <v>0</v>
      </c>
      <c r="L179" s="231">
        <f t="shared" si="73"/>
        <v>0</v>
      </c>
      <c r="M179" s="231">
        <f t="shared" si="73"/>
        <v>0</v>
      </c>
      <c r="N179" s="231">
        <f t="shared" si="73"/>
        <v>0</v>
      </c>
      <c r="O179" s="231">
        <f t="shared" si="73"/>
        <v>0</v>
      </c>
      <c r="P179" s="231">
        <f t="shared" si="73"/>
        <v>0</v>
      </c>
      <c r="Q179" s="231">
        <f t="shared" si="73"/>
        <v>0</v>
      </c>
      <c r="R179" s="231">
        <f t="shared" si="73"/>
        <v>0</v>
      </c>
      <c r="S179" s="231">
        <f t="shared" si="73"/>
        <v>0</v>
      </c>
      <c r="T179" s="231">
        <f t="shared" si="73"/>
        <v>0</v>
      </c>
      <c r="U179" s="231">
        <f t="shared" si="73"/>
        <v>0</v>
      </c>
    </row>
    <row r="180" spans="1:21" ht="15">
      <c r="A180" s="198"/>
      <c r="B180" s="175" t="s">
        <v>188</v>
      </c>
      <c r="C180" s="168" t="s">
        <v>186</v>
      </c>
      <c r="D180" s="174" t="str">
        <f>D179</f>
        <v>Domestic</v>
      </c>
      <c r="E180" s="171"/>
      <c r="F180" s="173"/>
      <c r="G180" s="172"/>
      <c r="H180" s="172"/>
      <c r="I180" s="172"/>
      <c r="J180" s="172"/>
      <c r="K180" s="231"/>
      <c r="L180" s="231">
        <f t="shared" ref="L180:U180" si="74">L176*L178</f>
        <v>0</v>
      </c>
      <c r="M180" s="231">
        <f t="shared" si="74"/>
        <v>0</v>
      </c>
      <c r="N180" s="231">
        <f t="shared" si="74"/>
        <v>0</v>
      </c>
      <c r="O180" s="231">
        <f t="shared" si="74"/>
        <v>0</v>
      </c>
      <c r="P180" s="231">
        <f t="shared" si="74"/>
        <v>0</v>
      </c>
      <c r="Q180" s="231">
        <f t="shared" si="74"/>
        <v>0</v>
      </c>
      <c r="R180" s="231">
        <f t="shared" si="74"/>
        <v>0</v>
      </c>
      <c r="S180" s="231">
        <f t="shared" si="74"/>
        <v>0</v>
      </c>
      <c r="T180" s="231">
        <f t="shared" si="74"/>
        <v>0</v>
      </c>
      <c r="U180" s="231">
        <f t="shared" si="74"/>
        <v>0</v>
      </c>
    </row>
    <row r="181" spans="1:21" ht="15">
      <c r="A181" s="198"/>
      <c r="B181" s="175" t="s">
        <v>206</v>
      </c>
      <c r="C181" s="168" t="s">
        <v>186</v>
      </c>
      <c r="D181" s="174" t="str">
        <f>D180</f>
        <v>Domestic</v>
      </c>
      <c r="E181" s="171"/>
      <c r="F181" s="173"/>
      <c r="G181" s="172"/>
      <c r="H181" s="172"/>
      <c r="I181" s="172"/>
      <c r="J181" s="172"/>
      <c r="K181" s="231"/>
      <c r="L181" s="231">
        <f t="shared" ref="L181:U181" si="75">L177*L178</f>
        <v>0</v>
      </c>
      <c r="M181" s="231">
        <f t="shared" si="75"/>
        <v>0</v>
      </c>
      <c r="N181" s="231">
        <f t="shared" si="75"/>
        <v>0</v>
      </c>
      <c r="O181" s="231">
        <f t="shared" si="75"/>
        <v>0</v>
      </c>
      <c r="P181" s="231">
        <f t="shared" si="75"/>
        <v>0</v>
      </c>
      <c r="Q181" s="231">
        <f t="shared" si="75"/>
        <v>0</v>
      </c>
      <c r="R181" s="231">
        <f t="shared" si="75"/>
        <v>0</v>
      </c>
      <c r="S181" s="231">
        <f t="shared" si="75"/>
        <v>0</v>
      </c>
      <c r="T181" s="231">
        <f t="shared" si="75"/>
        <v>0</v>
      </c>
      <c r="U181" s="231">
        <f t="shared" si="75"/>
        <v>0</v>
      </c>
    </row>
    <row r="182" spans="1:21" ht="15">
      <c r="A182" s="198"/>
      <c r="B182" s="179" t="s">
        <v>196</v>
      </c>
      <c r="C182" s="168"/>
      <c r="D182" s="200"/>
      <c r="E182" s="199"/>
      <c r="F182" s="172"/>
      <c r="G182" s="172"/>
      <c r="H182" s="172"/>
      <c r="I182" s="172"/>
      <c r="J182" s="172"/>
      <c r="K182" s="231"/>
      <c r="L182" s="274"/>
      <c r="M182" s="274"/>
      <c r="N182" s="274"/>
      <c r="O182" s="274"/>
      <c r="P182" s="274"/>
      <c r="Q182" s="274"/>
      <c r="R182" s="274"/>
      <c r="S182" s="274"/>
      <c r="T182" s="274"/>
      <c r="U182" s="274"/>
    </row>
    <row r="183" spans="1:21" ht="15">
      <c r="A183" s="198"/>
      <c r="B183" s="175" t="s">
        <v>208</v>
      </c>
      <c r="C183" s="168" t="str">
        <f>"million "&amp;D183</f>
        <v>million LCU</v>
      </c>
      <c r="D183" s="233" t="s">
        <v>226</v>
      </c>
      <c r="E183" s="171"/>
      <c r="F183" s="173"/>
      <c r="G183" s="172"/>
      <c r="H183" s="172"/>
      <c r="I183" s="172"/>
      <c r="J183" s="172"/>
      <c r="K183" s="276">
        <v>0</v>
      </c>
      <c r="L183" s="231">
        <f t="shared" ref="L183:U183" si="76">K183-L184</f>
        <v>0</v>
      </c>
      <c r="M183" s="231">
        <f t="shared" si="76"/>
        <v>0</v>
      </c>
      <c r="N183" s="231">
        <f t="shared" si="76"/>
        <v>0</v>
      </c>
      <c r="O183" s="231">
        <f t="shared" si="76"/>
        <v>0</v>
      </c>
      <c r="P183" s="231">
        <f t="shared" si="76"/>
        <v>0</v>
      </c>
      <c r="Q183" s="231">
        <f t="shared" si="76"/>
        <v>0</v>
      </c>
      <c r="R183" s="231">
        <f t="shared" si="76"/>
        <v>0</v>
      </c>
      <c r="S183" s="231">
        <f t="shared" si="76"/>
        <v>0</v>
      </c>
      <c r="T183" s="231">
        <f t="shared" si="76"/>
        <v>0</v>
      </c>
      <c r="U183" s="231">
        <f t="shared" si="76"/>
        <v>0</v>
      </c>
    </row>
    <row r="184" spans="1:21" ht="15">
      <c r="A184" s="198"/>
      <c r="B184" s="175" t="s">
        <v>119</v>
      </c>
      <c r="C184" s="168" t="str">
        <f>"million "&amp;D184</f>
        <v>million LCU</v>
      </c>
      <c r="D184" s="174" t="str">
        <f>D183</f>
        <v>LCU</v>
      </c>
      <c r="E184" s="171"/>
      <c r="F184" s="173"/>
      <c r="G184" s="172"/>
      <c r="H184" s="172"/>
      <c r="I184" s="172"/>
      <c r="J184" s="172"/>
      <c r="K184" s="231"/>
      <c r="L184" s="277">
        <v>0</v>
      </c>
      <c r="M184" s="277">
        <v>0</v>
      </c>
      <c r="N184" s="277">
        <v>0</v>
      </c>
      <c r="O184" s="277">
        <v>0</v>
      </c>
      <c r="P184" s="277">
        <v>0</v>
      </c>
      <c r="Q184" s="277">
        <v>0</v>
      </c>
      <c r="R184" s="277">
        <v>0</v>
      </c>
      <c r="S184" s="277">
        <v>0</v>
      </c>
      <c r="T184" s="277">
        <v>0</v>
      </c>
      <c r="U184" s="277">
        <v>0</v>
      </c>
    </row>
    <row r="185" spans="1:21" ht="15">
      <c r="A185" s="198"/>
      <c r="B185" s="175" t="s">
        <v>182</v>
      </c>
      <c r="C185" s="168" t="str">
        <f>"million "&amp;D185</f>
        <v>million LCU</v>
      </c>
      <c r="D185" s="174" t="str">
        <f>D184</f>
        <v>LCU</v>
      </c>
      <c r="E185" s="171"/>
      <c r="F185" s="173"/>
      <c r="G185" s="172"/>
      <c r="H185" s="172"/>
      <c r="I185" s="172"/>
      <c r="J185" s="172"/>
      <c r="K185" s="231"/>
      <c r="L185" s="277">
        <v>0</v>
      </c>
      <c r="M185" s="277">
        <v>0</v>
      </c>
      <c r="N185" s="277">
        <v>0</v>
      </c>
      <c r="O185" s="277">
        <v>0</v>
      </c>
      <c r="P185" s="277">
        <v>0</v>
      </c>
      <c r="Q185" s="277">
        <v>0</v>
      </c>
      <c r="R185" s="277">
        <v>0</v>
      </c>
      <c r="S185" s="277">
        <v>0</v>
      </c>
      <c r="T185" s="277">
        <v>0</v>
      </c>
      <c r="U185" s="277">
        <v>0</v>
      </c>
    </row>
    <row r="186" spans="1:21" ht="15">
      <c r="A186" s="198"/>
      <c r="B186" s="175" t="s">
        <v>185</v>
      </c>
      <c r="C186" s="168" t="str">
        <f>"LCU per unit of "&amp;D186</f>
        <v>LCU per unit of LCU</v>
      </c>
      <c r="D186" s="174" t="str">
        <f>D185</f>
        <v>LCU</v>
      </c>
      <c r="E186" s="171"/>
      <c r="F186" s="178"/>
      <c r="G186" s="172"/>
      <c r="H186" s="172"/>
      <c r="I186" s="172"/>
      <c r="J186" s="172"/>
      <c r="K186" s="273">
        <f t="shared" ref="K186:U186" si="77">INDEX($K$81:$U$85,MATCH($D186,$B$81:$B$85,0),MATCH(K$78,$K$78:$U$78,0))</f>
        <v>1</v>
      </c>
      <c r="L186" s="273">
        <f t="shared" si="77"/>
        <v>1</v>
      </c>
      <c r="M186" s="273">
        <f t="shared" si="77"/>
        <v>1</v>
      </c>
      <c r="N186" s="273">
        <f t="shared" si="77"/>
        <v>1</v>
      </c>
      <c r="O186" s="273">
        <f t="shared" si="77"/>
        <v>1</v>
      </c>
      <c r="P186" s="273">
        <f t="shared" si="77"/>
        <v>1</v>
      </c>
      <c r="Q186" s="273">
        <f t="shared" si="77"/>
        <v>1</v>
      </c>
      <c r="R186" s="273">
        <f t="shared" si="77"/>
        <v>1</v>
      </c>
      <c r="S186" s="273">
        <f t="shared" si="77"/>
        <v>1</v>
      </c>
      <c r="T186" s="273">
        <f t="shared" si="77"/>
        <v>1</v>
      </c>
      <c r="U186" s="273">
        <f t="shared" si="77"/>
        <v>1</v>
      </c>
    </row>
    <row r="187" spans="1:21" ht="15">
      <c r="A187" s="198"/>
      <c r="B187" s="175" t="s">
        <v>207</v>
      </c>
      <c r="C187" s="168" t="s">
        <v>186</v>
      </c>
      <c r="D187" s="234" t="s">
        <v>65</v>
      </c>
      <c r="E187" s="171"/>
      <c r="F187" s="173"/>
      <c r="G187" s="172"/>
      <c r="H187" s="172"/>
      <c r="I187" s="172"/>
      <c r="J187" s="172"/>
      <c r="K187" s="231">
        <f t="shared" ref="K187:U187" si="78">K183*K186</f>
        <v>0</v>
      </c>
      <c r="L187" s="231">
        <f t="shared" si="78"/>
        <v>0</v>
      </c>
      <c r="M187" s="231">
        <f t="shared" si="78"/>
        <v>0</v>
      </c>
      <c r="N187" s="231">
        <f t="shared" si="78"/>
        <v>0</v>
      </c>
      <c r="O187" s="231">
        <f t="shared" si="78"/>
        <v>0</v>
      </c>
      <c r="P187" s="231">
        <f t="shared" si="78"/>
        <v>0</v>
      </c>
      <c r="Q187" s="231">
        <f t="shared" si="78"/>
        <v>0</v>
      </c>
      <c r="R187" s="231">
        <f t="shared" si="78"/>
        <v>0</v>
      </c>
      <c r="S187" s="231">
        <f t="shared" si="78"/>
        <v>0</v>
      </c>
      <c r="T187" s="231">
        <f t="shared" si="78"/>
        <v>0</v>
      </c>
      <c r="U187" s="231">
        <f t="shared" si="78"/>
        <v>0</v>
      </c>
    </row>
    <row r="188" spans="1:21" ht="15">
      <c r="A188" s="198"/>
      <c r="B188" s="175" t="s">
        <v>188</v>
      </c>
      <c r="C188" s="168" t="s">
        <v>186</v>
      </c>
      <c r="D188" s="174" t="str">
        <f>D187</f>
        <v>Domestic</v>
      </c>
      <c r="E188" s="171"/>
      <c r="F188" s="173"/>
      <c r="G188" s="172"/>
      <c r="H188" s="172"/>
      <c r="I188" s="172"/>
      <c r="J188" s="172"/>
      <c r="K188" s="231"/>
      <c r="L188" s="231">
        <f t="shared" ref="L188:U188" si="79">L184*L186</f>
        <v>0</v>
      </c>
      <c r="M188" s="231">
        <f t="shared" si="79"/>
        <v>0</v>
      </c>
      <c r="N188" s="231">
        <f t="shared" si="79"/>
        <v>0</v>
      </c>
      <c r="O188" s="231">
        <f t="shared" si="79"/>
        <v>0</v>
      </c>
      <c r="P188" s="231">
        <f t="shared" si="79"/>
        <v>0</v>
      </c>
      <c r="Q188" s="231">
        <f t="shared" si="79"/>
        <v>0</v>
      </c>
      <c r="R188" s="231">
        <f t="shared" si="79"/>
        <v>0</v>
      </c>
      <c r="S188" s="231">
        <f t="shared" si="79"/>
        <v>0</v>
      </c>
      <c r="T188" s="231">
        <f t="shared" si="79"/>
        <v>0</v>
      </c>
      <c r="U188" s="231">
        <f t="shared" si="79"/>
        <v>0</v>
      </c>
    </row>
    <row r="189" spans="1:21" ht="15">
      <c r="A189" s="198"/>
      <c r="B189" s="175" t="s">
        <v>206</v>
      </c>
      <c r="C189" s="168" t="s">
        <v>186</v>
      </c>
      <c r="D189" s="174" t="str">
        <f>D188</f>
        <v>Domestic</v>
      </c>
      <c r="E189" s="171"/>
      <c r="F189" s="173"/>
      <c r="G189" s="172"/>
      <c r="H189" s="172"/>
      <c r="I189" s="172"/>
      <c r="J189" s="172"/>
      <c r="K189" s="231"/>
      <c r="L189" s="231">
        <f t="shared" ref="L189:U189" si="80">L185*L186</f>
        <v>0</v>
      </c>
      <c r="M189" s="231">
        <f t="shared" si="80"/>
        <v>0</v>
      </c>
      <c r="N189" s="231">
        <f t="shared" si="80"/>
        <v>0</v>
      </c>
      <c r="O189" s="231">
        <f t="shared" si="80"/>
        <v>0</v>
      </c>
      <c r="P189" s="231">
        <f t="shared" si="80"/>
        <v>0</v>
      </c>
      <c r="Q189" s="231">
        <f t="shared" si="80"/>
        <v>0</v>
      </c>
      <c r="R189" s="231">
        <f t="shared" si="80"/>
        <v>0</v>
      </c>
      <c r="S189" s="231">
        <f t="shared" si="80"/>
        <v>0</v>
      </c>
      <c r="T189" s="231">
        <f t="shared" si="80"/>
        <v>0</v>
      </c>
      <c r="U189" s="231">
        <f t="shared" si="80"/>
        <v>0</v>
      </c>
    </row>
    <row r="190" spans="1:21" ht="15">
      <c r="A190" s="198"/>
      <c r="B190" s="179" t="s">
        <v>195</v>
      </c>
      <c r="C190" s="168"/>
      <c r="D190" s="200"/>
      <c r="E190" s="199"/>
      <c r="F190" s="172"/>
      <c r="G190" s="172"/>
      <c r="H190" s="172"/>
      <c r="I190" s="172"/>
      <c r="J190" s="172"/>
      <c r="K190" s="231"/>
      <c r="L190" s="274"/>
      <c r="M190" s="274"/>
      <c r="N190" s="274"/>
      <c r="O190" s="274"/>
      <c r="P190" s="274"/>
      <c r="Q190" s="274"/>
      <c r="R190" s="274"/>
      <c r="S190" s="274"/>
      <c r="T190" s="274"/>
      <c r="U190" s="274"/>
    </row>
    <row r="191" spans="1:21" ht="15">
      <c r="A191" s="198"/>
      <c r="B191" s="175" t="s">
        <v>208</v>
      </c>
      <c r="C191" s="168" t="str">
        <f>"million "&amp;D191</f>
        <v>million LCU</v>
      </c>
      <c r="D191" s="233" t="s">
        <v>226</v>
      </c>
      <c r="E191" s="171"/>
      <c r="F191" s="173"/>
      <c r="G191" s="172"/>
      <c r="H191" s="172"/>
      <c r="I191" s="172"/>
      <c r="J191" s="172"/>
      <c r="K191" s="276">
        <v>0</v>
      </c>
      <c r="L191" s="231">
        <f t="shared" ref="L191:U191" si="81">K191-L192</f>
        <v>0</v>
      </c>
      <c r="M191" s="231">
        <f t="shared" si="81"/>
        <v>0</v>
      </c>
      <c r="N191" s="231">
        <f t="shared" si="81"/>
        <v>0</v>
      </c>
      <c r="O191" s="231">
        <f t="shared" si="81"/>
        <v>0</v>
      </c>
      <c r="P191" s="231">
        <f t="shared" si="81"/>
        <v>0</v>
      </c>
      <c r="Q191" s="231">
        <f t="shared" si="81"/>
        <v>0</v>
      </c>
      <c r="R191" s="231">
        <f t="shared" si="81"/>
        <v>0</v>
      </c>
      <c r="S191" s="231">
        <f t="shared" si="81"/>
        <v>0</v>
      </c>
      <c r="T191" s="231">
        <f t="shared" si="81"/>
        <v>0</v>
      </c>
      <c r="U191" s="231">
        <f t="shared" si="81"/>
        <v>0</v>
      </c>
    </row>
    <row r="192" spans="1:21" ht="15">
      <c r="A192" s="198"/>
      <c r="B192" s="175" t="s">
        <v>119</v>
      </c>
      <c r="C192" s="168" t="str">
        <f>"million "&amp;D192</f>
        <v>million LCU</v>
      </c>
      <c r="D192" s="174" t="str">
        <f>D191</f>
        <v>LCU</v>
      </c>
      <c r="E192" s="171"/>
      <c r="F192" s="173"/>
      <c r="G192" s="172"/>
      <c r="H192" s="172"/>
      <c r="I192" s="172"/>
      <c r="J192" s="172"/>
      <c r="K192" s="231"/>
      <c r="L192" s="277">
        <v>0</v>
      </c>
      <c r="M192" s="277">
        <v>0</v>
      </c>
      <c r="N192" s="277">
        <v>0</v>
      </c>
      <c r="O192" s="277">
        <v>0</v>
      </c>
      <c r="P192" s="277">
        <v>0</v>
      </c>
      <c r="Q192" s="277">
        <v>0</v>
      </c>
      <c r="R192" s="277">
        <v>0</v>
      </c>
      <c r="S192" s="277">
        <v>0</v>
      </c>
      <c r="T192" s="277">
        <v>0</v>
      </c>
      <c r="U192" s="277">
        <v>0</v>
      </c>
    </row>
    <row r="193" spans="1:21" ht="15">
      <c r="A193" s="198"/>
      <c r="B193" s="175" t="s">
        <v>182</v>
      </c>
      <c r="C193" s="168" t="str">
        <f>"million "&amp;D193</f>
        <v>million LCU</v>
      </c>
      <c r="D193" s="174" t="str">
        <f>D192</f>
        <v>LCU</v>
      </c>
      <c r="E193" s="171"/>
      <c r="F193" s="173"/>
      <c r="G193" s="172"/>
      <c r="H193" s="172"/>
      <c r="I193" s="172"/>
      <c r="J193" s="172"/>
      <c r="K193" s="231"/>
      <c r="L193" s="277">
        <v>0</v>
      </c>
      <c r="M193" s="277">
        <v>0</v>
      </c>
      <c r="N193" s="277">
        <v>0</v>
      </c>
      <c r="O193" s="277">
        <v>0</v>
      </c>
      <c r="P193" s="277">
        <v>0</v>
      </c>
      <c r="Q193" s="277">
        <v>0</v>
      </c>
      <c r="R193" s="277">
        <v>0</v>
      </c>
      <c r="S193" s="277">
        <v>0</v>
      </c>
      <c r="T193" s="277">
        <v>0</v>
      </c>
      <c r="U193" s="277">
        <v>0</v>
      </c>
    </row>
    <row r="194" spans="1:21" ht="15">
      <c r="A194" s="198"/>
      <c r="B194" s="175" t="s">
        <v>185</v>
      </c>
      <c r="C194" s="168" t="str">
        <f>"LCU per unit of "&amp;D194</f>
        <v>LCU per unit of LCU</v>
      </c>
      <c r="D194" s="174" t="str">
        <f>D193</f>
        <v>LCU</v>
      </c>
      <c r="E194" s="171"/>
      <c r="F194" s="178"/>
      <c r="G194" s="172"/>
      <c r="H194" s="172"/>
      <c r="I194" s="172"/>
      <c r="J194" s="172"/>
      <c r="K194" s="273">
        <f t="shared" ref="K194:U194" si="82">INDEX($K$81:$U$85,MATCH($D194,$B$81:$B$85,0),MATCH(K$78,$K$78:$U$78,0))</f>
        <v>1</v>
      </c>
      <c r="L194" s="273">
        <f t="shared" si="82"/>
        <v>1</v>
      </c>
      <c r="M194" s="273">
        <f t="shared" si="82"/>
        <v>1</v>
      </c>
      <c r="N194" s="273">
        <f t="shared" si="82"/>
        <v>1</v>
      </c>
      <c r="O194" s="273">
        <f t="shared" si="82"/>
        <v>1</v>
      </c>
      <c r="P194" s="273">
        <f t="shared" si="82"/>
        <v>1</v>
      </c>
      <c r="Q194" s="273">
        <f t="shared" si="82"/>
        <v>1</v>
      </c>
      <c r="R194" s="273">
        <f t="shared" si="82"/>
        <v>1</v>
      </c>
      <c r="S194" s="273">
        <f t="shared" si="82"/>
        <v>1</v>
      </c>
      <c r="T194" s="273">
        <f t="shared" si="82"/>
        <v>1</v>
      </c>
      <c r="U194" s="273">
        <f t="shared" si="82"/>
        <v>1</v>
      </c>
    </row>
    <row r="195" spans="1:21" ht="15">
      <c r="A195" s="198"/>
      <c r="B195" s="175" t="s">
        <v>207</v>
      </c>
      <c r="C195" s="168" t="s">
        <v>186</v>
      </c>
      <c r="D195" s="234" t="s">
        <v>65</v>
      </c>
      <c r="E195" s="171"/>
      <c r="F195" s="173"/>
      <c r="G195" s="172"/>
      <c r="H195" s="172"/>
      <c r="I195" s="172"/>
      <c r="J195" s="172"/>
      <c r="K195" s="231">
        <f t="shared" ref="K195:U195" si="83">K191*K194</f>
        <v>0</v>
      </c>
      <c r="L195" s="231">
        <f t="shared" si="83"/>
        <v>0</v>
      </c>
      <c r="M195" s="231">
        <f t="shared" si="83"/>
        <v>0</v>
      </c>
      <c r="N195" s="231">
        <f t="shared" si="83"/>
        <v>0</v>
      </c>
      <c r="O195" s="231">
        <f t="shared" si="83"/>
        <v>0</v>
      </c>
      <c r="P195" s="231">
        <f t="shared" si="83"/>
        <v>0</v>
      </c>
      <c r="Q195" s="231">
        <f t="shared" si="83"/>
        <v>0</v>
      </c>
      <c r="R195" s="231">
        <f t="shared" si="83"/>
        <v>0</v>
      </c>
      <c r="S195" s="231">
        <f t="shared" si="83"/>
        <v>0</v>
      </c>
      <c r="T195" s="231">
        <f t="shared" si="83"/>
        <v>0</v>
      </c>
      <c r="U195" s="231">
        <f t="shared" si="83"/>
        <v>0</v>
      </c>
    </row>
    <row r="196" spans="1:21" ht="15">
      <c r="A196" s="198"/>
      <c r="B196" s="175" t="s">
        <v>188</v>
      </c>
      <c r="C196" s="168" t="s">
        <v>186</v>
      </c>
      <c r="D196" s="174" t="str">
        <f>D195</f>
        <v>Domestic</v>
      </c>
      <c r="E196" s="171"/>
      <c r="F196" s="173"/>
      <c r="G196" s="172"/>
      <c r="H196" s="172"/>
      <c r="I196" s="172"/>
      <c r="J196" s="172"/>
      <c r="K196" s="231"/>
      <c r="L196" s="231">
        <f t="shared" ref="L196:U196" si="84">L192*L194</f>
        <v>0</v>
      </c>
      <c r="M196" s="231">
        <f t="shared" si="84"/>
        <v>0</v>
      </c>
      <c r="N196" s="231">
        <f t="shared" si="84"/>
        <v>0</v>
      </c>
      <c r="O196" s="231">
        <f t="shared" si="84"/>
        <v>0</v>
      </c>
      <c r="P196" s="231">
        <f t="shared" si="84"/>
        <v>0</v>
      </c>
      <c r="Q196" s="231">
        <f t="shared" si="84"/>
        <v>0</v>
      </c>
      <c r="R196" s="231">
        <f t="shared" si="84"/>
        <v>0</v>
      </c>
      <c r="S196" s="231">
        <f t="shared" si="84"/>
        <v>0</v>
      </c>
      <c r="T196" s="231">
        <f t="shared" si="84"/>
        <v>0</v>
      </c>
      <c r="U196" s="231">
        <f t="shared" si="84"/>
        <v>0</v>
      </c>
    </row>
    <row r="197" spans="1:21" ht="15">
      <c r="A197" s="198"/>
      <c r="B197" s="175" t="s">
        <v>206</v>
      </c>
      <c r="C197" s="168" t="s">
        <v>186</v>
      </c>
      <c r="D197" s="174" t="str">
        <f>D196</f>
        <v>Domestic</v>
      </c>
      <c r="E197" s="171"/>
      <c r="F197" s="173"/>
      <c r="G197" s="172"/>
      <c r="H197" s="172"/>
      <c r="I197" s="172"/>
      <c r="J197" s="172"/>
      <c r="K197" s="231"/>
      <c r="L197" s="231">
        <f t="shared" ref="L197:U197" si="85">L193*L194</f>
        <v>0</v>
      </c>
      <c r="M197" s="231">
        <f t="shared" si="85"/>
        <v>0</v>
      </c>
      <c r="N197" s="231">
        <f t="shared" si="85"/>
        <v>0</v>
      </c>
      <c r="O197" s="231">
        <f t="shared" si="85"/>
        <v>0</v>
      </c>
      <c r="P197" s="231">
        <f t="shared" si="85"/>
        <v>0</v>
      </c>
      <c r="Q197" s="231">
        <f t="shared" si="85"/>
        <v>0</v>
      </c>
      <c r="R197" s="231">
        <f t="shared" si="85"/>
        <v>0</v>
      </c>
      <c r="S197" s="231">
        <f t="shared" si="85"/>
        <v>0</v>
      </c>
      <c r="T197" s="231">
        <f t="shared" si="85"/>
        <v>0</v>
      </c>
      <c r="U197" s="231">
        <f t="shared" si="85"/>
        <v>0</v>
      </c>
    </row>
    <row r="198" spans="1:21" ht="15">
      <c r="A198" s="198"/>
      <c r="B198" s="179" t="s">
        <v>194</v>
      </c>
      <c r="C198" s="168"/>
      <c r="D198" s="200"/>
      <c r="E198" s="199"/>
      <c r="F198" s="172"/>
      <c r="G198" s="172"/>
      <c r="H198" s="172"/>
      <c r="I198" s="172"/>
      <c r="J198" s="172"/>
      <c r="K198" s="231"/>
      <c r="L198" s="274"/>
      <c r="M198" s="274"/>
      <c r="N198" s="274"/>
      <c r="O198" s="274"/>
      <c r="P198" s="274"/>
      <c r="Q198" s="274"/>
      <c r="R198" s="274"/>
      <c r="S198" s="274"/>
      <c r="T198" s="274"/>
      <c r="U198" s="274"/>
    </row>
    <row r="199" spans="1:21" ht="15">
      <c r="A199" s="198"/>
      <c r="B199" s="175" t="s">
        <v>208</v>
      </c>
      <c r="C199" s="168" t="str">
        <f>"million "&amp;D199</f>
        <v>million LCU</v>
      </c>
      <c r="D199" s="233" t="s">
        <v>226</v>
      </c>
      <c r="E199" s="171"/>
      <c r="F199" s="173"/>
      <c r="G199" s="172"/>
      <c r="H199" s="172"/>
      <c r="I199" s="172"/>
      <c r="J199" s="172"/>
      <c r="K199" s="276">
        <v>0</v>
      </c>
      <c r="L199" s="231">
        <f t="shared" ref="L199:U199" si="86">K199-L200</f>
        <v>0</v>
      </c>
      <c r="M199" s="231">
        <f t="shared" si="86"/>
        <v>0</v>
      </c>
      <c r="N199" s="231">
        <f t="shared" si="86"/>
        <v>0</v>
      </c>
      <c r="O199" s="231">
        <f t="shared" si="86"/>
        <v>0</v>
      </c>
      <c r="P199" s="231">
        <f t="shared" si="86"/>
        <v>0</v>
      </c>
      <c r="Q199" s="231">
        <f t="shared" si="86"/>
        <v>0</v>
      </c>
      <c r="R199" s="231">
        <f t="shared" si="86"/>
        <v>0</v>
      </c>
      <c r="S199" s="231">
        <f t="shared" si="86"/>
        <v>0</v>
      </c>
      <c r="T199" s="231">
        <f t="shared" si="86"/>
        <v>0</v>
      </c>
      <c r="U199" s="231">
        <f t="shared" si="86"/>
        <v>0</v>
      </c>
    </row>
    <row r="200" spans="1:21" ht="15">
      <c r="A200" s="198"/>
      <c r="B200" s="175" t="s">
        <v>119</v>
      </c>
      <c r="C200" s="168" t="str">
        <f>"million "&amp;D200</f>
        <v>million LCU</v>
      </c>
      <c r="D200" s="174" t="str">
        <f>D199</f>
        <v>LCU</v>
      </c>
      <c r="E200" s="171"/>
      <c r="F200" s="173"/>
      <c r="G200" s="172"/>
      <c r="H200" s="172"/>
      <c r="I200" s="172"/>
      <c r="J200" s="172"/>
      <c r="K200" s="231"/>
      <c r="L200" s="277">
        <v>0</v>
      </c>
      <c r="M200" s="277">
        <v>0</v>
      </c>
      <c r="N200" s="277">
        <v>0</v>
      </c>
      <c r="O200" s="277">
        <v>0</v>
      </c>
      <c r="P200" s="277">
        <v>0</v>
      </c>
      <c r="Q200" s="277">
        <v>0</v>
      </c>
      <c r="R200" s="277">
        <v>0</v>
      </c>
      <c r="S200" s="277">
        <v>0</v>
      </c>
      <c r="T200" s="277">
        <v>0</v>
      </c>
      <c r="U200" s="277">
        <v>0</v>
      </c>
    </row>
    <row r="201" spans="1:21" ht="15">
      <c r="A201" s="198"/>
      <c r="B201" s="175" t="s">
        <v>182</v>
      </c>
      <c r="C201" s="168" t="str">
        <f>"million "&amp;D201</f>
        <v>million LCU</v>
      </c>
      <c r="D201" s="174" t="str">
        <f>D200</f>
        <v>LCU</v>
      </c>
      <c r="E201" s="171"/>
      <c r="F201" s="173"/>
      <c r="G201" s="172"/>
      <c r="H201" s="172"/>
      <c r="I201" s="172"/>
      <c r="J201" s="172"/>
      <c r="K201" s="231"/>
      <c r="L201" s="277">
        <v>0</v>
      </c>
      <c r="M201" s="277">
        <v>0</v>
      </c>
      <c r="N201" s="277">
        <v>0</v>
      </c>
      <c r="O201" s="277">
        <v>0</v>
      </c>
      <c r="P201" s="277">
        <v>0</v>
      </c>
      <c r="Q201" s="277">
        <v>0</v>
      </c>
      <c r="R201" s="277">
        <v>0</v>
      </c>
      <c r="S201" s="277">
        <v>0</v>
      </c>
      <c r="T201" s="277">
        <v>0</v>
      </c>
      <c r="U201" s="277">
        <v>0</v>
      </c>
    </row>
    <row r="202" spans="1:21" ht="15">
      <c r="A202" s="198"/>
      <c r="B202" s="175" t="s">
        <v>185</v>
      </c>
      <c r="C202" s="168" t="str">
        <f>"LCU per unit of "&amp;D202</f>
        <v>LCU per unit of LCU</v>
      </c>
      <c r="D202" s="174" t="str">
        <f>D201</f>
        <v>LCU</v>
      </c>
      <c r="E202" s="171"/>
      <c r="F202" s="178"/>
      <c r="G202" s="172"/>
      <c r="H202" s="172"/>
      <c r="I202" s="172"/>
      <c r="J202" s="172"/>
      <c r="K202" s="273">
        <f t="shared" ref="K202:U202" si="87">INDEX($K$81:$U$85,MATCH($D202,$B$81:$B$85,0),MATCH(K$78,$K$78:$U$78,0))</f>
        <v>1</v>
      </c>
      <c r="L202" s="273">
        <f t="shared" si="87"/>
        <v>1</v>
      </c>
      <c r="M202" s="273">
        <f t="shared" si="87"/>
        <v>1</v>
      </c>
      <c r="N202" s="273">
        <f t="shared" si="87"/>
        <v>1</v>
      </c>
      <c r="O202" s="273">
        <f t="shared" si="87"/>
        <v>1</v>
      </c>
      <c r="P202" s="273">
        <f t="shared" si="87"/>
        <v>1</v>
      </c>
      <c r="Q202" s="273">
        <f t="shared" si="87"/>
        <v>1</v>
      </c>
      <c r="R202" s="273">
        <f t="shared" si="87"/>
        <v>1</v>
      </c>
      <c r="S202" s="273">
        <f t="shared" si="87"/>
        <v>1</v>
      </c>
      <c r="T202" s="273">
        <f t="shared" si="87"/>
        <v>1</v>
      </c>
      <c r="U202" s="273">
        <f t="shared" si="87"/>
        <v>1</v>
      </c>
    </row>
    <row r="203" spans="1:21" ht="15">
      <c r="A203" s="198"/>
      <c r="B203" s="175" t="s">
        <v>207</v>
      </c>
      <c r="C203" s="168" t="s">
        <v>186</v>
      </c>
      <c r="D203" s="234" t="s">
        <v>65</v>
      </c>
      <c r="E203" s="171"/>
      <c r="F203" s="173"/>
      <c r="G203" s="172"/>
      <c r="H203" s="172"/>
      <c r="I203" s="172"/>
      <c r="J203" s="172"/>
      <c r="K203" s="231">
        <f t="shared" ref="K203:U203" si="88">K199*K202</f>
        <v>0</v>
      </c>
      <c r="L203" s="231">
        <f t="shared" si="88"/>
        <v>0</v>
      </c>
      <c r="M203" s="231">
        <f t="shared" si="88"/>
        <v>0</v>
      </c>
      <c r="N203" s="231">
        <f t="shared" si="88"/>
        <v>0</v>
      </c>
      <c r="O203" s="231">
        <f t="shared" si="88"/>
        <v>0</v>
      </c>
      <c r="P203" s="231">
        <f t="shared" si="88"/>
        <v>0</v>
      </c>
      <c r="Q203" s="231">
        <f t="shared" si="88"/>
        <v>0</v>
      </c>
      <c r="R203" s="231">
        <f t="shared" si="88"/>
        <v>0</v>
      </c>
      <c r="S203" s="231">
        <f t="shared" si="88"/>
        <v>0</v>
      </c>
      <c r="T203" s="231">
        <f t="shared" si="88"/>
        <v>0</v>
      </c>
      <c r="U203" s="231">
        <f t="shared" si="88"/>
        <v>0</v>
      </c>
    </row>
    <row r="204" spans="1:21" ht="15">
      <c r="A204" s="198"/>
      <c r="B204" s="175" t="s">
        <v>188</v>
      </c>
      <c r="C204" s="168" t="s">
        <v>186</v>
      </c>
      <c r="D204" s="174" t="str">
        <f>D203</f>
        <v>Domestic</v>
      </c>
      <c r="E204" s="171"/>
      <c r="F204" s="173"/>
      <c r="G204" s="172"/>
      <c r="H204" s="172"/>
      <c r="I204" s="172"/>
      <c r="J204" s="172"/>
      <c r="K204" s="231"/>
      <c r="L204" s="231">
        <f t="shared" ref="L204:U204" si="89">L200*L202</f>
        <v>0</v>
      </c>
      <c r="M204" s="231">
        <f t="shared" si="89"/>
        <v>0</v>
      </c>
      <c r="N204" s="231">
        <f t="shared" si="89"/>
        <v>0</v>
      </c>
      <c r="O204" s="231">
        <f t="shared" si="89"/>
        <v>0</v>
      </c>
      <c r="P204" s="231">
        <f t="shared" si="89"/>
        <v>0</v>
      </c>
      <c r="Q204" s="231">
        <f t="shared" si="89"/>
        <v>0</v>
      </c>
      <c r="R204" s="231">
        <f t="shared" si="89"/>
        <v>0</v>
      </c>
      <c r="S204" s="231">
        <f t="shared" si="89"/>
        <v>0</v>
      </c>
      <c r="T204" s="231">
        <f t="shared" si="89"/>
        <v>0</v>
      </c>
      <c r="U204" s="231">
        <f t="shared" si="89"/>
        <v>0</v>
      </c>
    </row>
    <row r="205" spans="1:21" ht="15">
      <c r="A205" s="198"/>
      <c r="B205" s="175" t="s">
        <v>206</v>
      </c>
      <c r="C205" s="168" t="s">
        <v>186</v>
      </c>
      <c r="D205" s="174" t="str">
        <f>D204</f>
        <v>Domestic</v>
      </c>
      <c r="E205" s="171"/>
      <c r="F205" s="173"/>
      <c r="G205" s="172"/>
      <c r="H205" s="172"/>
      <c r="I205" s="172"/>
      <c r="J205" s="172"/>
      <c r="K205" s="231"/>
      <c r="L205" s="231">
        <f t="shared" ref="L205:U205" si="90">L201*L202</f>
        <v>0</v>
      </c>
      <c r="M205" s="231">
        <f t="shared" si="90"/>
        <v>0</v>
      </c>
      <c r="N205" s="231">
        <f t="shared" si="90"/>
        <v>0</v>
      </c>
      <c r="O205" s="231">
        <f t="shared" si="90"/>
        <v>0</v>
      </c>
      <c r="P205" s="231">
        <f t="shared" si="90"/>
        <v>0</v>
      </c>
      <c r="Q205" s="231">
        <f t="shared" si="90"/>
        <v>0</v>
      </c>
      <c r="R205" s="231">
        <f t="shared" si="90"/>
        <v>0</v>
      </c>
      <c r="S205" s="231">
        <f t="shared" si="90"/>
        <v>0</v>
      </c>
      <c r="T205" s="231">
        <f t="shared" si="90"/>
        <v>0</v>
      </c>
      <c r="U205" s="231">
        <f t="shared" si="90"/>
        <v>0</v>
      </c>
    </row>
    <row r="206" spans="1:21" ht="15">
      <c r="A206" s="198"/>
      <c r="B206" s="179" t="s">
        <v>193</v>
      </c>
      <c r="C206" s="168"/>
      <c r="D206" s="200"/>
      <c r="E206" s="199"/>
      <c r="F206" s="172"/>
      <c r="G206" s="172"/>
      <c r="H206" s="172"/>
      <c r="I206" s="172"/>
      <c r="J206" s="172"/>
      <c r="K206" s="231"/>
      <c r="L206" s="274"/>
      <c r="M206" s="274"/>
      <c r="N206" s="274"/>
      <c r="O206" s="274"/>
      <c r="P206" s="274"/>
      <c r="Q206" s="274"/>
      <c r="R206" s="274"/>
      <c r="S206" s="274"/>
      <c r="T206" s="274"/>
      <c r="U206" s="274"/>
    </row>
    <row r="207" spans="1:21" ht="15">
      <c r="A207" s="198"/>
      <c r="B207" s="175" t="s">
        <v>208</v>
      </c>
      <c r="C207" s="168" t="str">
        <f>"million "&amp;D207</f>
        <v>million LCU</v>
      </c>
      <c r="D207" s="233" t="s">
        <v>226</v>
      </c>
      <c r="E207" s="171"/>
      <c r="F207" s="173"/>
      <c r="G207" s="172"/>
      <c r="H207" s="172"/>
      <c r="I207" s="172"/>
      <c r="J207" s="172"/>
      <c r="K207" s="276">
        <v>0</v>
      </c>
      <c r="L207" s="231">
        <f t="shared" ref="L207:U207" si="91">K207-L208</f>
        <v>0</v>
      </c>
      <c r="M207" s="231">
        <f t="shared" si="91"/>
        <v>0</v>
      </c>
      <c r="N207" s="231">
        <f t="shared" si="91"/>
        <v>0</v>
      </c>
      <c r="O207" s="231">
        <f t="shared" si="91"/>
        <v>0</v>
      </c>
      <c r="P207" s="231">
        <f t="shared" si="91"/>
        <v>0</v>
      </c>
      <c r="Q207" s="231">
        <f t="shared" si="91"/>
        <v>0</v>
      </c>
      <c r="R207" s="231">
        <f t="shared" si="91"/>
        <v>0</v>
      </c>
      <c r="S207" s="231">
        <f t="shared" si="91"/>
        <v>0</v>
      </c>
      <c r="T207" s="231">
        <f t="shared" si="91"/>
        <v>0</v>
      </c>
      <c r="U207" s="231">
        <f t="shared" si="91"/>
        <v>0</v>
      </c>
    </row>
    <row r="208" spans="1:21" ht="15">
      <c r="A208" s="198"/>
      <c r="B208" s="175" t="s">
        <v>119</v>
      </c>
      <c r="C208" s="168" t="str">
        <f>"million "&amp;D208</f>
        <v>million LCU</v>
      </c>
      <c r="D208" s="174" t="str">
        <f>D207</f>
        <v>LCU</v>
      </c>
      <c r="E208" s="171"/>
      <c r="F208" s="173"/>
      <c r="G208" s="172"/>
      <c r="H208" s="172"/>
      <c r="I208" s="172"/>
      <c r="J208" s="172"/>
      <c r="K208" s="231"/>
      <c r="L208" s="277">
        <v>0</v>
      </c>
      <c r="M208" s="277">
        <v>0</v>
      </c>
      <c r="N208" s="277">
        <v>0</v>
      </c>
      <c r="O208" s="277">
        <v>0</v>
      </c>
      <c r="P208" s="277">
        <v>0</v>
      </c>
      <c r="Q208" s="277">
        <v>0</v>
      </c>
      <c r="R208" s="277">
        <v>0</v>
      </c>
      <c r="S208" s="277">
        <v>0</v>
      </c>
      <c r="T208" s="277">
        <v>0</v>
      </c>
      <c r="U208" s="277">
        <v>0</v>
      </c>
    </row>
    <row r="209" spans="1:21" ht="15">
      <c r="A209" s="198"/>
      <c r="B209" s="175" t="s">
        <v>182</v>
      </c>
      <c r="C209" s="168" t="str">
        <f>"million "&amp;D209</f>
        <v>million LCU</v>
      </c>
      <c r="D209" s="174" t="str">
        <f>D208</f>
        <v>LCU</v>
      </c>
      <c r="E209" s="171"/>
      <c r="F209" s="173"/>
      <c r="G209" s="172"/>
      <c r="H209" s="172"/>
      <c r="I209" s="172"/>
      <c r="J209" s="172"/>
      <c r="K209" s="231"/>
      <c r="L209" s="277">
        <v>0</v>
      </c>
      <c r="M209" s="277">
        <v>0</v>
      </c>
      <c r="N209" s="277">
        <v>0</v>
      </c>
      <c r="O209" s="277">
        <v>0</v>
      </c>
      <c r="P209" s="277">
        <v>0</v>
      </c>
      <c r="Q209" s="277">
        <v>0</v>
      </c>
      <c r="R209" s="277">
        <v>0</v>
      </c>
      <c r="S209" s="277">
        <v>0</v>
      </c>
      <c r="T209" s="277">
        <v>0</v>
      </c>
      <c r="U209" s="277">
        <v>0</v>
      </c>
    </row>
    <row r="210" spans="1:21" ht="15">
      <c r="A210" s="198"/>
      <c r="B210" s="175" t="s">
        <v>185</v>
      </c>
      <c r="C210" s="168" t="str">
        <f>"LCU per unit of "&amp;D210</f>
        <v>LCU per unit of LCU</v>
      </c>
      <c r="D210" s="174" t="str">
        <f>D209</f>
        <v>LCU</v>
      </c>
      <c r="E210" s="171"/>
      <c r="F210" s="178"/>
      <c r="G210" s="172"/>
      <c r="H210" s="172"/>
      <c r="I210" s="172"/>
      <c r="J210" s="172"/>
      <c r="K210" s="273">
        <f t="shared" ref="K210:U210" si="92">INDEX($K$81:$U$85,MATCH($D210,$B$81:$B$85,0),MATCH(K$78,$K$78:$U$78,0))</f>
        <v>1</v>
      </c>
      <c r="L210" s="273">
        <f t="shared" si="92"/>
        <v>1</v>
      </c>
      <c r="M210" s="273">
        <f t="shared" si="92"/>
        <v>1</v>
      </c>
      <c r="N210" s="273">
        <f t="shared" si="92"/>
        <v>1</v>
      </c>
      <c r="O210" s="273">
        <f t="shared" si="92"/>
        <v>1</v>
      </c>
      <c r="P210" s="273">
        <f t="shared" si="92"/>
        <v>1</v>
      </c>
      <c r="Q210" s="273">
        <f t="shared" si="92"/>
        <v>1</v>
      </c>
      <c r="R210" s="273">
        <f t="shared" si="92"/>
        <v>1</v>
      </c>
      <c r="S210" s="273">
        <f t="shared" si="92"/>
        <v>1</v>
      </c>
      <c r="T210" s="273">
        <f t="shared" si="92"/>
        <v>1</v>
      </c>
      <c r="U210" s="273">
        <f t="shared" si="92"/>
        <v>1</v>
      </c>
    </row>
    <row r="211" spans="1:21" ht="15">
      <c r="A211" s="198"/>
      <c r="B211" s="175" t="s">
        <v>207</v>
      </c>
      <c r="C211" s="168" t="s">
        <v>186</v>
      </c>
      <c r="D211" s="234" t="s">
        <v>65</v>
      </c>
      <c r="E211" s="171"/>
      <c r="F211" s="173"/>
      <c r="G211" s="172"/>
      <c r="H211" s="172"/>
      <c r="I211" s="172"/>
      <c r="J211" s="172"/>
      <c r="K211" s="231">
        <f t="shared" ref="K211:U211" si="93">K207*K210</f>
        <v>0</v>
      </c>
      <c r="L211" s="231">
        <f t="shared" si="93"/>
        <v>0</v>
      </c>
      <c r="M211" s="231">
        <f t="shared" si="93"/>
        <v>0</v>
      </c>
      <c r="N211" s="231">
        <f t="shared" si="93"/>
        <v>0</v>
      </c>
      <c r="O211" s="231">
        <f t="shared" si="93"/>
        <v>0</v>
      </c>
      <c r="P211" s="231">
        <f t="shared" si="93"/>
        <v>0</v>
      </c>
      <c r="Q211" s="231">
        <f t="shared" si="93"/>
        <v>0</v>
      </c>
      <c r="R211" s="231">
        <f t="shared" si="93"/>
        <v>0</v>
      </c>
      <c r="S211" s="231">
        <f t="shared" si="93"/>
        <v>0</v>
      </c>
      <c r="T211" s="231">
        <f t="shared" si="93"/>
        <v>0</v>
      </c>
      <c r="U211" s="231">
        <f t="shared" si="93"/>
        <v>0</v>
      </c>
    </row>
    <row r="212" spans="1:21" ht="15">
      <c r="A212" s="198"/>
      <c r="B212" s="175" t="s">
        <v>188</v>
      </c>
      <c r="C212" s="168" t="s">
        <v>186</v>
      </c>
      <c r="D212" s="174" t="str">
        <f>D211</f>
        <v>Domestic</v>
      </c>
      <c r="E212" s="171"/>
      <c r="F212" s="173"/>
      <c r="G212" s="172"/>
      <c r="H212" s="172"/>
      <c r="I212" s="172"/>
      <c r="J212" s="172"/>
      <c r="K212" s="231"/>
      <c r="L212" s="231">
        <f t="shared" ref="L212:U212" si="94">L208*L210</f>
        <v>0</v>
      </c>
      <c r="M212" s="231">
        <f t="shared" si="94"/>
        <v>0</v>
      </c>
      <c r="N212" s="231">
        <f t="shared" si="94"/>
        <v>0</v>
      </c>
      <c r="O212" s="231">
        <f t="shared" si="94"/>
        <v>0</v>
      </c>
      <c r="P212" s="231">
        <f t="shared" si="94"/>
        <v>0</v>
      </c>
      <c r="Q212" s="231">
        <f t="shared" si="94"/>
        <v>0</v>
      </c>
      <c r="R212" s="231">
        <f t="shared" si="94"/>
        <v>0</v>
      </c>
      <c r="S212" s="231">
        <f t="shared" si="94"/>
        <v>0</v>
      </c>
      <c r="T212" s="231">
        <f t="shared" si="94"/>
        <v>0</v>
      </c>
      <c r="U212" s="231">
        <f t="shared" si="94"/>
        <v>0</v>
      </c>
    </row>
    <row r="213" spans="1:21" ht="15">
      <c r="A213" s="198"/>
      <c r="B213" s="175" t="s">
        <v>206</v>
      </c>
      <c r="C213" s="168" t="s">
        <v>186</v>
      </c>
      <c r="D213" s="174" t="str">
        <f>D212</f>
        <v>Domestic</v>
      </c>
      <c r="E213" s="171"/>
      <c r="F213" s="173"/>
      <c r="G213" s="172"/>
      <c r="H213" s="172"/>
      <c r="I213" s="172"/>
      <c r="J213" s="172"/>
      <c r="K213" s="231"/>
      <c r="L213" s="231">
        <f t="shared" ref="L213:U213" si="95">L209*L210</f>
        <v>0</v>
      </c>
      <c r="M213" s="231">
        <f t="shared" si="95"/>
        <v>0</v>
      </c>
      <c r="N213" s="231">
        <f t="shared" si="95"/>
        <v>0</v>
      </c>
      <c r="O213" s="231">
        <f t="shared" si="95"/>
        <v>0</v>
      </c>
      <c r="P213" s="231">
        <f t="shared" si="95"/>
        <v>0</v>
      </c>
      <c r="Q213" s="231">
        <f t="shared" si="95"/>
        <v>0</v>
      </c>
      <c r="R213" s="231">
        <f t="shared" si="95"/>
        <v>0</v>
      </c>
      <c r="S213" s="231">
        <f t="shared" si="95"/>
        <v>0</v>
      </c>
      <c r="T213" s="231">
        <f t="shared" si="95"/>
        <v>0</v>
      </c>
      <c r="U213" s="231">
        <f t="shared" si="95"/>
        <v>0</v>
      </c>
    </row>
    <row r="214" spans="1:21" ht="15">
      <c r="A214" s="198"/>
      <c r="B214" s="179" t="s">
        <v>192</v>
      </c>
      <c r="C214" s="168"/>
      <c r="D214" s="200"/>
      <c r="E214" s="199"/>
      <c r="F214" s="172"/>
      <c r="G214" s="172"/>
      <c r="H214" s="172"/>
      <c r="I214" s="172"/>
      <c r="J214" s="172"/>
      <c r="K214" s="231"/>
      <c r="L214" s="274"/>
      <c r="M214" s="274"/>
      <c r="N214" s="274"/>
      <c r="O214" s="274"/>
      <c r="P214" s="274"/>
      <c r="Q214" s="274"/>
      <c r="R214" s="274"/>
      <c r="S214" s="274"/>
      <c r="T214" s="274"/>
      <c r="U214" s="274"/>
    </row>
    <row r="215" spans="1:21" ht="15">
      <c r="A215" s="198"/>
      <c r="B215" s="175" t="s">
        <v>208</v>
      </c>
      <c r="C215" s="168" t="str">
        <f>"million "&amp;D215</f>
        <v>million LCU</v>
      </c>
      <c r="D215" s="233" t="s">
        <v>226</v>
      </c>
      <c r="E215" s="171"/>
      <c r="F215" s="173"/>
      <c r="G215" s="172"/>
      <c r="H215" s="172"/>
      <c r="I215" s="172"/>
      <c r="J215" s="172"/>
      <c r="K215" s="276">
        <v>0</v>
      </c>
      <c r="L215" s="231">
        <f t="shared" ref="L215:U215" si="96">K215-L216</f>
        <v>0</v>
      </c>
      <c r="M215" s="231">
        <f t="shared" si="96"/>
        <v>0</v>
      </c>
      <c r="N215" s="231">
        <f t="shared" si="96"/>
        <v>0</v>
      </c>
      <c r="O215" s="231">
        <f t="shared" si="96"/>
        <v>0</v>
      </c>
      <c r="P215" s="231">
        <f t="shared" si="96"/>
        <v>0</v>
      </c>
      <c r="Q215" s="231">
        <f t="shared" si="96"/>
        <v>0</v>
      </c>
      <c r="R215" s="231">
        <f t="shared" si="96"/>
        <v>0</v>
      </c>
      <c r="S215" s="231">
        <f t="shared" si="96"/>
        <v>0</v>
      </c>
      <c r="T215" s="231">
        <f t="shared" si="96"/>
        <v>0</v>
      </c>
      <c r="U215" s="231">
        <f t="shared" si="96"/>
        <v>0</v>
      </c>
    </row>
    <row r="216" spans="1:21" ht="15">
      <c r="A216" s="198"/>
      <c r="B216" s="175" t="s">
        <v>119</v>
      </c>
      <c r="C216" s="168" t="str">
        <f>"million "&amp;D216</f>
        <v>million LCU</v>
      </c>
      <c r="D216" s="174" t="str">
        <f>D215</f>
        <v>LCU</v>
      </c>
      <c r="E216" s="171"/>
      <c r="F216" s="173"/>
      <c r="G216" s="172"/>
      <c r="H216" s="172"/>
      <c r="I216" s="172"/>
      <c r="J216" s="172"/>
      <c r="K216" s="231"/>
      <c r="L216" s="277">
        <v>0</v>
      </c>
      <c r="M216" s="277">
        <v>0</v>
      </c>
      <c r="N216" s="277">
        <v>0</v>
      </c>
      <c r="O216" s="277">
        <v>0</v>
      </c>
      <c r="P216" s="277">
        <v>0</v>
      </c>
      <c r="Q216" s="277">
        <v>0</v>
      </c>
      <c r="R216" s="277">
        <v>0</v>
      </c>
      <c r="S216" s="277">
        <v>0</v>
      </c>
      <c r="T216" s="277">
        <v>0</v>
      </c>
      <c r="U216" s="277">
        <v>0</v>
      </c>
    </row>
    <row r="217" spans="1:21" ht="15">
      <c r="A217" s="198"/>
      <c r="B217" s="175" t="s">
        <v>182</v>
      </c>
      <c r="C217" s="168" t="str">
        <f>"million "&amp;D217</f>
        <v>million LCU</v>
      </c>
      <c r="D217" s="174" t="str">
        <f>D216</f>
        <v>LCU</v>
      </c>
      <c r="E217" s="171"/>
      <c r="F217" s="173"/>
      <c r="G217" s="172"/>
      <c r="H217" s="172"/>
      <c r="I217" s="172"/>
      <c r="J217" s="172"/>
      <c r="K217" s="231"/>
      <c r="L217" s="277">
        <v>0</v>
      </c>
      <c r="M217" s="277">
        <v>0</v>
      </c>
      <c r="N217" s="277">
        <v>0</v>
      </c>
      <c r="O217" s="277">
        <v>0</v>
      </c>
      <c r="P217" s="277">
        <v>0</v>
      </c>
      <c r="Q217" s="277">
        <v>0</v>
      </c>
      <c r="R217" s="277">
        <v>0</v>
      </c>
      <c r="S217" s="277">
        <v>0</v>
      </c>
      <c r="T217" s="277">
        <v>0</v>
      </c>
      <c r="U217" s="277">
        <v>0</v>
      </c>
    </row>
    <row r="218" spans="1:21" ht="15">
      <c r="A218" s="198"/>
      <c r="B218" s="175" t="s">
        <v>185</v>
      </c>
      <c r="C218" s="168" t="str">
        <f>"LCU per unit of "&amp;D218</f>
        <v>LCU per unit of LCU</v>
      </c>
      <c r="D218" s="174" t="str">
        <f>D217</f>
        <v>LCU</v>
      </c>
      <c r="E218" s="171"/>
      <c r="F218" s="178"/>
      <c r="G218" s="172"/>
      <c r="H218" s="172"/>
      <c r="I218" s="172"/>
      <c r="J218" s="172"/>
      <c r="K218" s="273">
        <f t="shared" ref="K218:U218" si="97">INDEX($K$81:$U$85,MATCH($D218,$B$81:$B$85,0),MATCH(K$78,$K$78:$U$78,0))</f>
        <v>1</v>
      </c>
      <c r="L218" s="273">
        <f t="shared" si="97"/>
        <v>1</v>
      </c>
      <c r="M218" s="273">
        <f t="shared" si="97"/>
        <v>1</v>
      </c>
      <c r="N218" s="273">
        <f t="shared" si="97"/>
        <v>1</v>
      </c>
      <c r="O218" s="273">
        <f t="shared" si="97"/>
        <v>1</v>
      </c>
      <c r="P218" s="273">
        <f t="shared" si="97"/>
        <v>1</v>
      </c>
      <c r="Q218" s="273">
        <f t="shared" si="97"/>
        <v>1</v>
      </c>
      <c r="R218" s="273">
        <f t="shared" si="97"/>
        <v>1</v>
      </c>
      <c r="S218" s="273">
        <f t="shared" si="97"/>
        <v>1</v>
      </c>
      <c r="T218" s="273">
        <f t="shared" si="97"/>
        <v>1</v>
      </c>
      <c r="U218" s="273">
        <f t="shared" si="97"/>
        <v>1</v>
      </c>
    </row>
    <row r="219" spans="1:21" ht="15">
      <c r="A219" s="198"/>
      <c r="B219" s="175" t="s">
        <v>207</v>
      </c>
      <c r="C219" s="168" t="s">
        <v>186</v>
      </c>
      <c r="D219" s="234" t="s">
        <v>65</v>
      </c>
      <c r="E219" s="171"/>
      <c r="F219" s="173"/>
      <c r="G219" s="172"/>
      <c r="H219" s="172"/>
      <c r="I219" s="172"/>
      <c r="J219" s="172"/>
      <c r="K219" s="231">
        <f t="shared" ref="K219:U219" si="98">K215*K218</f>
        <v>0</v>
      </c>
      <c r="L219" s="231">
        <f t="shared" si="98"/>
        <v>0</v>
      </c>
      <c r="M219" s="231">
        <f t="shared" si="98"/>
        <v>0</v>
      </c>
      <c r="N219" s="231">
        <f t="shared" si="98"/>
        <v>0</v>
      </c>
      <c r="O219" s="231">
        <f t="shared" si="98"/>
        <v>0</v>
      </c>
      <c r="P219" s="231">
        <f t="shared" si="98"/>
        <v>0</v>
      </c>
      <c r="Q219" s="231">
        <f t="shared" si="98"/>
        <v>0</v>
      </c>
      <c r="R219" s="231">
        <f t="shared" si="98"/>
        <v>0</v>
      </c>
      <c r="S219" s="231">
        <f t="shared" si="98"/>
        <v>0</v>
      </c>
      <c r="T219" s="231">
        <f t="shared" si="98"/>
        <v>0</v>
      </c>
      <c r="U219" s="231">
        <f t="shared" si="98"/>
        <v>0</v>
      </c>
    </row>
    <row r="220" spans="1:21" ht="15">
      <c r="A220" s="198"/>
      <c r="B220" s="175" t="s">
        <v>188</v>
      </c>
      <c r="C220" s="168" t="s">
        <v>186</v>
      </c>
      <c r="D220" s="174" t="str">
        <f>D219</f>
        <v>Domestic</v>
      </c>
      <c r="E220" s="171"/>
      <c r="F220" s="173"/>
      <c r="G220" s="172"/>
      <c r="H220" s="172"/>
      <c r="I220" s="172"/>
      <c r="J220" s="172"/>
      <c r="K220" s="231"/>
      <c r="L220" s="231">
        <f t="shared" ref="L220:U220" si="99">L216*L218</f>
        <v>0</v>
      </c>
      <c r="M220" s="231">
        <f t="shared" si="99"/>
        <v>0</v>
      </c>
      <c r="N220" s="231">
        <f t="shared" si="99"/>
        <v>0</v>
      </c>
      <c r="O220" s="231">
        <f t="shared" si="99"/>
        <v>0</v>
      </c>
      <c r="P220" s="231">
        <f t="shared" si="99"/>
        <v>0</v>
      </c>
      <c r="Q220" s="231">
        <f t="shared" si="99"/>
        <v>0</v>
      </c>
      <c r="R220" s="231">
        <f t="shared" si="99"/>
        <v>0</v>
      </c>
      <c r="S220" s="231">
        <f t="shared" si="99"/>
        <v>0</v>
      </c>
      <c r="T220" s="231">
        <f t="shared" si="99"/>
        <v>0</v>
      </c>
      <c r="U220" s="231">
        <f t="shared" si="99"/>
        <v>0</v>
      </c>
    </row>
    <row r="221" spans="1:21" ht="15">
      <c r="A221" s="198"/>
      <c r="B221" s="175" t="s">
        <v>206</v>
      </c>
      <c r="C221" s="168" t="s">
        <v>186</v>
      </c>
      <c r="D221" s="174" t="str">
        <f>D220</f>
        <v>Domestic</v>
      </c>
      <c r="E221" s="171"/>
      <c r="F221" s="173"/>
      <c r="G221" s="172"/>
      <c r="H221" s="172"/>
      <c r="I221" s="172"/>
      <c r="J221" s="172"/>
      <c r="K221" s="231"/>
      <c r="L221" s="231">
        <f t="shared" ref="L221:U221" si="100">L217*L218</f>
        <v>0</v>
      </c>
      <c r="M221" s="231">
        <f t="shared" si="100"/>
        <v>0</v>
      </c>
      <c r="N221" s="231">
        <f t="shared" si="100"/>
        <v>0</v>
      </c>
      <c r="O221" s="231">
        <f t="shared" si="100"/>
        <v>0</v>
      </c>
      <c r="P221" s="231">
        <f t="shared" si="100"/>
        <v>0</v>
      </c>
      <c r="Q221" s="231">
        <f t="shared" si="100"/>
        <v>0</v>
      </c>
      <c r="R221" s="231">
        <f t="shared" si="100"/>
        <v>0</v>
      </c>
      <c r="S221" s="231">
        <f t="shared" si="100"/>
        <v>0</v>
      </c>
      <c r="T221" s="231">
        <f t="shared" si="100"/>
        <v>0</v>
      </c>
      <c r="U221" s="231">
        <f t="shared" si="100"/>
        <v>0</v>
      </c>
    </row>
    <row r="222" spans="1:21" ht="15">
      <c r="A222" s="198"/>
      <c r="B222" s="179" t="s">
        <v>191</v>
      </c>
      <c r="C222" s="168"/>
      <c r="D222" s="200"/>
      <c r="E222" s="199"/>
      <c r="F222" s="172"/>
      <c r="G222" s="172"/>
      <c r="H222" s="172"/>
      <c r="I222" s="172"/>
      <c r="J222" s="172"/>
      <c r="K222" s="231"/>
      <c r="L222" s="274"/>
      <c r="M222" s="274"/>
      <c r="N222" s="274"/>
      <c r="O222" s="274"/>
      <c r="P222" s="274"/>
      <c r="Q222" s="274"/>
      <c r="R222" s="274"/>
      <c r="S222" s="274"/>
      <c r="T222" s="274"/>
      <c r="U222" s="274"/>
    </row>
    <row r="223" spans="1:21" ht="15">
      <c r="A223" s="198"/>
      <c r="B223" s="175" t="s">
        <v>208</v>
      </c>
      <c r="C223" s="168" t="str">
        <f>"million "&amp;D223</f>
        <v>million LCU</v>
      </c>
      <c r="D223" s="233" t="s">
        <v>226</v>
      </c>
      <c r="E223" s="171"/>
      <c r="F223" s="173"/>
      <c r="G223" s="172"/>
      <c r="H223" s="172"/>
      <c r="I223" s="172"/>
      <c r="J223" s="172"/>
      <c r="K223" s="276">
        <v>0</v>
      </c>
      <c r="L223" s="231">
        <f t="shared" ref="L223:U223" si="101">K223-L224</f>
        <v>0</v>
      </c>
      <c r="M223" s="231">
        <f t="shared" si="101"/>
        <v>0</v>
      </c>
      <c r="N223" s="231">
        <f t="shared" si="101"/>
        <v>0</v>
      </c>
      <c r="O223" s="231">
        <f t="shared" si="101"/>
        <v>0</v>
      </c>
      <c r="P223" s="231">
        <f t="shared" si="101"/>
        <v>0</v>
      </c>
      <c r="Q223" s="231">
        <f t="shared" si="101"/>
        <v>0</v>
      </c>
      <c r="R223" s="231">
        <f t="shared" si="101"/>
        <v>0</v>
      </c>
      <c r="S223" s="231">
        <f t="shared" si="101"/>
        <v>0</v>
      </c>
      <c r="T223" s="231">
        <f t="shared" si="101"/>
        <v>0</v>
      </c>
      <c r="U223" s="231">
        <f t="shared" si="101"/>
        <v>0</v>
      </c>
    </row>
    <row r="224" spans="1:21" ht="15">
      <c r="A224" s="198"/>
      <c r="B224" s="175" t="s">
        <v>119</v>
      </c>
      <c r="C224" s="168" t="str">
        <f>"million "&amp;D224</f>
        <v>million LCU</v>
      </c>
      <c r="D224" s="174" t="str">
        <f>D223</f>
        <v>LCU</v>
      </c>
      <c r="E224" s="171"/>
      <c r="F224" s="173"/>
      <c r="G224" s="172"/>
      <c r="H224" s="172"/>
      <c r="I224" s="172"/>
      <c r="J224" s="172"/>
      <c r="K224" s="231"/>
      <c r="L224" s="277">
        <v>0</v>
      </c>
      <c r="M224" s="277">
        <v>0</v>
      </c>
      <c r="N224" s="277">
        <v>0</v>
      </c>
      <c r="O224" s="277">
        <v>0</v>
      </c>
      <c r="P224" s="277">
        <v>0</v>
      </c>
      <c r="Q224" s="277">
        <v>0</v>
      </c>
      <c r="R224" s="277">
        <v>0</v>
      </c>
      <c r="S224" s="277">
        <v>0</v>
      </c>
      <c r="T224" s="277">
        <v>0</v>
      </c>
      <c r="U224" s="277">
        <v>0</v>
      </c>
    </row>
    <row r="225" spans="1:21" ht="15">
      <c r="A225" s="198"/>
      <c r="B225" s="175" t="s">
        <v>182</v>
      </c>
      <c r="C225" s="168" t="str">
        <f>"million "&amp;D225</f>
        <v>million LCU</v>
      </c>
      <c r="D225" s="174" t="str">
        <f>D224</f>
        <v>LCU</v>
      </c>
      <c r="E225" s="171"/>
      <c r="F225" s="173"/>
      <c r="G225" s="172"/>
      <c r="H225" s="172"/>
      <c r="I225" s="172"/>
      <c r="J225" s="172"/>
      <c r="K225" s="231"/>
      <c r="L225" s="277">
        <v>0</v>
      </c>
      <c r="M225" s="277">
        <v>0</v>
      </c>
      <c r="N225" s="277">
        <v>0</v>
      </c>
      <c r="O225" s="277">
        <v>0</v>
      </c>
      <c r="P225" s="277">
        <v>0</v>
      </c>
      <c r="Q225" s="277">
        <v>0</v>
      </c>
      <c r="R225" s="277">
        <v>0</v>
      </c>
      <c r="S225" s="277">
        <v>0</v>
      </c>
      <c r="T225" s="277">
        <v>0</v>
      </c>
      <c r="U225" s="277">
        <v>0</v>
      </c>
    </row>
    <row r="226" spans="1:21" ht="15">
      <c r="A226" s="198"/>
      <c r="B226" s="175" t="s">
        <v>185</v>
      </c>
      <c r="C226" s="168" t="str">
        <f>"LCU per unit of "&amp;D226</f>
        <v>LCU per unit of LCU</v>
      </c>
      <c r="D226" s="174" t="str">
        <f>D225</f>
        <v>LCU</v>
      </c>
      <c r="E226" s="171"/>
      <c r="F226" s="178"/>
      <c r="G226" s="172"/>
      <c r="H226" s="172"/>
      <c r="I226" s="172"/>
      <c r="J226" s="172"/>
      <c r="K226" s="273">
        <f t="shared" ref="K226:U226" si="102">INDEX($K$81:$U$85,MATCH($D226,$B$81:$B$85,0),MATCH(K$78,$K$78:$U$78,0))</f>
        <v>1</v>
      </c>
      <c r="L226" s="273">
        <f t="shared" si="102"/>
        <v>1</v>
      </c>
      <c r="M226" s="273">
        <f t="shared" si="102"/>
        <v>1</v>
      </c>
      <c r="N226" s="273">
        <f t="shared" si="102"/>
        <v>1</v>
      </c>
      <c r="O226" s="273">
        <f t="shared" si="102"/>
        <v>1</v>
      </c>
      <c r="P226" s="273">
        <f t="shared" si="102"/>
        <v>1</v>
      </c>
      <c r="Q226" s="273">
        <f t="shared" si="102"/>
        <v>1</v>
      </c>
      <c r="R226" s="273">
        <f t="shared" si="102"/>
        <v>1</v>
      </c>
      <c r="S226" s="273">
        <f t="shared" si="102"/>
        <v>1</v>
      </c>
      <c r="T226" s="273">
        <f t="shared" si="102"/>
        <v>1</v>
      </c>
      <c r="U226" s="273">
        <f t="shared" si="102"/>
        <v>1</v>
      </c>
    </row>
    <row r="227" spans="1:21" ht="15">
      <c r="A227" s="198"/>
      <c r="B227" s="175" t="s">
        <v>207</v>
      </c>
      <c r="C227" s="168" t="s">
        <v>186</v>
      </c>
      <c r="D227" s="234" t="s">
        <v>65</v>
      </c>
      <c r="E227" s="171"/>
      <c r="F227" s="173"/>
      <c r="G227" s="172"/>
      <c r="H227" s="172"/>
      <c r="I227" s="172"/>
      <c r="J227" s="172"/>
      <c r="K227" s="231">
        <f t="shared" ref="K227:U227" si="103">K223*K226</f>
        <v>0</v>
      </c>
      <c r="L227" s="231">
        <f t="shared" si="103"/>
        <v>0</v>
      </c>
      <c r="M227" s="231">
        <f t="shared" si="103"/>
        <v>0</v>
      </c>
      <c r="N227" s="231">
        <f t="shared" si="103"/>
        <v>0</v>
      </c>
      <c r="O227" s="231">
        <f t="shared" si="103"/>
        <v>0</v>
      </c>
      <c r="P227" s="231">
        <f t="shared" si="103"/>
        <v>0</v>
      </c>
      <c r="Q227" s="231">
        <f t="shared" si="103"/>
        <v>0</v>
      </c>
      <c r="R227" s="231">
        <f t="shared" si="103"/>
        <v>0</v>
      </c>
      <c r="S227" s="231">
        <f t="shared" si="103"/>
        <v>0</v>
      </c>
      <c r="T227" s="231">
        <f t="shared" si="103"/>
        <v>0</v>
      </c>
      <c r="U227" s="231">
        <f t="shared" si="103"/>
        <v>0</v>
      </c>
    </row>
    <row r="228" spans="1:21" ht="15">
      <c r="A228" s="198"/>
      <c r="B228" s="175" t="s">
        <v>188</v>
      </c>
      <c r="C228" s="168" t="s">
        <v>186</v>
      </c>
      <c r="D228" s="174" t="str">
        <f>D227</f>
        <v>Domestic</v>
      </c>
      <c r="E228" s="171"/>
      <c r="F228" s="173"/>
      <c r="G228" s="172"/>
      <c r="H228" s="172"/>
      <c r="I228" s="172"/>
      <c r="J228" s="172"/>
      <c r="K228" s="231"/>
      <c r="L228" s="231">
        <f t="shared" ref="L228:U228" si="104">L224*L226</f>
        <v>0</v>
      </c>
      <c r="M228" s="231">
        <f t="shared" si="104"/>
        <v>0</v>
      </c>
      <c r="N228" s="231">
        <f t="shared" si="104"/>
        <v>0</v>
      </c>
      <c r="O228" s="231">
        <f t="shared" si="104"/>
        <v>0</v>
      </c>
      <c r="P228" s="231">
        <f t="shared" si="104"/>
        <v>0</v>
      </c>
      <c r="Q228" s="231">
        <f t="shared" si="104"/>
        <v>0</v>
      </c>
      <c r="R228" s="231">
        <f t="shared" si="104"/>
        <v>0</v>
      </c>
      <c r="S228" s="231">
        <f t="shared" si="104"/>
        <v>0</v>
      </c>
      <c r="T228" s="231">
        <f t="shared" si="104"/>
        <v>0</v>
      </c>
      <c r="U228" s="231">
        <f t="shared" si="104"/>
        <v>0</v>
      </c>
    </row>
    <row r="229" spans="1:21" ht="15">
      <c r="A229" s="198"/>
      <c r="B229" s="175" t="s">
        <v>206</v>
      </c>
      <c r="C229" s="168" t="s">
        <v>186</v>
      </c>
      <c r="D229" s="174" t="str">
        <f>D228</f>
        <v>Domestic</v>
      </c>
      <c r="E229" s="171"/>
      <c r="F229" s="173"/>
      <c r="G229" s="172"/>
      <c r="H229" s="172"/>
      <c r="I229" s="172"/>
      <c r="J229" s="172"/>
      <c r="K229" s="231"/>
      <c r="L229" s="231">
        <f t="shared" ref="L229:U229" si="105">L225*L226</f>
        <v>0</v>
      </c>
      <c r="M229" s="231">
        <f t="shared" si="105"/>
        <v>0</v>
      </c>
      <c r="N229" s="231">
        <f t="shared" si="105"/>
        <v>0</v>
      </c>
      <c r="O229" s="231">
        <f t="shared" si="105"/>
        <v>0</v>
      </c>
      <c r="P229" s="231">
        <f t="shared" si="105"/>
        <v>0</v>
      </c>
      <c r="Q229" s="231">
        <f t="shared" si="105"/>
        <v>0</v>
      </c>
      <c r="R229" s="231">
        <f t="shared" si="105"/>
        <v>0</v>
      </c>
      <c r="S229" s="231">
        <f t="shared" si="105"/>
        <v>0</v>
      </c>
      <c r="T229" s="231">
        <f t="shared" si="105"/>
        <v>0</v>
      </c>
      <c r="U229" s="231">
        <f t="shared" si="105"/>
        <v>0</v>
      </c>
    </row>
    <row r="230" spans="1:21" ht="15">
      <c r="A230" s="198"/>
      <c r="B230" s="179" t="s">
        <v>190</v>
      </c>
      <c r="C230" s="168"/>
      <c r="D230" s="200"/>
      <c r="E230" s="199"/>
      <c r="F230" s="172"/>
      <c r="G230" s="172"/>
      <c r="H230" s="172"/>
      <c r="I230" s="172"/>
      <c r="J230" s="172"/>
      <c r="K230" s="231"/>
      <c r="L230" s="274"/>
      <c r="M230" s="274"/>
      <c r="N230" s="274"/>
      <c r="O230" s="274"/>
      <c r="P230" s="274"/>
      <c r="Q230" s="274"/>
      <c r="R230" s="274"/>
      <c r="S230" s="274"/>
      <c r="T230" s="274"/>
      <c r="U230" s="274"/>
    </row>
    <row r="231" spans="1:21" ht="15">
      <c r="A231" s="198"/>
      <c r="B231" s="175" t="s">
        <v>208</v>
      </c>
      <c r="C231" s="168" t="str">
        <f>"million "&amp;D231</f>
        <v>million LCU</v>
      </c>
      <c r="D231" s="233" t="s">
        <v>226</v>
      </c>
      <c r="E231" s="171"/>
      <c r="F231" s="173"/>
      <c r="G231" s="172"/>
      <c r="H231" s="172"/>
      <c r="I231" s="172"/>
      <c r="J231" s="172"/>
      <c r="K231" s="276">
        <v>0</v>
      </c>
      <c r="L231" s="231">
        <f t="shared" ref="L231:U231" si="106">K231-L232</f>
        <v>0</v>
      </c>
      <c r="M231" s="231">
        <f t="shared" si="106"/>
        <v>0</v>
      </c>
      <c r="N231" s="231">
        <f t="shared" si="106"/>
        <v>0</v>
      </c>
      <c r="O231" s="231">
        <f t="shared" si="106"/>
        <v>0</v>
      </c>
      <c r="P231" s="231">
        <f t="shared" si="106"/>
        <v>0</v>
      </c>
      <c r="Q231" s="231">
        <f t="shared" si="106"/>
        <v>0</v>
      </c>
      <c r="R231" s="231">
        <f t="shared" si="106"/>
        <v>0</v>
      </c>
      <c r="S231" s="231">
        <f t="shared" si="106"/>
        <v>0</v>
      </c>
      <c r="T231" s="231">
        <f t="shared" si="106"/>
        <v>0</v>
      </c>
      <c r="U231" s="231">
        <f t="shared" si="106"/>
        <v>0</v>
      </c>
    </row>
    <row r="232" spans="1:21" ht="15">
      <c r="A232" s="198"/>
      <c r="B232" s="175" t="s">
        <v>119</v>
      </c>
      <c r="C232" s="168" t="str">
        <f>"million "&amp;D232</f>
        <v>million LCU</v>
      </c>
      <c r="D232" s="174" t="str">
        <f>D231</f>
        <v>LCU</v>
      </c>
      <c r="E232" s="171"/>
      <c r="F232" s="173"/>
      <c r="G232" s="172"/>
      <c r="H232" s="172"/>
      <c r="I232" s="172"/>
      <c r="J232" s="172"/>
      <c r="K232" s="231"/>
      <c r="L232" s="277">
        <v>0</v>
      </c>
      <c r="M232" s="277">
        <v>0</v>
      </c>
      <c r="N232" s="277">
        <v>0</v>
      </c>
      <c r="O232" s="277">
        <v>0</v>
      </c>
      <c r="P232" s="277">
        <v>0</v>
      </c>
      <c r="Q232" s="277">
        <v>0</v>
      </c>
      <c r="R232" s="277">
        <v>0</v>
      </c>
      <c r="S232" s="277">
        <v>0</v>
      </c>
      <c r="T232" s="277">
        <v>0</v>
      </c>
      <c r="U232" s="277">
        <v>0</v>
      </c>
    </row>
    <row r="233" spans="1:21" ht="15">
      <c r="A233" s="198"/>
      <c r="B233" s="175" t="s">
        <v>182</v>
      </c>
      <c r="C233" s="168" t="str">
        <f>"million "&amp;D233</f>
        <v>million LCU</v>
      </c>
      <c r="D233" s="174" t="str">
        <f>D232</f>
        <v>LCU</v>
      </c>
      <c r="E233" s="171"/>
      <c r="F233" s="173"/>
      <c r="G233" s="172"/>
      <c r="H233" s="172"/>
      <c r="I233" s="172"/>
      <c r="J233" s="172"/>
      <c r="K233" s="231"/>
      <c r="L233" s="277">
        <v>0</v>
      </c>
      <c r="M233" s="277">
        <v>0</v>
      </c>
      <c r="N233" s="277">
        <v>0</v>
      </c>
      <c r="O233" s="277">
        <v>0</v>
      </c>
      <c r="P233" s="277">
        <v>0</v>
      </c>
      <c r="Q233" s="277">
        <v>0</v>
      </c>
      <c r="R233" s="277">
        <v>0</v>
      </c>
      <c r="S233" s="277">
        <v>0</v>
      </c>
      <c r="T233" s="277">
        <v>0</v>
      </c>
      <c r="U233" s="277">
        <v>0</v>
      </c>
    </row>
    <row r="234" spans="1:21" ht="15">
      <c r="A234" s="198"/>
      <c r="B234" s="175" t="s">
        <v>185</v>
      </c>
      <c r="C234" s="168" t="str">
        <f>"LCU per unit of "&amp;D234</f>
        <v>LCU per unit of LCU</v>
      </c>
      <c r="D234" s="174" t="str">
        <f>D233</f>
        <v>LCU</v>
      </c>
      <c r="E234" s="171"/>
      <c r="F234" s="178"/>
      <c r="G234" s="172"/>
      <c r="H234" s="172"/>
      <c r="I234" s="172"/>
      <c r="J234" s="172"/>
      <c r="K234" s="273">
        <f t="shared" ref="K234:U234" si="107">INDEX($K$81:$U$85,MATCH($D234,$B$81:$B$85,0),MATCH(K$78,$K$78:$U$78,0))</f>
        <v>1</v>
      </c>
      <c r="L234" s="273">
        <f t="shared" si="107"/>
        <v>1</v>
      </c>
      <c r="M234" s="273">
        <f t="shared" si="107"/>
        <v>1</v>
      </c>
      <c r="N234" s="273">
        <f t="shared" si="107"/>
        <v>1</v>
      </c>
      <c r="O234" s="273">
        <f t="shared" si="107"/>
        <v>1</v>
      </c>
      <c r="P234" s="273">
        <f t="shared" si="107"/>
        <v>1</v>
      </c>
      <c r="Q234" s="273">
        <f t="shared" si="107"/>
        <v>1</v>
      </c>
      <c r="R234" s="273">
        <f t="shared" si="107"/>
        <v>1</v>
      </c>
      <c r="S234" s="273">
        <f t="shared" si="107"/>
        <v>1</v>
      </c>
      <c r="T234" s="273">
        <f t="shared" si="107"/>
        <v>1</v>
      </c>
      <c r="U234" s="273">
        <f t="shared" si="107"/>
        <v>1</v>
      </c>
    </row>
    <row r="235" spans="1:21" ht="15">
      <c r="A235" s="198"/>
      <c r="B235" s="175" t="s">
        <v>207</v>
      </c>
      <c r="C235" s="168" t="s">
        <v>186</v>
      </c>
      <c r="D235" s="234" t="s">
        <v>65</v>
      </c>
      <c r="E235" s="171"/>
      <c r="F235" s="173"/>
      <c r="G235" s="172"/>
      <c r="H235" s="172"/>
      <c r="I235" s="172"/>
      <c r="J235" s="172"/>
      <c r="K235" s="231">
        <f t="shared" ref="K235:U235" si="108">K231*K234</f>
        <v>0</v>
      </c>
      <c r="L235" s="231">
        <f t="shared" si="108"/>
        <v>0</v>
      </c>
      <c r="M235" s="231">
        <f t="shared" si="108"/>
        <v>0</v>
      </c>
      <c r="N235" s="231">
        <f t="shared" si="108"/>
        <v>0</v>
      </c>
      <c r="O235" s="231">
        <f t="shared" si="108"/>
        <v>0</v>
      </c>
      <c r="P235" s="231">
        <f t="shared" si="108"/>
        <v>0</v>
      </c>
      <c r="Q235" s="231">
        <f t="shared" si="108"/>
        <v>0</v>
      </c>
      <c r="R235" s="231">
        <f t="shared" si="108"/>
        <v>0</v>
      </c>
      <c r="S235" s="231">
        <f t="shared" si="108"/>
        <v>0</v>
      </c>
      <c r="T235" s="231">
        <f t="shared" si="108"/>
        <v>0</v>
      </c>
      <c r="U235" s="231">
        <f t="shared" si="108"/>
        <v>0</v>
      </c>
    </row>
    <row r="236" spans="1:21" ht="15">
      <c r="A236" s="198"/>
      <c r="B236" s="175" t="s">
        <v>188</v>
      </c>
      <c r="C236" s="168" t="s">
        <v>186</v>
      </c>
      <c r="D236" s="174" t="str">
        <f>D235</f>
        <v>Domestic</v>
      </c>
      <c r="E236" s="171"/>
      <c r="F236" s="173"/>
      <c r="G236" s="172"/>
      <c r="H236" s="172"/>
      <c r="I236" s="172"/>
      <c r="J236" s="172"/>
      <c r="K236" s="231"/>
      <c r="L236" s="231">
        <f t="shared" ref="L236:U236" si="109">L232*L234</f>
        <v>0</v>
      </c>
      <c r="M236" s="231">
        <f t="shared" si="109"/>
        <v>0</v>
      </c>
      <c r="N236" s="231">
        <f t="shared" si="109"/>
        <v>0</v>
      </c>
      <c r="O236" s="231">
        <f t="shared" si="109"/>
        <v>0</v>
      </c>
      <c r="P236" s="231">
        <f t="shared" si="109"/>
        <v>0</v>
      </c>
      <c r="Q236" s="231">
        <f t="shared" si="109"/>
        <v>0</v>
      </c>
      <c r="R236" s="231">
        <f t="shared" si="109"/>
        <v>0</v>
      </c>
      <c r="S236" s="231">
        <f t="shared" si="109"/>
        <v>0</v>
      </c>
      <c r="T236" s="231">
        <f t="shared" si="109"/>
        <v>0</v>
      </c>
      <c r="U236" s="231">
        <f t="shared" si="109"/>
        <v>0</v>
      </c>
    </row>
    <row r="237" spans="1:21" ht="15">
      <c r="A237" s="198"/>
      <c r="B237" s="175" t="s">
        <v>206</v>
      </c>
      <c r="C237" s="168" t="s">
        <v>186</v>
      </c>
      <c r="D237" s="174" t="str">
        <f>D236</f>
        <v>Domestic</v>
      </c>
      <c r="E237" s="171"/>
      <c r="F237" s="173"/>
      <c r="G237" s="172"/>
      <c r="H237" s="172"/>
      <c r="I237" s="172"/>
      <c r="J237" s="172"/>
      <c r="K237" s="231"/>
      <c r="L237" s="231">
        <f t="shared" ref="L237:U237" si="110">L233*L234</f>
        <v>0</v>
      </c>
      <c r="M237" s="231">
        <f t="shared" si="110"/>
        <v>0</v>
      </c>
      <c r="N237" s="231">
        <f t="shared" si="110"/>
        <v>0</v>
      </c>
      <c r="O237" s="231">
        <f t="shared" si="110"/>
        <v>0</v>
      </c>
      <c r="P237" s="231">
        <f t="shared" si="110"/>
        <v>0</v>
      </c>
      <c r="Q237" s="231">
        <f t="shared" si="110"/>
        <v>0</v>
      </c>
      <c r="R237" s="231">
        <f t="shared" si="110"/>
        <v>0</v>
      </c>
      <c r="S237" s="231">
        <f t="shared" si="110"/>
        <v>0</v>
      </c>
      <c r="T237" s="231">
        <f t="shared" si="110"/>
        <v>0</v>
      </c>
      <c r="U237" s="231">
        <f t="shared" si="110"/>
        <v>0</v>
      </c>
    </row>
    <row r="238" spans="1:21" ht="15">
      <c r="A238" s="185"/>
      <c r="B238" s="185"/>
      <c r="C238" s="171"/>
      <c r="D238" s="171"/>
      <c r="E238" s="171"/>
      <c r="F238" s="173"/>
      <c r="G238" s="173"/>
      <c r="H238" s="173"/>
      <c r="I238" s="173"/>
      <c r="J238" s="173"/>
      <c r="K238" s="171"/>
      <c r="L238" s="171"/>
      <c r="M238" s="171"/>
      <c r="N238" s="171"/>
      <c r="O238" s="171"/>
      <c r="P238" s="171"/>
      <c r="Q238" s="171"/>
      <c r="R238" s="171"/>
      <c r="S238" s="168"/>
      <c r="T238" s="168"/>
      <c r="U238" s="168"/>
    </row>
    <row r="239" spans="1:21" ht="15">
      <c r="A239" s="197"/>
      <c r="B239" s="197" t="s">
        <v>205</v>
      </c>
      <c r="C239" s="171"/>
      <c r="D239" s="171"/>
      <c r="E239" s="171"/>
      <c r="F239" s="173"/>
      <c r="G239" s="173"/>
      <c r="H239" s="173"/>
      <c r="I239" s="173"/>
      <c r="J239" s="173"/>
      <c r="K239" s="171"/>
      <c r="L239" s="171"/>
      <c r="M239" s="171"/>
      <c r="N239" s="171"/>
      <c r="O239" s="171"/>
      <c r="P239" s="171"/>
      <c r="Q239" s="171"/>
      <c r="R239" s="171"/>
      <c r="S239" s="168"/>
      <c r="T239" s="168"/>
      <c r="U239" s="168"/>
    </row>
    <row r="240" spans="1:21" ht="15">
      <c r="A240" s="190"/>
      <c r="B240" s="194" t="str">
        <f>"New debts issued from "&amp;L240</f>
        <v>New debts issued from 2020</v>
      </c>
      <c r="C240" s="195"/>
      <c r="D240" s="195"/>
      <c r="E240" s="193"/>
      <c r="F240" s="195"/>
      <c r="G240" s="196">
        <f t="shared" ref="G240:U240" si="111">G78</f>
        <v>2015</v>
      </c>
      <c r="H240" s="196">
        <f t="shared" si="111"/>
        <v>2016</v>
      </c>
      <c r="I240" s="196">
        <f t="shared" si="111"/>
        <v>2017</v>
      </c>
      <c r="J240" s="196">
        <f t="shared" si="111"/>
        <v>2018</v>
      </c>
      <c r="K240" s="196">
        <f t="shared" si="111"/>
        <v>2019</v>
      </c>
      <c r="L240" s="196">
        <f t="shared" si="111"/>
        <v>2020</v>
      </c>
      <c r="M240" s="196">
        <f t="shared" si="111"/>
        <v>2021</v>
      </c>
      <c r="N240" s="196">
        <f t="shared" si="111"/>
        <v>2022</v>
      </c>
      <c r="O240" s="196">
        <f t="shared" si="111"/>
        <v>2023</v>
      </c>
      <c r="P240" s="196">
        <f t="shared" si="111"/>
        <v>2024</v>
      </c>
      <c r="Q240" s="196">
        <f t="shared" si="111"/>
        <v>2025</v>
      </c>
      <c r="R240" s="196">
        <f t="shared" si="111"/>
        <v>2026</v>
      </c>
      <c r="S240" s="196">
        <f t="shared" si="111"/>
        <v>2027</v>
      </c>
      <c r="T240" s="196">
        <f t="shared" si="111"/>
        <v>2028</v>
      </c>
      <c r="U240" s="196">
        <f t="shared" si="111"/>
        <v>2029</v>
      </c>
    </row>
    <row r="241" spans="1:21" ht="15">
      <c r="A241" s="190"/>
      <c r="B241" s="194"/>
      <c r="C241" s="195"/>
      <c r="D241" s="195"/>
      <c r="E241" s="193"/>
      <c r="F241" s="195"/>
      <c r="G241" s="195"/>
      <c r="H241" s="195"/>
      <c r="I241" s="195"/>
      <c r="J241" s="195"/>
      <c r="K241" s="194"/>
      <c r="L241" s="193">
        <v>0</v>
      </c>
      <c r="M241" s="193">
        <f t="shared" ref="M241:U241" si="112">L241+1</f>
        <v>1</v>
      </c>
      <c r="N241" s="193">
        <f t="shared" si="112"/>
        <v>2</v>
      </c>
      <c r="O241" s="193">
        <f t="shared" si="112"/>
        <v>3</v>
      </c>
      <c r="P241" s="193">
        <f t="shared" si="112"/>
        <v>4</v>
      </c>
      <c r="Q241" s="193">
        <f t="shared" si="112"/>
        <v>5</v>
      </c>
      <c r="R241" s="193">
        <f t="shared" si="112"/>
        <v>6</v>
      </c>
      <c r="S241" s="193">
        <f t="shared" si="112"/>
        <v>7</v>
      </c>
      <c r="T241" s="193">
        <f t="shared" si="112"/>
        <v>8</v>
      </c>
      <c r="U241" s="193">
        <f t="shared" si="112"/>
        <v>9</v>
      </c>
    </row>
    <row r="242" spans="1:21" ht="15">
      <c r="A242" s="190"/>
      <c r="B242" s="172"/>
      <c r="C242" s="172"/>
      <c r="D242" s="172"/>
      <c r="E242" s="192"/>
      <c r="F242" s="172"/>
      <c r="G242" s="172"/>
      <c r="H242" s="172"/>
      <c r="I242" s="172"/>
      <c r="J242" s="172"/>
      <c r="K242" s="171"/>
      <c r="L242" s="192"/>
      <c r="M242" s="192"/>
      <c r="N242" s="192"/>
      <c r="O242" s="192"/>
      <c r="P242" s="192"/>
      <c r="Q242" s="192"/>
      <c r="R242" s="192"/>
      <c r="S242" s="192"/>
      <c r="T242" s="192"/>
      <c r="U242" s="192"/>
    </row>
    <row r="243" spans="1:21" ht="15">
      <c r="A243" s="190"/>
      <c r="B243" s="189" t="s">
        <v>204</v>
      </c>
      <c r="C243" s="188"/>
      <c r="D243" s="188"/>
      <c r="E243" s="188"/>
      <c r="F243" s="187"/>
      <c r="G243" s="187"/>
      <c r="H243" s="187"/>
      <c r="I243" s="187"/>
      <c r="J243" s="187"/>
      <c r="K243" s="186"/>
      <c r="L243" s="191"/>
      <c r="M243" s="191"/>
      <c r="N243" s="191"/>
      <c r="O243" s="191"/>
      <c r="P243" s="191"/>
      <c r="Q243" s="191"/>
      <c r="R243" s="191"/>
      <c r="S243" s="191"/>
      <c r="T243" s="191"/>
      <c r="U243" s="191"/>
    </row>
    <row r="244" spans="1:21" ht="15">
      <c r="A244" s="190"/>
      <c r="B244" s="278" t="str">
        <f>B$243&amp;" for debts denominated in "&amp;D244</f>
        <v>Gross borrowings for debts denominated in LCU</v>
      </c>
      <c r="C244" s="251" t="str">
        <f>"million "&amp;D244</f>
        <v>million LCU</v>
      </c>
      <c r="D244" s="279" t="str">
        <f>$B$81</f>
        <v>LCU</v>
      </c>
      <c r="E244" s="280" t="s">
        <v>184</v>
      </c>
      <c r="F244" s="271"/>
      <c r="G244" s="275"/>
      <c r="H244" s="275"/>
      <c r="I244" s="275"/>
      <c r="J244" s="275"/>
      <c r="K244" s="231"/>
      <c r="L244" s="273">
        <f t="shared" ref="L244:U248" si="113">SUMIFS(L$277:L$531,$B$277:$B$531,$E244,$D$277:$D$531,$D244)</f>
        <v>-23995.537312455737</v>
      </c>
      <c r="M244" s="273">
        <f t="shared" ca="1" si="113"/>
        <v>-16799.968728116219</v>
      </c>
      <c r="N244" s="273">
        <f t="shared" ca="1" si="113"/>
        <v>-12975.619560594612</v>
      </c>
      <c r="O244" s="273">
        <f t="shared" ca="1" si="113"/>
        <v>-13896.414198020626</v>
      </c>
      <c r="P244" s="273">
        <f t="shared" ca="1" si="113"/>
        <v>-12970.675198227764</v>
      </c>
      <c r="Q244" s="273">
        <f t="shared" ca="1" si="113"/>
        <v>-41042.519155807626</v>
      </c>
      <c r="R244" s="273">
        <f t="shared" ca="1" si="113"/>
        <v>-34921.289413184008</v>
      </c>
      <c r="S244" s="273">
        <f t="shared" ca="1" si="113"/>
        <v>-33269.350327775181</v>
      </c>
      <c r="T244" s="273">
        <f t="shared" ca="1" si="113"/>
        <v>-38627.442809093845</v>
      </c>
      <c r="U244" s="273">
        <f t="shared" ca="1" si="113"/>
        <v>-41019.041694410829</v>
      </c>
    </row>
    <row r="245" spans="1:21" ht="15">
      <c r="A245" s="190"/>
      <c r="B245" s="278" t="str">
        <f>B$243&amp;" for debts denominated in "&amp;D245</f>
        <v>Gross borrowings for debts denominated in USD</v>
      </c>
      <c r="C245" s="251" t="str">
        <f>"million "&amp;D245</f>
        <v>million USD</v>
      </c>
      <c r="D245" s="279" t="str">
        <f>$B$82</f>
        <v>USD</v>
      </c>
      <c r="E245" s="280" t="s">
        <v>184</v>
      </c>
      <c r="F245" s="271"/>
      <c r="G245" s="275"/>
      <c r="H245" s="275"/>
      <c r="I245" s="275"/>
      <c r="J245" s="275"/>
      <c r="K245" s="231"/>
      <c r="L245" s="273">
        <f t="shared" si="113"/>
        <v>0</v>
      </c>
      <c r="M245" s="273">
        <f t="shared" si="113"/>
        <v>0</v>
      </c>
      <c r="N245" s="273">
        <f t="shared" si="113"/>
        <v>0</v>
      </c>
      <c r="O245" s="273">
        <f t="shared" si="113"/>
        <v>0</v>
      </c>
      <c r="P245" s="273">
        <f t="shared" si="113"/>
        <v>0</v>
      </c>
      <c r="Q245" s="273">
        <f t="shared" si="113"/>
        <v>0</v>
      </c>
      <c r="R245" s="273">
        <f t="shared" si="113"/>
        <v>0</v>
      </c>
      <c r="S245" s="273">
        <f t="shared" si="113"/>
        <v>0</v>
      </c>
      <c r="T245" s="273">
        <f t="shared" si="113"/>
        <v>0</v>
      </c>
      <c r="U245" s="273">
        <f t="shared" si="113"/>
        <v>0</v>
      </c>
    </row>
    <row r="246" spans="1:21" ht="15">
      <c r="A246" s="190"/>
      <c r="B246" s="278" t="str">
        <f>B$243&amp;" for debts denominated in "&amp;D246</f>
        <v>Gross borrowings for debts denominated in EUR</v>
      </c>
      <c r="C246" s="251" t="str">
        <f>"million "&amp;D246</f>
        <v>million EUR</v>
      </c>
      <c r="D246" s="279" t="str">
        <f>$B$83</f>
        <v>EUR</v>
      </c>
      <c r="E246" s="280" t="s">
        <v>184</v>
      </c>
      <c r="F246" s="271"/>
      <c r="G246" s="275"/>
      <c r="H246" s="275"/>
      <c r="I246" s="275"/>
      <c r="J246" s="275"/>
      <c r="K246" s="231"/>
      <c r="L246" s="273">
        <f t="shared" si="113"/>
        <v>0</v>
      </c>
      <c r="M246" s="273">
        <f t="shared" si="113"/>
        <v>0</v>
      </c>
      <c r="N246" s="273">
        <f t="shared" si="113"/>
        <v>0</v>
      </c>
      <c r="O246" s="273">
        <f t="shared" si="113"/>
        <v>0</v>
      </c>
      <c r="P246" s="273">
        <f t="shared" si="113"/>
        <v>0</v>
      </c>
      <c r="Q246" s="273">
        <f t="shared" si="113"/>
        <v>0</v>
      </c>
      <c r="R246" s="273">
        <f t="shared" si="113"/>
        <v>0</v>
      </c>
      <c r="S246" s="273">
        <f t="shared" si="113"/>
        <v>0</v>
      </c>
      <c r="T246" s="273">
        <f t="shared" si="113"/>
        <v>0</v>
      </c>
      <c r="U246" s="273">
        <f t="shared" si="113"/>
        <v>0</v>
      </c>
    </row>
    <row r="247" spans="1:21" ht="15">
      <c r="A247" s="190"/>
      <c r="B247" s="278" t="str">
        <f>B$243&amp;" for debts denominated in "&amp;D247</f>
        <v>Gross borrowings for debts denominated in GBP</v>
      </c>
      <c r="C247" s="251" t="str">
        <f>"million "&amp;D247</f>
        <v>million GBP</v>
      </c>
      <c r="D247" s="279" t="str">
        <f>$B$84</f>
        <v>GBP</v>
      </c>
      <c r="E247" s="280" t="s">
        <v>184</v>
      </c>
      <c r="F247" s="271"/>
      <c r="G247" s="275"/>
      <c r="H247" s="275"/>
      <c r="I247" s="275"/>
      <c r="J247" s="275"/>
      <c r="K247" s="231"/>
      <c r="L247" s="273">
        <f t="shared" si="113"/>
        <v>0</v>
      </c>
      <c r="M247" s="273">
        <f t="shared" si="113"/>
        <v>0</v>
      </c>
      <c r="N247" s="273">
        <f t="shared" si="113"/>
        <v>0</v>
      </c>
      <c r="O247" s="273">
        <f t="shared" si="113"/>
        <v>0</v>
      </c>
      <c r="P247" s="273">
        <f t="shared" si="113"/>
        <v>0</v>
      </c>
      <c r="Q247" s="273">
        <f t="shared" si="113"/>
        <v>0</v>
      </c>
      <c r="R247" s="273">
        <f t="shared" si="113"/>
        <v>0</v>
      </c>
      <c r="S247" s="273">
        <f t="shared" si="113"/>
        <v>0</v>
      </c>
      <c r="T247" s="273">
        <f t="shared" si="113"/>
        <v>0</v>
      </c>
      <c r="U247" s="273">
        <f t="shared" si="113"/>
        <v>0</v>
      </c>
    </row>
    <row r="248" spans="1:21" ht="15">
      <c r="A248" s="190"/>
      <c r="B248" s="278" t="str">
        <f>B$243&amp;" for debts denominated in "&amp;D248</f>
        <v>Gross borrowings for debts denominated in CHY</v>
      </c>
      <c r="C248" s="251" t="str">
        <f>"million "&amp;D248</f>
        <v>million CHY</v>
      </c>
      <c r="D248" s="279" t="str">
        <f>$B$85</f>
        <v>CHY</v>
      </c>
      <c r="E248" s="280" t="s">
        <v>184</v>
      </c>
      <c r="F248" s="271"/>
      <c r="G248" s="275"/>
      <c r="H248" s="275"/>
      <c r="I248" s="275"/>
      <c r="J248" s="275"/>
      <c r="K248" s="231"/>
      <c r="L248" s="273">
        <f t="shared" si="113"/>
        <v>0</v>
      </c>
      <c r="M248" s="273">
        <f t="shared" si="113"/>
        <v>0</v>
      </c>
      <c r="N248" s="273">
        <f t="shared" si="113"/>
        <v>0</v>
      </c>
      <c r="O248" s="273">
        <f t="shared" si="113"/>
        <v>0</v>
      </c>
      <c r="P248" s="273">
        <f t="shared" si="113"/>
        <v>0</v>
      </c>
      <c r="Q248" s="273">
        <f t="shared" si="113"/>
        <v>0</v>
      </c>
      <c r="R248" s="273">
        <f t="shared" si="113"/>
        <v>0</v>
      </c>
      <c r="S248" s="273">
        <f t="shared" si="113"/>
        <v>0</v>
      </c>
      <c r="T248" s="273">
        <f t="shared" si="113"/>
        <v>0</v>
      </c>
      <c r="U248" s="273">
        <f t="shared" si="113"/>
        <v>0</v>
      </c>
    </row>
    <row r="249" spans="1:21" ht="15">
      <c r="A249" s="190"/>
      <c r="B249" s="258" t="str">
        <f>B$243&amp;" TOTAL in LCU"</f>
        <v>Gross borrowings TOTAL in LCU</v>
      </c>
      <c r="C249" s="251" t="s">
        <v>186</v>
      </c>
      <c r="D249" s="281"/>
      <c r="E249" s="271"/>
      <c r="F249" s="271"/>
      <c r="G249" s="275"/>
      <c r="H249" s="275"/>
      <c r="I249" s="275"/>
      <c r="J249" s="275"/>
      <c r="K249" s="231"/>
      <c r="L249" s="262">
        <f t="shared" ref="L249:U249" si="114">SUMPRODUCT(L244:L248,L$81:L$85)</f>
        <v>-23995.537312455737</v>
      </c>
      <c r="M249" s="262">
        <f t="shared" ca="1" si="114"/>
        <v>-16799.968728116219</v>
      </c>
      <c r="N249" s="262">
        <f t="shared" ca="1" si="114"/>
        <v>-12975.619560594612</v>
      </c>
      <c r="O249" s="262">
        <f t="shared" ca="1" si="114"/>
        <v>-13896.414198020626</v>
      </c>
      <c r="P249" s="262">
        <f t="shared" ca="1" si="114"/>
        <v>-12970.675198227764</v>
      </c>
      <c r="Q249" s="262">
        <f t="shared" ca="1" si="114"/>
        <v>-41042.519155807626</v>
      </c>
      <c r="R249" s="262">
        <f t="shared" ca="1" si="114"/>
        <v>-34921.289413184008</v>
      </c>
      <c r="S249" s="262">
        <f t="shared" ca="1" si="114"/>
        <v>-33269.350327775181</v>
      </c>
      <c r="T249" s="262">
        <f t="shared" ca="1" si="114"/>
        <v>-38627.442809093845</v>
      </c>
      <c r="U249" s="262">
        <f t="shared" ca="1" si="114"/>
        <v>-41019.041694410829</v>
      </c>
    </row>
    <row r="250" spans="1:21" ht="15">
      <c r="A250" s="190"/>
      <c r="B250" s="269" t="s">
        <v>203</v>
      </c>
      <c r="C250" s="282"/>
      <c r="D250" s="282"/>
      <c r="E250" s="283"/>
      <c r="F250" s="283"/>
      <c r="G250" s="284"/>
      <c r="H250" s="284"/>
      <c r="I250" s="284"/>
      <c r="J250" s="284"/>
      <c r="K250" s="276"/>
      <c r="L250" s="270" t="str">
        <f t="shared" ref="L250:U250" si="115">IF(L249=L101,"OK","CHECK")</f>
        <v>OK</v>
      </c>
      <c r="M250" s="270" t="str">
        <f t="shared" ca="1" si="115"/>
        <v>OK</v>
      </c>
      <c r="N250" s="270" t="str">
        <f t="shared" ca="1" si="115"/>
        <v>OK</v>
      </c>
      <c r="O250" s="270" t="str">
        <f t="shared" ca="1" si="115"/>
        <v>OK</v>
      </c>
      <c r="P250" s="270" t="str">
        <f t="shared" ca="1" si="115"/>
        <v>OK</v>
      </c>
      <c r="Q250" s="270" t="str">
        <f t="shared" ca="1" si="115"/>
        <v>OK</v>
      </c>
      <c r="R250" s="270" t="str">
        <f t="shared" ca="1" si="115"/>
        <v>OK</v>
      </c>
      <c r="S250" s="270" t="str">
        <f t="shared" ca="1" si="115"/>
        <v>OK</v>
      </c>
      <c r="T250" s="270" t="str">
        <f t="shared" ca="1" si="115"/>
        <v>OK</v>
      </c>
      <c r="U250" s="270" t="str">
        <f t="shared" ca="1" si="115"/>
        <v>OK</v>
      </c>
    </row>
    <row r="251" spans="1:21" ht="15">
      <c r="A251" s="190"/>
      <c r="B251" s="280"/>
      <c r="C251" s="281"/>
      <c r="D251" s="281"/>
      <c r="E251" s="271"/>
      <c r="F251" s="275"/>
      <c r="G251" s="275"/>
      <c r="H251" s="275"/>
      <c r="I251" s="275"/>
      <c r="J251" s="275"/>
      <c r="K251" s="231"/>
      <c r="L251" s="273"/>
      <c r="M251" s="273"/>
      <c r="N251" s="273"/>
      <c r="O251" s="273"/>
      <c r="P251" s="273"/>
      <c r="Q251" s="273"/>
      <c r="R251" s="273"/>
      <c r="S251" s="273"/>
      <c r="T251" s="273"/>
      <c r="U251" s="273"/>
    </row>
    <row r="252" spans="1:21" ht="15">
      <c r="A252" s="190"/>
      <c r="B252" s="189" t="s">
        <v>202</v>
      </c>
      <c r="C252" s="188"/>
      <c r="D252" s="188"/>
      <c r="E252" s="188"/>
      <c r="F252" s="187"/>
      <c r="G252" s="187"/>
      <c r="H252" s="187"/>
      <c r="I252" s="187"/>
      <c r="J252" s="187"/>
      <c r="K252" s="235"/>
      <c r="L252" s="236"/>
      <c r="M252" s="236"/>
      <c r="N252" s="236"/>
      <c r="O252" s="236"/>
      <c r="P252" s="236"/>
      <c r="Q252" s="236"/>
      <c r="R252" s="236"/>
      <c r="S252" s="236"/>
      <c r="T252" s="236"/>
      <c r="U252" s="236"/>
    </row>
    <row r="253" spans="1:21" ht="15">
      <c r="A253" s="190"/>
      <c r="B253" s="278" t="str">
        <f>B$252&amp;" for debts denominated in "&amp;D253</f>
        <v>Principal amortization payments for debts denominated in LCU</v>
      </c>
      <c r="C253" s="251" t="str">
        <f>"million "&amp;D253</f>
        <v>million LCU</v>
      </c>
      <c r="D253" s="279" t="str">
        <f>$B$81</f>
        <v>LCU</v>
      </c>
      <c r="E253" s="280" t="s">
        <v>119</v>
      </c>
      <c r="F253" s="271"/>
      <c r="G253" s="275"/>
      <c r="H253" s="275"/>
      <c r="I253" s="275"/>
      <c r="J253" s="275"/>
      <c r="K253" s="231"/>
      <c r="L253" s="273">
        <f t="shared" ref="L253:U257" si="116">SUMIFS(L$277:L$531,$B$277:$B$531,$E253,$D$277:$D$531,$D253)</f>
        <v>0</v>
      </c>
      <c r="M253" s="273">
        <f t="shared" ca="1" si="116"/>
        <v>0</v>
      </c>
      <c r="N253" s="273">
        <f t="shared" ca="1" si="116"/>
        <v>0</v>
      </c>
      <c r="O253" s="273">
        <f t="shared" ca="1" si="116"/>
        <v>0</v>
      </c>
      <c r="P253" s="273">
        <f t="shared" ca="1" si="116"/>
        <v>0</v>
      </c>
      <c r="Q253" s="273">
        <f t="shared" ca="1" si="116"/>
        <v>-23995.537312455737</v>
      </c>
      <c r="R253" s="273">
        <f t="shared" ca="1" si="116"/>
        <v>-16799.968728116219</v>
      </c>
      <c r="S253" s="273">
        <f t="shared" ca="1" si="116"/>
        <v>-12975.619560594612</v>
      </c>
      <c r="T253" s="273">
        <f t="shared" ca="1" si="116"/>
        <v>-13896.414198020626</v>
      </c>
      <c r="U253" s="273">
        <f t="shared" ca="1" si="116"/>
        <v>-12970.675198227764</v>
      </c>
    </row>
    <row r="254" spans="1:21" ht="15">
      <c r="A254" s="190"/>
      <c r="B254" s="278" t="str">
        <f>B$252&amp;" for debts denominated in "&amp;D254</f>
        <v>Principal amortization payments for debts denominated in USD</v>
      </c>
      <c r="C254" s="251" t="str">
        <f>"million "&amp;D254</f>
        <v>million USD</v>
      </c>
      <c r="D254" s="279" t="str">
        <f>$B$82</f>
        <v>USD</v>
      </c>
      <c r="E254" s="280" t="s">
        <v>119</v>
      </c>
      <c r="F254" s="271"/>
      <c r="G254" s="275"/>
      <c r="H254" s="275"/>
      <c r="I254" s="275"/>
      <c r="J254" s="275"/>
      <c r="K254" s="231"/>
      <c r="L254" s="273">
        <f t="shared" si="116"/>
        <v>0</v>
      </c>
      <c r="M254" s="273">
        <f t="shared" ca="1" si="116"/>
        <v>0</v>
      </c>
      <c r="N254" s="273">
        <f t="shared" ca="1" si="116"/>
        <v>0</v>
      </c>
      <c r="O254" s="273">
        <f t="shared" ca="1" si="116"/>
        <v>0</v>
      </c>
      <c r="P254" s="273">
        <f t="shared" ca="1" si="116"/>
        <v>0</v>
      </c>
      <c r="Q254" s="273">
        <f t="shared" ca="1" si="116"/>
        <v>0</v>
      </c>
      <c r="R254" s="273">
        <f t="shared" ca="1" si="116"/>
        <v>0</v>
      </c>
      <c r="S254" s="273">
        <f t="shared" ca="1" si="116"/>
        <v>0</v>
      </c>
      <c r="T254" s="273">
        <f t="shared" ca="1" si="116"/>
        <v>0</v>
      </c>
      <c r="U254" s="273">
        <f t="shared" ca="1" si="116"/>
        <v>0</v>
      </c>
    </row>
    <row r="255" spans="1:21" ht="15">
      <c r="A255" s="190"/>
      <c r="B255" s="278" t="str">
        <f>B$252&amp;" for debts denominated in "&amp;D255</f>
        <v>Principal amortization payments for debts denominated in EUR</v>
      </c>
      <c r="C255" s="251" t="str">
        <f>"million "&amp;D255</f>
        <v>million EUR</v>
      </c>
      <c r="D255" s="279" t="str">
        <f>$B$83</f>
        <v>EUR</v>
      </c>
      <c r="E255" s="280" t="s">
        <v>119</v>
      </c>
      <c r="F255" s="271"/>
      <c r="G255" s="275"/>
      <c r="H255" s="275"/>
      <c r="I255" s="275"/>
      <c r="J255" s="275"/>
      <c r="K255" s="231"/>
      <c r="L255" s="273">
        <f t="shared" si="116"/>
        <v>0</v>
      </c>
      <c r="M255" s="273">
        <f t="shared" si="116"/>
        <v>0</v>
      </c>
      <c r="N255" s="273">
        <f t="shared" si="116"/>
        <v>0</v>
      </c>
      <c r="O255" s="273">
        <f t="shared" si="116"/>
        <v>0</v>
      </c>
      <c r="P255" s="273">
        <f t="shared" si="116"/>
        <v>0</v>
      </c>
      <c r="Q255" s="273">
        <f t="shared" si="116"/>
        <v>0</v>
      </c>
      <c r="R255" s="273">
        <f t="shared" si="116"/>
        <v>0</v>
      </c>
      <c r="S255" s="273">
        <f t="shared" si="116"/>
        <v>0</v>
      </c>
      <c r="T255" s="273">
        <f t="shared" si="116"/>
        <v>0</v>
      </c>
      <c r="U255" s="273">
        <f t="shared" si="116"/>
        <v>0</v>
      </c>
    </row>
    <row r="256" spans="1:21" ht="15">
      <c r="A256" s="190"/>
      <c r="B256" s="278" t="str">
        <f>B$252&amp;" for debts denominated in "&amp;D256</f>
        <v>Principal amortization payments for debts denominated in GBP</v>
      </c>
      <c r="C256" s="251" t="str">
        <f>"million "&amp;D256</f>
        <v>million GBP</v>
      </c>
      <c r="D256" s="279" t="str">
        <f>$B$84</f>
        <v>GBP</v>
      </c>
      <c r="E256" s="280" t="s">
        <v>119</v>
      </c>
      <c r="F256" s="271"/>
      <c r="G256" s="275"/>
      <c r="H256" s="275"/>
      <c r="I256" s="275"/>
      <c r="J256" s="275"/>
      <c r="K256" s="231"/>
      <c r="L256" s="273">
        <f t="shared" si="116"/>
        <v>0</v>
      </c>
      <c r="M256" s="273">
        <f t="shared" si="116"/>
        <v>0</v>
      </c>
      <c r="N256" s="273">
        <f t="shared" si="116"/>
        <v>0</v>
      </c>
      <c r="O256" s="273">
        <f t="shared" si="116"/>
        <v>0</v>
      </c>
      <c r="P256" s="273">
        <f t="shared" si="116"/>
        <v>0</v>
      </c>
      <c r="Q256" s="273">
        <f t="shared" si="116"/>
        <v>0</v>
      </c>
      <c r="R256" s="273">
        <f t="shared" si="116"/>
        <v>0</v>
      </c>
      <c r="S256" s="273">
        <f t="shared" si="116"/>
        <v>0</v>
      </c>
      <c r="T256" s="273">
        <f t="shared" si="116"/>
        <v>0</v>
      </c>
      <c r="U256" s="273">
        <f t="shared" si="116"/>
        <v>0</v>
      </c>
    </row>
    <row r="257" spans="1:21" ht="15">
      <c r="A257" s="190"/>
      <c r="B257" s="278" t="str">
        <f>B$252&amp;" for debts denominated in "&amp;D257</f>
        <v>Principal amortization payments for debts denominated in CHY</v>
      </c>
      <c r="C257" s="251" t="str">
        <f>"million "&amp;D257</f>
        <v>million CHY</v>
      </c>
      <c r="D257" s="279" t="str">
        <f>$B$85</f>
        <v>CHY</v>
      </c>
      <c r="E257" s="280" t="s">
        <v>119</v>
      </c>
      <c r="F257" s="271"/>
      <c r="G257" s="275"/>
      <c r="H257" s="275"/>
      <c r="I257" s="275"/>
      <c r="J257" s="275"/>
      <c r="K257" s="231"/>
      <c r="L257" s="273">
        <f t="shared" si="116"/>
        <v>0</v>
      </c>
      <c r="M257" s="273">
        <f t="shared" si="116"/>
        <v>0</v>
      </c>
      <c r="N257" s="273">
        <f t="shared" si="116"/>
        <v>0</v>
      </c>
      <c r="O257" s="273">
        <f t="shared" si="116"/>
        <v>0</v>
      </c>
      <c r="P257" s="273">
        <f t="shared" si="116"/>
        <v>0</v>
      </c>
      <c r="Q257" s="273">
        <f t="shared" si="116"/>
        <v>0</v>
      </c>
      <c r="R257" s="273">
        <f t="shared" si="116"/>
        <v>0</v>
      </c>
      <c r="S257" s="273">
        <f t="shared" si="116"/>
        <v>0</v>
      </c>
      <c r="T257" s="273">
        <f t="shared" si="116"/>
        <v>0</v>
      </c>
      <c r="U257" s="273">
        <f t="shared" si="116"/>
        <v>0</v>
      </c>
    </row>
    <row r="258" spans="1:21" ht="15">
      <c r="A258" s="190"/>
      <c r="B258" s="258" t="str">
        <f>B$252&amp;" TOTAL in LCU"</f>
        <v>Principal amortization payments TOTAL in LCU</v>
      </c>
      <c r="C258" s="251" t="s">
        <v>186</v>
      </c>
      <c r="D258" s="281"/>
      <c r="E258" s="271"/>
      <c r="F258" s="271"/>
      <c r="G258" s="275"/>
      <c r="H258" s="275"/>
      <c r="I258" s="275"/>
      <c r="J258" s="275"/>
      <c r="K258" s="231"/>
      <c r="L258" s="262">
        <f t="shared" ref="L258:U258" si="117">SUMPRODUCT(L253:L257,L$81:L$85)</f>
        <v>0</v>
      </c>
      <c r="M258" s="262">
        <f t="shared" ca="1" si="117"/>
        <v>0</v>
      </c>
      <c r="N258" s="262">
        <f t="shared" ca="1" si="117"/>
        <v>0</v>
      </c>
      <c r="O258" s="262">
        <f t="shared" ca="1" si="117"/>
        <v>0</v>
      </c>
      <c r="P258" s="262">
        <f t="shared" ca="1" si="117"/>
        <v>0</v>
      </c>
      <c r="Q258" s="262">
        <f t="shared" ca="1" si="117"/>
        <v>-23995.537312455737</v>
      </c>
      <c r="R258" s="262">
        <f t="shared" ca="1" si="117"/>
        <v>-16799.968728116219</v>
      </c>
      <c r="S258" s="262">
        <f t="shared" ca="1" si="117"/>
        <v>-12975.619560594612</v>
      </c>
      <c r="T258" s="262">
        <f t="shared" ca="1" si="117"/>
        <v>-13896.414198020626</v>
      </c>
      <c r="U258" s="262">
        <f t="shared" ca="1" si="117"/>
        <v>-12970.675198227764</v>
      </c>
    </row>
    <row r="259" spans="1:21" ht="15">
      <c r="A259" s="190"/>
      <c r="B259" s="280"/>
      <c r="C259" s="281"/>
      <c r="D259" s="281"/>
      <c r="E259" s="271"/>
      <c r="F259" s="271"/>
      <c r="G259" s="275"/>
      <c r="H259" s="275"/>
      <c r="I259" s="275"/>
      <c r="J259" s="275"/>
      <c r="K259" s="231"/>
      <c r="L259" s="274"/>
      <c r="M259" s="273"/>
      <c r="N259" s="273"/>
      <c r="O259" s="273"/>
      <c r="P259" s="273"/>
      <c r="Q259" s="273"/>
      <c r="R259" s="273"/>
      <c r="S259" s="273"/>
      <c r="T259" s="273"/>
      <c r="U259" s="273"/>
    </row>
    <row r="260" spans="1:21" ht="15">
      <c r="A260" s="190"/>
      <c r="B260" s="189" t="s">
        <v>201</v>
      </c>
      <c r="C260" s="188"/>
      <c r="D260" s="188"/>
      <c r="E260" s="188"/>
      <c r="F260" s="187"/>
      <c r="G260" s="187"/>
      <c r="H260" s="187"/>
      <c r="I260" s="187"/>
      <c r="J260" s="187"/>
      <c r="K260" s="235"/>
      <c r="L260" s="236"/>
      <c r="M260" s="236"/>
      <c r="N260" s="236"/>
      <c r="O260" s="236"/>
      <c r="P260" s="236"/>
      <c r="Q260" s="236"/>
      <c r="R260" s="236"/>
      <c r="S260" s="236"/>
      <c r="T260" s="236"/>
      <c r="U260" s="236"/>
    </row>
    <row r="261" spans="1:21" ht="15">
      <c r="A261" s="190"/>
      <c r="B261" s="278" t="str">
        <f>B$260&amp;" for debts denominated in "&amp;D261</f>
        <v>Interest payments for debts denominated in LCU</v>
      </c>
      <c r="C261" s="251" t="str">
        <f>"million "&amp;D261</f>
        <v>million LCU</v>
      </c>
      <c r="D261" s="279" t="str">
        <f>$B$81</f>
        <v>LCU</v>
      </c>
      <c r="E261" s="280" t="s">
        <v>182</v>
      </c>
      <c r="F261" s="271"/>
      <c r="G261" s="275"/>
      <c r="H261" s="275"/>
      <c r="I261" s="275"/>
      <c r="J261" s="275"/>
      <c r="K261" s="231"/>
      <c r="L261" s="273">
        <f t="shared" ref="L261:U265" si="118">SUMIFS(L$277:L$531,$B$277:$B$531,$E261,$D$277:$D$531,$D261)</f>
        <v>0</v>
      </c>
      <c r="M261" s="273">
        <f t="shared" si="118"/>
        <v>-819.64298499645884</v>
      </c>
      <c r="N261" s="273">
        <f t="shared" ca="1" si="118"/>
        <v>-1118.6404832457574</v>
      </c>
      <c r="O261" s="273">
        <f t="shared" ca="1" si="118"/>
        <v>-1163.9400480933255</v>
      </c>
      <c r="P261" s="273">
        <f t="shared" ca="1" si="118"/>
        <v>-1332.540683934978</v>
      </c>
      <c r="Q261" s="273">
        <f t="shared" ca="1" si="118"/>
        <v>-1474.2378247931956</v>
      </c>
      <c r="R261" s="273">
        <f t="shared" ca="1" si="118"/>
        <v>-3086.8373410113527</v>
      </c>
      <c r="S261" s="273">
        <f t="shared" ca="1" si="118"/>
        <v>-4772.9419161292717</v>
      </c>
      <c r="T261" s="273">
        <f t="shared" ca="1" si="118"/>
        <v>-6621.0193518005908</v>
      </c>
      <c r="U261" s="273">
        <f t="shared" ca="1" si="118"/>
        <v>-8812.8516662684779</v>
      </c>
    </row>
    <row r="262" spans="1:21" ht="15">
      <c r="A262" s="190"/>
      <c r="B262" s="278" t="str">
        <f>B$260&amp;" for debts denominated in "&amp;D262</f>
        <v>Interest payments for debts denominated in USD</v>
      </c>
      <c r="C262" s="251" t="str">
        <f>"million "&amp;D262</f>
        <v>million USD</v>
      </c>
      <c r="D262" s="279" t="str">
        <f>$B$82</f>
        <v>USD</v>
      </c>
      <c r="E262" s="280" t="s">
        <v>182</v>
      </c>
      <c r="F262" s="271"/>
      <c r="G262" s="275"/>
      <c r="H262" s="275"/>
      <c r="I262" s="275"/>
      <c r="J262" s="275"/>
      <c r="K262" s="231"/>
      <c r="L262" s="273">
        <f t="shared" si="118"/>
        <v>0</v>
      </c>
      <c r="M262" s="273">
        <f t="shared" si="118"/>
        <v>0</v>
      </c>
      <c r="N262" s="273">
        <f t="shared" ca="1" si="118"/>
        <v>0</v>
      </c>
      <c r="O262" s="273">
        <f t="shared" ca="1" si="118"/>
        <v>0</v>
      </c>
      <c r="P262" s="273">
        <f t="shared" ca="1" si="118"/>
        <v>0</v>
      </c>
      <c r="Q262" s="273">
        <f t="shared" ca="1" si="118"/>
        <v>0</v>
      </c>
      <c r="R262" s="273">
        <f t="shared" ca="1" si="118"/>
        <v>0</v>
      </c>
      <c r="S262" s="273">
        <f t="shared" ca="1" si="118"/>
        <v>0</v>
      </c>
      <c r="T262" s="273">
        <f t="shared" ca="1" si="118"/>
        <v>0</v>
      </c>
      <c r="U262" s="273">
        <f t="shared" ca="1" si="118"/>
        <v>0</v>
      </c>
    </row>
    <row r="263" spans="1:21" ht="15">
      <c r="A263" s="190"/>
      <c r="B263" s="278" t="str">
        <f>B$260&amp;" for debts denominated in "&amp;D263</f>
        <v>Interest payments for debts denominated in EUR</v>
      </c>
      <c r="C263" s="251" t="str">
        <f>"million "&amp;D263</f>
        <v>million EUR</v>
      </c>
      <c r="D263" s="279" t="str">
        <f>$B$83</f>
        <v>EUR</v>
      </c>
      <c r="E263" s="280" t="s">
        <v>182</v>
      </c>
      <c r="F263" s="271"/>
      <c r="G263" s="275"/>
      <c r="H263" s="275"/>
      <c r="I263" s="275"/>
      <c r="J263" s="275"/>
      <c r="K263" s="231"/>
      <c r="L263" s="273">
        <f t="shared" si="118"/>
        <v>0</v>
      </c>
      <c r="M263" s="273">
        <f t="shared" si="118"/>
        <v>0</v>
      </c>
      <c r="N263" s="273">
        <f t="shared" si="118"/>
        <v>0</v>
      </c>
      <c r="O263" s="273">
        <f t="shared" si="118"/>
        <v>0</v>
      </c>
      <c r="P263" s="273">
        <f t="shared" si="118"/>
        <v>0</v>
      </c>
      <c r="Q263" s="273">
        <f t="shared" si="118"/>
        <v>0</v>
      </c>
      <c r="R263" s="273">
        <f t="shared" si="118"/>
        <v>0</v>
      </c>
      <c r="S263" s="273">
        <f t="shared" si="118"/>
        <v>0</v>
      </c>
      <c r="T263" s="273">
        <f t="shared" si="118"/>
        <v>0</v>
      </c>
      <c r="U263" s="273">
        <f t="shared" si="118"/>
        <v>0</v>
      </c>
    </row>
    <row r="264" spans="1:21" ht="15">
      <c r="A264" s="190"/>
      <c r="B264" s="278" t="str">
        <f>B$260&amp;" for debts denominated in "&amp;D264</f>
        <v>Interest payments for debts denominated in GBP</v>
      </c>
      <c r="C264" s="251" t="str">
        <f>"million "&amp;D264</f>
        <v>million GBP</v>
      </c>
      <c r="D264" s="279" t="str">
        <f>$B$84</f>
        <v>GBP</v>
      </c>
      <c r="E264" s="280" t="s">
        <v>182</v>
      </c>
      <c r="F264" s="271"/>
      <c r="G264" s="275"/>
      <c r="H264" s="275"/>
      <c r="I264" s="275"/>
      <c r="J264" s="275"/>
      <c r="K264" s="231"/>
      <c r="L264" s="273">
        <f t="shared" si="118"/>
        <v>0</v>
      </c>
      <c r="M264" s="273">
        <f t="shared" si="118"/>
        <v>0</v>
      </c>
      <c r="N264" s="273">
        <f t="shared" si="118"/>
        <v>0</v>
      </c>
      <c r="O264" s="273">
        <f t="shared" si="118"/>
        <v>0</v>
      </c>
      <c r="P264" s="273">
        <f t="shared" si="118"/>
        <v>0</v>
      </c>
      <c r="Q264" s="273">
        <f t="shared" si="118"/>
        <v>0</v>
      </c>
      <c r="R264" s="273">
        <f t="shared" si="118"/>
        <v>0</v>
      </c>
      <c r="S264" s="273">
        <f t="shared" si="118"/>
        <v>0</v>
      </c>
      <c r="T264" s="273">
        <f t="shared" si="118"/>
        <v>0</v>
      </c>
      <c r="U264" s="273">
        <f t="shared" si="118"/>
        <v>0</v>
      </c>
    </row>
    <row r="265" spans="1:21" ht="15">
      <c r="A265" s="190"/>
      <c r="B265" s="278" t="str">
        <f>B$260&amp;" for debts denominated in "&amp;D265</f>
        <v>Interest payments for debts denominated in CHY</v>
      </c>
      <c r="C265" s="251" t="str">
        <f>"million "&amp;D265</f>
        <v>million CHY</v>
      </c>
      <c r="D265" s="279" t="str">
        <f>$B$85</f>
        <v>CHY</v>
      </c>
      <c r="E265" s="280" t="s">
        <v>182</v>
      </c>
      <c r="F265" s="271"/>
      <c r="G265" s="275"/>
      <c r="H265" s="275"/>
      <c r="I265" s="275"/>
      <c r="J265" s="275"/>
      <c r="K265" s="231"/>
      <c r="L265" s="273">
        <f t="shared" si="118"/>
        <v>0</v>
      </c>
      <c r="M265" s="273">
        <f t="shared" si="118"/>
        <v>0</v>
      </c>
      <c r="N265" s="273">
        <f t="shared" si="118"/>
        <v>0</v>
      </c>
      <c r="O265" s="273">
        <f t="shared" si="118"/>
        <v>0</v>
      </c>
      <c r="P265" s="273">
        <f t="shared" si="118"/>
        <v>0</v>
      </c>
      <c r="Q265" s="273">
        <f t="shared" si="118"/>
        <v>0</v>
      </c>
      <c r="R265" s="273">
        <f t="shared" si="118"/>
        <v>0</v>
      </c>
      <c r="S265" s="273">
        <f t="shared" si="118"/>
        <v>0</v>
      </c>
      <c r="T265" s="273">
        <f t="shared" si="118"/>
        <v>0</v>
      </c>
      <c r="U265" s="273">
        <f t="shared" si="118"/>
        <v>0</v>
      </c>
    </row>
    <row r="266" spans="1:21" ht="15">
      <c r="A266" s="190"/>
      <c r="B266" s="258" t="str">
        <f>B$260&amp;" TOTAL in LCU"</f>
        <v>Interest payments TOTAL in LCU</v>
      </c>
      <c r="C266" s="251" t="s">
        <v>186</v>
      </c>
      <c r="D266" s="281"/>
      <c r="E266" s="271"/>
      <c r="F266" s="271"/>
      <c r="G266" s="275"/>
      <c r="H266" s="275"/>
      <c r="I266" s="275"/>
      <c r="J266" s="275"/>
      <c r="K266" s="231"/>
      <c r="L266" s="262">
        <f t="shared" ref="L266:U266" si="119">SUMPRODUCT(L261:L265,L$81:L$85)</f>
        <v>0</v>
      </c>
      <c r="M266" s="262">
        <f t="shared" si="119"/>
        <v>-819.64298499645884</v>
      </c>
      <c r="N266" s="262">
        <f t="shared" ca="1" si="119"/>
        <v>-1118.6404832457574</v>
      </c>
      <c r="O266" s="262">
        <f t="shared" ca="1" si="119"/>
        <v>-1163.9400480933255</v>
      </c>
      <c r="P266" s="262">
        <f t="shared" ca="1" si="119"/>
        <v>-1332.540683934978</v>
      </c>
      <c r="Q266" s="262">
        <f t="shared" ca="1" si="119"/>
        <v>-1474.2378247931956</v>
      </c>
      <c r="R266" s="262">
        <f t="shared" ca="1" si="119"/>
        <v>-3086.8373410113527</v>
      </c>
      <c r="S266" s="262">
        <f t="shared" ca="1" si="119"/>
        <v>-4772.9419161292717</v>
      </c>
      <c r="T266" s="262">
        <f t="shared" ca="1" si="119"/>
        <v>-6621.0193518005908</v>
      </c>
      <c r="U266" s="262">
        <f t="shared" ca="1" si="119"/>
        <v>-8812.8516662684779</v>
      </c>
    </row>
    <row r="267" spans="1:21" ht="15">
      <c r="A267" s="190"/>
      <c r="B267" s="280"/>
      <c r="C267" s="275"/>
      <c r="D267" s="281"/>
      <c r="E267" s="271"/>
      <c r="F267" s="271"/>
      <c r="G267" s="275"/>
      <c r="H267" s="275"/>
      <c r="I267" s="275"/>
      <c r="J267" s="275"/>
      <c r="K267" s="231"/>
      <c r="L267" s="274"/>
      <c r="M267" s="273"/>
      <c r="N267" s="273"/>
      <c r="O267" s="273"/>
      <c r="P267" s="273"/>
      <c r="Q267" s="273"/>
      <c r="R267" s="273"/>
      <c r="S267" s="273"/>
      <c r="T267" s="273"/>
      <c r="U267" s="273"/>
    </row>
    <row r="268" spans="1:21" ht="15">
      <c r="A268" s="176"/>
      <c r="B268" s="189" t="s">
        <v>183</v>
      </c>
      <c r="C268" s="188"/>
      <c r="D268" s="188"/>
      <c r="E268" s="188"/>
      <c r="F268" s="187"/>
      <c r="G268" s="187"/>
      <c r="H268" s="187"/>
      <c r="I268" s="187"/>
      <c r="J268" s="187"/>
      <c r="K268" s="235"/>
      <c r="L268" s="236"/>
      <c r="M268" s="236"/>
      <c r="N268" s="236"/>
      <c r="O268" s="236"/>
      <c r="P268" s="236"/>
      <c r="Q268" s="236"/>
      <c r="R268" s="236"/>
      <c r="S268" s="236"/>
      <c r="T268" s="236"/>
      <c r="U268" s="236"/>
    </row>
    <row r="269" spans="1:21" ht="15">
      <c r="A269" s="176"/>
      <c r="B269" s="278" t="str">
        <f>B$268&amp;" for debts denominated in "&amp;D269</f>
        <v>New debt stock for debts denominated in LCU</v>
      </c>
      <c r="C269" s="251" t="str">
        <f>"million "&amp;D269</f>
        <v>million LCU</v>
      </c>
      <c r="D269" s="279" t="str">
        <f>$B$81</f>
        <v>LCU</v>
      </c>
      <c r="E269" s="280" t="s">
        <v>183</v>
      </c>
      <c r="F269" s="271"/>
      <c r="G269" s="275"/>
      <c r="H269" s="275"/>
      <c r="I269" s="275"/>
      <c r="J269" s="275"/>
      <c r="K269" s="231"/>
      <c r="L269" s="273">
        <f t="shared" ref="L269:U273" si="120">SUMIFS(L$277:L$531,$B$277:$B$531,$E269,$D$277:$D$531,$D269)</f>
        <v>-23995.537312455737</v>
      </c>
      <c r="M269" s="273">
        <f t="shared" ca="1" si="120"/>
        <v>-40795.506040571956</v>
      </c>
      <c r="N269" s="273">
        <f t="shared" ca="1" si="120"/>
        <v>-53771.125601166568</v>
      </c>
      <c r="O269" s="273">
        <f t="shared" ca="1" si="120"/>
        <v>-67667.539799187216</v>
      </c>
      <c r="P269" s="273">
        <f t="shared" ca="1" si="120"/>
        <v>-80638.214997414965</v>
      </c>
      <c r="Q269" s="273">
        <f t="shared" ca="1" si="120"/>
        <v>-97685.196840766905</v>
      </c>
      <c r="R269" s="273">
        <f t="shared" ca="1" si="120"/>
        <v>-115806.51752583467</v>
      </c>
      <c r="S269" s="273">
        <f t="shared" ca="1" si="120"/>
        <v>-136100.24829301523</v>
      </c>
      <c r="T269" s="273">
        <f t="shared" ca="1" si="120"/>
        <v>-160831.27690408839</v>
      </c>
      <c r="U269" s="273">
        <f t="shared" ca="1" si="120"/>
        <v>-188879.64340027148</v>
      </c>
    </row>
    <row r="270" spans="1:21" ht="15">
      <c r="A270" s="176"/>
      <c r="B270" s="278" t="str">
        <f>B$268&amp;" for debts denominated in "&amp;D270</f>
        <v>New debt stock for debts denominated in USD</v>
      </c>
      <c r="C270" s="251" t="str">
        <f>"million "&amp;D270</f>
        <v>million USD</v>
      </c>
      <c r="D270" s="279" t="str">
        <f>$B$82</f>
        <v>USD</v>
      </c>
      <c r="E270" s="280" t="s">
        <v>183</v>
      </c>
      <c r="F270" s="271"/>
      <c r="G270" s="275"/>
      <c r="H270" s="275"/>
      <c r="I270" s="275"/>
      <c r="J270" s="275"/>
      <c r="K270" s="231"/>
      <c r="L270" s="273">
        <f t="shared" si="120"/>
        <v>0</v>
      </c>
      <c r="M270" s="273">
        <f t="shared" ca="1" si="120"/>
        <v>0</v>
      </c>
      <c r="N270" s="273">
        <f t="shared" ca="1" si="120"/>
        <v>0</v>
      </c>
      <c r="O270" s="273">
        <f t="shared" ca="1" si="120"/>
        <v>0</v>
      </c>
      <c r="P270" s="273">
        <f t="shared" ca="1" si="120"/>
        <v>0</v>
      </c>
      <c r="Q270" s="273">
        <f t="shared" ca="1" si="120"/>
        <v>0</v>
      </c>
      <c r="R270" s="273">
        <f t="shared" ca="1" si="120"/>
        <v>0</v>
      </c>
      <c r="S270" s="273">
        <f t="shared" ca="1" si="120"/>
        <v>0</v>
      </c>
      <c r="T270" s="273">
        <f t="shared" ca="1" si="120"/>
        <v>0</v>
      </c>
      <c r="U270" s="273">
        <f t="shared" ca="1" si="120"/>
        <v>0</v>
      </c>
    </row>
    <row r="271" spans="1:21" ht="15">
      <c r="A271" s="176"/>
      <c r="B271" s="278" t="str">
        <f>B$268&amp;" for debts denominated in "&amp;D271</f>
        <v>New debt stock for debts denominated in EUR</v>
      </c>
      <c r="C271" s="251" t="str">
        <f>"million "&amp;D271</f>
        <v>million EUR</v>
      </c>
      <c r="D271" s="279" t="str">
        <f>$B$83</f>
        <v>EUR</v>
      </c>
      <c r="E271" s="280" t="s">
        <v>183</v>
      </c>
      <c r="F271" s="271"/>
      <c r="G271" s="275"/>
      <c r="H271" s="275"/>
      <c r="I271" s="275"/>
      <c r="J271" s="275"/>
      <c r="K271" s="231"/>
      <c r="L271" s="273">
        <f t="shared" si="120"/>
        <v>0</v>
      </c>
      <c r="M271" s="273">
        <f t="shared" si="120"/>
        <v>0</v>
      </c>
      <c r="N271" s="273">
        <f t="shared" si="120"/>
        <v>0</v>
      </c>
      <c r="O271" s="273">
        <f t="shared" si="120"/>
        <v>0</v>
      </c>
      <c r="P271" s="273">
        <f t="shared" si="120"/>
        <v>0</v>
      </c>
      <c r="Q271" s="273">
        <f t="shared" si="120"/>
        <v>0</v>
      </c>
      <c r="R271" s="273">
        <f t="shared" si="120"/>
        <v>0</v>
      </c>
      <c r="S271" s="273">
        <f t="shared" si="120"/>
        <v>0</v>
      </c>
      <c r="T271" s="273">
        <f t="shared" si="120"/>
        <v>0</v>
      </c>
      <c r="U271" s="273">
        <f t="shared" si="120"/>
        <v>0</v>
      </c>
    </row>
    <row r="272" spans="1:21" ht="15">
      <c r="A272" s="176"/>
      <c r="B272" s="278" t="str">
        <f>B$268&amp;" for debts denominated in "&amp;D272</f>
        <v>New debt stock for debts denominated in GBP</v>
      </c>
      <c r="C272" s="251" t="str">
        <f>"million "&amp;D272</f>
        <v>million GBP</v>
      </c>
      <c r="D272" s="279" t="str">
        <f>$B$84</f>
        <v>GBP</v>
      </c>
      <c r="E272" s="280" t="s">
        <v>183</v>
      </c>
      <c r="F272" s="271"/>
      <c r="G272" s="275"/>
      <c r="H272" s="275"/>
      <c r="I272" s="275"/>
      <c r="J272" s="275"/>
      <c r="K272" s="231"/>
      <c r="L272" s="273">
        <f t="shared" si="120"/>
        <v>0</v>
      </c>
      <c r="M272" s="273">
        <f t="shared" si="120"/>
        <v>0</v>
      </c>
      <c r="N272" s="273">
        <f t="shared" si="120"/>
        <v>0</v>
      </c>
      <c r="O272" s="273">
        <f t="shared" si="120"/>
        <v>0</v>
      </c>
      <c r="P272" s="273">
        <f t="shared" si="120"/>
        <v>0</v>
      </c>
      <c r="Q272" s="273">
        <f t="shared" si="120"/>
        <v>0</v>
      </c>
      <c r="R272" s="273">
        <f t="shared" si="120"/>
        <v>0</v>
      </c>
      <c r="S272" s="273">
        <f t="shared" si="120"/>
        <v>0</v>
      </c>
      <c r="T272" s="273">
        <f t="shared" si="120"/>
        <v>0</v>
      </c>
      <c r="U272" s="273">
        <f t="shared" si="120"/>
        <v>0</v>
      </c>
    </row>
    <row r="273" spans="1:21" ht="15">
      <c r="A273" s="176"/>
      <c r="B273" s="278" t="str">
        <f>B$268&amp;" for debts denominated in "&amp;D273</f>
        <v>New debt stock for debts denominated in CHY</v>
      </c>
      <c r="C273" s="251" t="str">
        <f>"million "&amp;D273</f>
        <v>million CHY</v>
      </c>
      <c r="D273" s="279" t="str">
        <f>$B$85</f>
        <v>CHY</v>
      </c>
      <c r="E273" s="280" t="s">
        <v>183</v>
      </c>
      <c r="F273" s="271"/>
      <c r="G273" s="275"/>
      <c r="H273" s="275"/>
      <c r="I273" s="275"/>
      <c r="J273" s="275"/>
      <c r="K273" s="231"/>
      <c r="L273" s="273">
        <f t="shared" si="120"/>
        <v>0</v>
      </c>
      <c r="M273" s="273">
        <f t="shared" si="120"/>
        <v>0</v>
      </c>
      <c r="N273" s="273">
        <f t="shared" si="120"/>
        <v>0</v>
      </c>
      <c r="O273" s="273">
        <f t="shared" si="120"/>
        <v>0</v>
      </c>
      <c r="P273" s="273">
        <f t="shared" si="120"/>
        <v>0</v>
      </c>
      <c r="Q273" s="273">
        <f t="shared" si="120"/>
        <v>0</v>
      </c>
      <c r="R273" s="273">
        <f t="shared" si="120"/>
        <v>0</v>
      </c>
      <c r="S273" s="273">
        <f t="shared" si="120"/>
        <v>0</v>
      </c>
      <c r="T273" s="273">
        <f t="shared" si="120"/>
        <v>0</v>
      </c>
      <c r="U273" s="273">
        <f t="shared" si="120"/>
        <v>0</v>
      </c>
    </row>
    <row r="274" spans="1:21" ht="15">
      <c r="A274" s="176"/>
      <c r="B274" s="258" t="str">
        <f>B$268&amp;" TOTAL in LCU"</f>
        <v>New debt stock TOTAL in LCU</v>
      </c>
      <c r="C274" s="251" t="s">
        <v>186</v>
      </c>
      <c r="D274" s="281"/>
      <c r="E274" s="271"/>
      <c r="F274" s="271"/>
      <c r="G274" s="275"/>
      <c r="H274" s="275"/>
      <c r="I274" s="275"/>
      <c r="J274" s="275"/>
      <c r="K274" s="231"/>
      <c r="L274" s="262">
        <f t="shared" ref="L274:U274" si="121">SUMPRODUCT(L269:L273,L$81:L$85)</f>
        <v>-23995.537312455737</v>
      </c>
      <c r="M274" s="262">
        <f t="shared" ca="1" si="121"/>
        <v>-40795.506040571956</v>
      </c>
      <c r="N274" s="262">
        <f t="shared" ca="1" si="121"/>
        <v>-53771.125601166568</v>
      </c>
      <c r="O274" s="262">
        <f t="shared" ca="1" si="121"/>
        <v>-67667.539799187216</v>
      </c>
      <c r="P274" s="262">
        <f t="shared" ca="1" si="121"/>
        <v>-80638.214997414965</v>
      </c>
      <c r="Q274" s="262">
        <f t="shared" ca="1" si="121"/>
        <v>-97685.196840766905</v>
      </c>
      <c r="R274" s="262">
        <f t="shared" ca="1" si="121"/>
        <v>-115806.51752583467</v>
      </c>
      <c r="S274" s="262">
        <f t="shared" ca="1" si="121"/>
        <v>-136100.24829301523</v>
      </c>
      <c r="T274" s="262">
        <f t="shared" ca="1" si="121"/>
        <v>-160831.27690408839</v>
      </c>
      <c r="U274" s="262">
        <f t="shared" ca="1" si="121"/>
        <v>-188879.64340027148</v>
      </c>
    </row>
    <row r="275" spans="1:21" ht="15">
      <c r="A275" s="176"/>
      <c r="B275" s="275"/>
      <c r="C275" s="275"/>
      <c r="D275" s="281"/>
      <c r="E275" s="271"/>
      <c r="F275" s="271"/>
      <c r="G275" s="275"/>
      <c r="H275" s="275"/>
      <c r="I275" s="275"/>
      <c r="J275" s="275"/>
      <c r="K275" s="231"/>
      <c r="L275" s="274"/>
      <c r="M275" s="273"/>
      <c r="N275" s="273"/>
      <c r="O275" s="273"/>
      <c r="P275" s="273"/>
      <c r="Q275" s="273"/>
      <c r="R275" s="273"/>
      <c r="S275" s="273"/>
      <c r="T275" s="273"/>
      <c r="U275" s="273"/>
    </row>
    <row r="276" spans="1:21" ht="15">
      <c r="A276" s="176"/>
      <c r="B276" s="182" t="s">
        <v>200</v>
      </c>
      <c r="C276" s="181"/>
      <c r="D276" s="181"/>
      <c r="E276" s="181"/>
      <c r="F276" s="180"/>
      <c r="G276" s="180"/>
      <c r="H276" s="180"/>
      <c r="I276" s="180"/>
      <c r="J276" s="180"/>
      <c r="K276" s="237"/>
      <c r="L276" s="238"/>
      <c r="M276" s="238"/>
      <c r="N276" s="238"/>
      <c r="O276" s="238"/>
      <c r="P276" s="238"/>
      <c r="Q276" s="238"/>
      <c r="R276" s="238"/>
      <c r="S276" s="238"/>
      <c r="T276" s="238"/>
      <c r="U276" s="238"/>
    </row>
    <row r="277" spans="1:21" ht="15">
      <c r="A277" s="176"/>
      <c r="B277" s="289" t="s">
        <v>199</v>
      </c>
      <c r="C277" s="252"/>
      <c r="D277" s="264"/>
      <c r="E277" s="260"/>
      <c r="F277" s="275"/>
      <c r="G277" s="275"/>
      <c r="H277" s="275"/>
      <c r="I277" s="275"/>
      <c r="J277" s="275"/>
      <c r="K277" s="231"/>
      <c r="L277" s="273"/>
      <c r="M277" s="273"/>
      <c r="N277" s="273"/>
      <c r="O277" s="273"/>
      <c r="P277" s="273"/>
      <c r="Q277" s="273"/>
      <c r="R277" s="273"/>
      <c r="S277" s="273"/>
      <c r="T277" s="273"/>
      <c r="U277" s="273"/>
    </row>
    <row r="278" spans="1:21" ht="15">
      <c r="A278" s="176"/>
      <c r="B278" s="285" t="s">
        <v>59</v>
      </c>
      <c r="C278" s="246" t="str">
        <f>IF(C283="Domestic","LCU","USD")</f>
        <v>LCU</v>
      </c>
      <c r="D278" s="251"/>
      <c r="E278" s="251"/>
      <c r="F278" s="255"/>
      <c r="G278" s="255"/>
      <c r="H278" s="255"/>
      <c r="I278" s="255"/>
      <c r="J278" s="255"/>
      <c r="K278" s="221"/>
      <c r="L278" s="221"/>
      <c r="M278" s="221"/>
      <c r="N278" s="221"/>
      <c r="O278" s="221"/>
      <c r="P278" s="221"/>
      <c r="Q278" s="221"/>
      <c r="R278" s="221"/>
      <c r="S278" s="221"/>
      <c r="T278" s="221"/>
      <c r="U278" s="221"/>
    </row>
    <row r="279" spans="1:21" ht="15">
      <c r="A279" s="176"/>
      <c r="B279" s="285" t="s">
        <v>221</v>
      </c>
      <c r="C279" s="247">
        <f>SUMIF($E$63:$E$72,$B277,H$63:H$72)</f>
        <v>5</v>
      </c>
      <c r="D279" s="251"/>
      <c r="E279" s="251"/>
      <c r="F279" s="255"/>
      <c r="G279" s="255"/>
      <c r="H279" s="255"/>
      <c r="I279" s="255"/>
      <c r="J279" s="255"/>
      <c r="K279" s="221"/>
      <c r="L279" s="221"/>
      <c r="M279" s="221"/>
      <c r="N279" s="221"/>
      <c r="O279" s="221"/>
      <c r="P279" s="221"/>
      <c r="Q279" s="221"/>
      <c r="R279" s="221"/>
      <c r="S279" s="221"/>
      <c r="T279" s="221"/>
      <c r="U279" s="221"/>
    </row>
    <row r="280" spans="1:21" ht="15">
      <c r="A280" s="176"/>
      <c r="B280" s="285" t="s">
        <v>220</v>
      </c>
      <c r="C280" s="248">
        <f>SUMIF($E$63:$E$72,$B277,I$63:I$72)</f>
        <v>4</v>
      </c>
      <c r="D280" s="251"/>
      <c r="E280" s="251"/>
      <c r="F280" s="255"/>
      <c r="G280" s="255"/>
      <c r="H280" s="255"/>
      <c r="I280" s="255"/>
      <c r="J280" s="255"/>
      <c r="K280" s="221"/>
      <c r="L280" s="221"/>
      <c r="M280" s="221"/>
      <c r="N280" s="221"/>
      <c r="O280" s="221"/>
      <c r="P280" s="221"/>
      <c r="Q280" s="221"/>
      <c r="R280" s="221"/>
      <c r="S280" s="221"/>
      <c r="T280" s="221"/>
      <c r="U280" s="221"/>
    </row>
    <row r="281" spans="1:21" ht="15">
      <c r="A281" s="176"/>
      <c r="B281" s="285" t="s">
        <v>219</v>
      </c>
      <c r="C281" s="249">
        <f>SUMIF($E$63:$E$72,$B277,G$63:G$72)</f>
        <v>0.1</v>
      </c>
      <c r="D281" s="251"/>
      <c r="E281" s="251"/>
      <c r="F281" s="255"/>
      <c r="G281" s="255"/>
      <c r="H281" s="255"/>
      <c r="I281" s="255"/>
      <c r="J281" s="255"/>
      <c r="K281" s="221"/>
      <c r="L281" s="221"/>
      <c r="M281" s="221"/>
      <c r="N281" s="221"/>
      <c r="O281" s="221"/>
      <c r="P281" s="221"/>
      <c r="Q281" s="221"/>
      <c r="R281" s="221"/>
      <c r="S281" s="221"/>
      <c r="T281" s="221"/>
      <c r="U281" s="221"/>
    </row>
    <row r="282" spans="1:21" ht="15">
      <c r="A282" s="176"/>
      <c r="B282" s="285" t="s">
        <v>218</v>
      </c>
      <c r="C282" s="280" t="s">
        <v>232</v>
      </c>
      <c r="D282" s="251"/>
      <c r="E282" s="251"/>
      <c r="F282" s="255"/>
      <c r="G282" s="255"/>
      <c r="H282" s="255"/>
      <c r="I282" s="255"/>
      <c r="J282" s="255"/>
      <c r="K282" s="221"/>
      <c r="L282" s="221"/>
      <c r="M282" s="221"/>
      <c r="N282" s="221"/>
      <c r="O282" s="221"/>
      <c r="P282" s="221"/>
      <c r="Q282" s="221"/>
      <c r="R282" s="221"/>
      <c r="S282" s="221"/>
      <c r="T282" s="221"/>
      <c r="U282" s="221"/>
    </row>
    <row r="283" spans="1:21" ht="15">
      <c r="A283" s="176"/>
      <c r="B283" s="285" t="str">
        <f>"Classified as External or Domestic?"</f>
        <v>Classified as External or Domestic?</v>
      </c>
      <c r="C283" s="248" t="str">
        <f>VLOOKUP(B277,$E$63:$I$72,2,FALSE)</f>
        <v>Domestic</v>
      </c>
      <c r="D283" s="251"/>
      <c r="E283" s="251"/>
      <c r="F283" s="255"/>
      <c r="G283" s="255"/>
      <c r="H283" s="255"/>
      <c r="I283" s="255"/>
      <c r="J283" s="255"/>
      <c r="K283" s="221"/>
      <c r="L283" s="221"/>
      <c r="M283" s="221"/>
      <c r="N283" s="221"/>
      <c r="O283" s="221"/>
      <c r="P283" s="221"/>
      <c r="Q283" s="221"/>
      <c r="R283" s="221"/>
      <c r="S283" s="221"/>
      <c r="T283" s="221"/>
      <c r="U283" s="221"/>
    </row>
    <row r="284" spans="1:21" ht="15">
      <c r="A284" s="176"/>
      <c r="B284" s="285" t="s">
        <v>258</v>
      </c>
      <c r="C284" s="251" t="s">
        <v>257</v>
      </c>
      <c r="D284" s="251"/>
      <c r="E284" s="251"/>
      <c r="F284" s="255"/>
      <c r="G284" s="255"/>
      <c r="H284" s="255"/>
      <c r="I284" s="255"/>
      <c r="J284" s="255"/>
      <c r="K284" s="221"/>
      <c r="L284" s="288">
        <f>L285/L$101*100</f>
        <v>0</v>
      </c>
      <c r="M284" s="288">
        <f t="shared" ref="M284:U284" ca="1" si="122">M285/M$101*100</f>
        <v>0</v>
      </c>
      <c r="N284" s="288">
        <f t="shared" ca="1" si="122"/>
        <v>0</v>
      </c>
      <c r="O284" s="288">
        <f t="shared" ca="1" si="122"/>
        <v>0</v>
      </c>
      <c r="P284" s="288">
        <f t="shared" ca="1" si="122"/>
        <v>0</v>
      </c>
      <c r="Q284" s="288">
        <f t="shared" ca="1" si="122"/>
        <v>0</v>
      </c>
      <c r="R284" s="288">
        <f t="shared" ca="1" si="122"/>
        <v>0</v>
      </c>
      <c r="S284" s="288">
        <f t="shared" ca="1" si="122"/>
        <v>0</v>
      </c>
      <c r="T284" s="288">
        <f t="shared" ca="1" si="122"/>
        <v>0</v>
      </c>
      <c r="U284" s="288">
        <f t="shared" ca="1" si="122"/>
        <v>0</v>
      </c>
    </row>
    <row r="285" spans="1:21" ht="15">
      <c r="A285" s="176"/>
      <c r="B285" s="285" t="s">
        <v>189</v>
      </c>
      <c r="C285" s="271" t="s">
        <v>186</v>
      </c>
      <c r="D285" s="280" t="str">
        <f>C283</f>
        <v>Domestic</v>
      </c>
      <c r="E285" s="271"/>
      <c r="F285" s="281"/>
      <c r="G285" s="275"/>
      <c r="H285" s="275"/>
      <c r="I285" s="275"/>
      <c r="J285" s="275"/>
      <c r="K285" s="231"/>
      <c r="L285" s="250">
        <f>SUMIF($E$63:$E$72,$B277,L$63:L$72)*L289</f>
        <v>0</v>
      </c>
      <c r="M285" s="250">
        <f t="shared" ref="M285:U285" si="123">SUMIF($E$63:$E$72,$B277,M$63:M$72)*M289</f>
        <v>0</v>
      </c>
      <c r="N285" s="250">
        <f t="shared" si="123"/>
        <v>0</v>
      </c>
      <c r="O285" s="250">
        <f t="shared" si="123"/>
        <v>0</v>
      </c>
      <c r="P285" s="250">
        <f t="shared" si="123"/>
        <v>0</v>
      </c>
      <c r="Q285" s="250">
        <f t="shared" si="123"/>
        <v>0</v>
      </c>
      <c r="R285" s="250">
        <f t="shared" si="123"/>
        <v>0</v>
      </c>
      <c r="S285" s="250">
        <f t="shared" si="123"/>
        <v>0</v>
      </c>
      <c r="T285" s="250">
        <f t="shared" si="123"/>
        <v>0</v>
      </c>
      <c r="U285" s="250">
        <f t="shared" si="123"/>
        <v>0</v>
      </c>
    </row>
    <row r="286" spans="1:21" ht="15">
      <c r="A286" s="176"/>
      <c r="B286" s="285" t="s">
        <v>188</v>
      </c>
      <c r="C286" s="271" t="s">
        <v>186</v>
      </c>
      <c r="D286" s="280" t="str">
        <f>C283</f>
        <v>Domestic</v>
      </c>
      <c r="E286" s="271"/>
      <c r="F286" s="281"/>
      <c r="G286" s="275"/>
      <c r="H286" s="275"/>
      <c r="I286" s="275"/>
      <c r="J286" s="275"/>
      <c r="K286" s="231"/>
      <c r="L286" s="240"/>
      <c r="M286" s="273">
        <f t="shared" ref="M286:U286" ca="1" si="124">M292*M289</f>
        <v>0</v>
      </c>
      <c r="N286" s="273">
        <f t="shared" ca="1" si="124"/>
        <v>0</v>
      </c>
      <c r="O286" s="273">
        <f t="shared" ca="1" si="124"/>
        <v>0</v>
      </c>
      <c r="P286" s="273">
        <f t="shared" ca="1" si="124"/>
        <v>0</v>
      </c>
      <c r="Q286" s="273">
        <f t="shared" ca="1" si="124"/>
        <v>0</v>
      </c>
      <c r="R286" s="273">
        <f t="shared" ca="1" si="124"/>
        <v>0</v>
      </c>
      <c r="S286" s="273">
        <f t="shared" ca="1" si="124"/>
        <v>0</v>
      </c>
      <c r="T286" s="273">
        <f t="shared" ca="1" si="124"/>
        <v>0</v>
      </c>
      <c r="U286" s="273">
        <f t="shared" ca="1" si="124"/>
        <v>0</v>
      </c>
    </row>
    <row r="287" spans="1:21" ht="15">
      <c r="A287" s="176"/>
      <c r="B287" s="285" t="s">
        <v>206</v>
      </c>
      <c r="C287" s="271" t="s">
        <v>186</v>
      </c>
      <c r="D287" s="280" t="str">
        <f>C283</f>
        <v>Domestic</v>
      </c>
      <c r="E287" s="271"/>
      <c r="F287" s="281"/>
      <c r="G287" s="275"/>
      <c r="H287" s="275"/>
      <c r="I287" s="275"/>
      <c r="J287" s="275"/>
      <c r="K287" s="231"/>
      <c r="L287" s="240"/>
      <c r="M287" s="273">
        <f>M293*M289</f>
        <v>0</v>
      </c>
      <c r="N287" s="273">
        <f t="shared" ref="N287:U287" ca="1" si="125">N293*N289</f>
        <v>0</v>
      </c>
      <c r="O287" s="273">
        <f t="shared" ca="1" si="125"/>
        <v>0</v>
      </c>
      <c r="P287" s="273">
        <f t="shared" ca="1" si="125"/>
        <v>0</v>
      </c>
      <c r="Q287" s="273">
        <f t="shared" ca="1" si="125"/>
        <v>0</v>
      </c>
      <c r="R287" s="273">
        <f t="shared" ca="1" si="125"/>
        <v>0</v>
      </c>
      <c r="S287" s="273">
        <f t="shared" ca="1" si="125"/>
        <v>0</v>
      </c>
      <c r="T287" s="273">
        <f t="shared" ca="1" si="125"/>
        <v>0</v>
      </c>
      <c r="U287" s="273">
        <f t="shared" ca="1" si="125"/>
        <v>0</v>
      </c>
    </row>
    <row r="288" spans="1:21" ht="15">
      <c r="A288" s="176"/>
      <c r="B288" s="285" t="s">
        <v>187</v>
      </c>
      <c r="C288" s="271" t="s">
        <v>186</v>
      </c>
      <c r="D288" s="280" t="str">
        <f>C283</f>
        <v>Domestic</v>
      </c>
      <c r="E288" s="271"/>
      <c r="F288" s="281"/>
      <c r="G288" s="275"/>
      <c r="H288" s="275"/>
      <c r="I288" s="275"/>
      <c r="J288" s="275"/>
      <c r="K288" s="231"/>
      <c r="L288" s="273">
        <f t="shared" ref="L288:U288" si="126">L291*L289</f>
        <v>0</v>
      </c>
      <c r="M288" s="273">
        <f t="shared" ca="1" si="126"/>
        <v>0</v>
      </c>
      <c r="N288" s="273">
        <f t="shared" ca="1" si="126"/>
        <v>0</v>
      </c>
      <c r="O288" s="273">
        <f t="shared" ca="1" si="126"/>
        <v>0</v>
      </c>
      <c r="P288" s="273">
        <f t="shared" ca="1" si="126"/>
        <v>0</v>
      </c>
      <c r="Q288" s="273">
        <f t="shared" ca="1" si="126"/>
        <v>0</v>
      </c>
      <c r="R288" s="273">
        <f t="shared" ca="1" si="126"/>
        <v>0</v>
      </c>
      <c r="S288" s="273">
        <f t="shared" ca="1" si="126"/>
        <v>0</v>
      </c>
      <c r="T288" s="273">
        <f t="shared" ca="1" si="126"/>
        <v>0</v>
      </c>
      <c r="U288" s="273">
        <f t="shared" ca="1" si="126"/>
        <v>0</v>
      </c>
    </row>
    <row r="289" spans="1:21" ht="15">
      <c r="A289" s="176"/>
      <c r="B289" s="285" t="s">
        <v>185</v>
      </c>
      <c r="C289" s="252" t="str">
        <f>"LCU per unit of "&amp;D288</f>
        <v>LCU per unit of Domestic</v>
      </c>
      <c r="D289" s="280" t="str">
        <f>C278</f>
        <v>LCU</v>
      </c>
      <c r="E289" s="271"/>
      <c r="F289" s="281"/>
      <c r="G289" s="275"/>
      <c r="H289" s="275"/>
      <c r="I289" s="275"/>
      <c r="J289" s="275"/>
      <c r="K289" s="231"/>
      <c r="L289" s="273">
        <f t="shared" ref="L289:U289" si="127">INDEX($L$81:$U$85,MATCH($D289,$B$81:$B$85,0),MATCH(L$78,$L$78:$U$78,0))</f>
        <v>1</v>
      </c>
      <c r="M289" s="273">
        <f t="shared" si="127"/>
        <v>1</v>
      </c>
      <c r="N289" s="273">
        <f t="shared" si="127"/>
        <v>1</v>
      </c>
      <c r="O289" s="273">
        <f t="shared" si="127"/>
        <v>1</v>
      </c>
      <c r="P289" s="273">
        <f t="shared" si="127"/>
        <v>1</v>
      </c>
      <c r="Q289" s="273">
        <f t="shared" si="127"/>
        <v>1</v>
      </c>
      <c r="R289" s="273">
        <f t="shared" si="127"/>
        <v>1</v>
      </c>
      <c r="S289" s="273">
        <f t="shared" si="127"/>
        <v>1</v>
      </c>
      <c r="T289" s="273">
        <f t="shared" si="127"/>
        <v>1</v>
      </c>
      <c r="U289" s="273">
        <f t="shared" si="127"/>
        <v>1</v>
      </c>
    </row>
    <row r="290" spans="1:21" ht="15">
      <c r="A290" s="176"/>
      <c r="B290" s="285" t="s">
        <v>184</v>
      </c>
      <c r="C290" s="252" t="str">
        <f>"million "&amp;D289</f>
        <v>million LCU</v>
      </c>
      <c r="D290" s="280" t="str">
        <f>D289</f>
        <v>LCU</v>
      </c>
      <c r="E290" s="263"/>
      <c r="F290" s="287"/>
      <c r="G290" s="275"/>
      <c r="H290" s="275"/>
      <c r="I290" s="275"/>
      <c r="J290" s="275"/>
      <c r="K290" s="231"/>
      <c r="L290" s="288">
        <f>L285/L289</f>
        <v>0</v>
      </c>
      <c r="M290" s="288">
        <f t="shared" ref="M290:U290" si="128">M285/M289</f>
        <v>0</v>
      </c>
      <c r="N290" s="288">
        <f t="shared" si="128"/>
        <v>0</v>
      </c>
      <c r="O290" s="288">
        <f t="shared" si="128"/>
        <v>0</v>
      </c>
      <c r="P290" s="288">
        <f t="shared" si="128"/>
        <v>0</v>
      </c>
      <c r="Q290" s="288">
        <f t="shared" si="128"/>
        <v>0</v>
      </c>
      <c r="R290" s="288">
        <f t="shared" si="128"/>
        <v>0</v>
      </c>
      <c r="S290" s="288">
        <f t="shared" si="128"/>
        <v>0</v>
      </c>
      <c r="T290" s="288">
        <f t="shared" si="128"/>
        <v>0</v>
      </c>
      <c r="U290" s="288">
        <f t="shared" si="128"/>
        <v>0</v>
      </c>
    </row>
    <row r="291" spans="1:21" ht="15">
      <c r="A291" s="176"/>
      <c r="B291" s="285" t="s">
        <v>183</v>
      </c>
      <c r="C291" s="252" t="str">
        <f>"million "&amp;D290</f>
        <v>million LCU</v>
      </c>
      <c r="D291" s="280" t="str">
        <f>D290</f>
        <v>LCU</v>
      </c>
      <c r="E291" s="271"/>
      <c r="F291" s="287"/>
      <c r="G291" s="275"/>
      <c r="H291" s="275"/>
      <c r="I291" s="275"/>
      <c r="J291" s="275"/>
      <c r="K291" s="231"/>
      <c r="L291" s="273">
        <f>L290</f>
        <v>0</v>
      </c>
      <c r="M291" s="273">
        <f t="shared" ref="M291:U291" ca="1" si="129">L291+M290-M292</f>
        <v>0</v>
      </c>
      <c r="N291" s="273">
        <f t="shared" ca="1" si="129"/>
        <v>0</v>
      </c>
      <c r="O291" s="273">
        <f t="shared" ca="1" si="129"/>
        <v>0</v>
      </c>
      <c r="P291" s="273">
        <f t="shared" ca="1" si="129"/>
        <v>0</v>
      </c>
      <c r="Q291" s="273">
        <f t="shared" ca="1" si="129"/>
        <v>0</v>
      </c>
      <c r="R291" s="273">
        <f t="shared" ca="1" si="129"/>
        <v>0</v>
      </c>
      <c r="S291" s="273">
        <f t="shared" ca="1" si="129"/>
        <v>0</v>
      </c>
      <c r="T291" s="273">
        <f t="shared" ca="1" si="129"/>
        <v>0</v>
      </c>
      <c r="U291" s="273">
        <f t="shared" ca="1" si="129"/>
        <v>0</v>
      </c>
    </row>
    <row r="292" spans="1:21" ht="15">
      <c r="A292" s="176"/>
      <c r="B292" s="285" t="s">
        <v>119</v>
      </c>
      <c r="C292" s="252" t="str">
        <f>"million "&amp;D291</f>
        <v>million LCU</v>
      </c>
      <c r="D292" s="280" t="str">
        <f>D291</f>
        <v>LCU</v>
      </c>
      <c r="E292" s="271"/>
      <c r="F292" s="287"/>
      <c r="G292" s="275"/>
      <c r="H292" s="275"/>
      <c r="I292" s="275"/>
      <c r="J292" s="275"/>
      <c r="K292" s="231"/>
      <c r="L292" s="240"/>
      <c r="M292" s="273">
        <f t="shared" ref="M292:U292" ca="1" si="130">IF(M$241&gt;$C279-1,SUM(OFFSET($L290,0,M$241-$C279,1,$C279-$C280))/($C279-$C280),IF(M$241&lt;$C280+1,0,SUM(OFFSET($L290,0,0,1,M$241-$C280))/($C279-$C280)))</f>
        <v>0</v>
      </c>
      <c r="N292" s="273">
        <f t="shared" ca="1" si="130"/>
        <v>0</v>
      </c>
      <c r="O292" s="273">
        <f t="shared" ca="1" si="130"/>
        <v>0</v>
      </c>
      <c r="P292" s="273">
        <f t="shared" ca="1" si="130"/>
        <v>0</v>
      </c>
      <c r="Q292" s="273">
        <f t="shared" ca="1" si="130"/>
        <v>0</v>
      </c>
      <c r="R292" s="273">
        <f t="shared" ca="1" si="130"/>
        <v>0</v>
      </c>
      <c r="S292" s="273">
        <f t="shared" ca="1" si="130"/>
        <v>0</v>
      </c>
      <c r="T292" s="273">
        <f t="shared" ca="1" si="130"/>
        <v>0</v>
      </c>
      <c r="U292" s="273">
        <f t="shared" ca="1" si="130"/>
        <v>0</v>
      </c>
    </row>
    <row r="293" spans="1:21" ht="15">
      <c r="A293" s="176"/>
      <c r="B293" s="285" t="s">
        <v>182</v>
      </c>
      <c r="C293" s="252" t="str">
        <f>"million "&amp;D292</f>
        <v>million LCU</v>
      </c>
      <c r="D293" s="280" t="str">
        <f>D292</f>
        <v>LCU</v>
      </c>
      <c r="E293" s="271"/>
      <c r="F293" s="287"/>
      <c r="G293" s="275"/>
      <c r="H293" s="275"/>
      <c r="I293" s="275"/>
      <c r="J293" s="275"/>
      <c r="K293" s="231"/>
      <c r="L293" s="240"/>
      <c r="M293" s="273">
        <f t="shared" ref="M293:U293" si="131">L291*$C281</f>
        <v>0</v>
      </c>
      <c r="N293" s="273">
        <f t="shared" ca="1" si="131"/>
        <v>0</v>
      </c>
      <c r="O293" s="273">
        <f t="shared" ca="1" si="131"/>
        <v>0</v>
      </c>
      <c r="P293" s="273">
        <f t="shared" ca="1" si="131"/>
        <v>0</v>
      </c>
      <c r="Q293" s="273">
        <f t="shared" ca="1" si="131"/>
        <v>0</v>
      </c>
      <c r="R293" s="273">
        <f t="shared" ca="1" si="131"/>
        <v>0</v>
      </c>
      <c r="S293" s="273">
        <f t="shared" ca="1" si="131"/>
        <v>0</v>
      </c>
      <c r="T293" s="273">
        <f t="shared" ca="1" si="131"/>
        <v>0</v>
      </c>
      <c r="U293" s="273">
        <f t="shared" ca="1" si="131"/>
        <v>0</v>
      </c>
    </row>
    <row r="294" spans="1:21" ht="15">
      <c r="A294" s="176"/>
      <c r="B294" s="289" t="s">
        <v>198</v>
      </c>
      <c r="C294" s="252"/>
      <c r="D294" s="264"/>
      <c r="E294" s="260"/>
      <c r="F294" s="275"/>
      <c r="G294" s="275"/>
      <c r="H294" s="275"/>
      <c r="I294" s="275"/>
      <c r="J294" s="275"/>
      <c r="K294" s="231"/>
      <c r="L294" s="273"/>
      <c r="M294" s="273"/>
      <c r="N294" s="273"/>
      <c r="O294" s="273"/>
      <c r="P294" s="273"/>
      <c r="Q294" s="273"/>
      <c r="R294" s="273"/>
      <c r="S294" s="273"/>
      <c r="T294" s="273"/>
      <c r="U294" s="273"/>
    </row>
    <row r="295" spans="1:21" ht="15">
      <c r="A295" s="176"/>
      <c r="B295" s="285" t="s">
        <v>59</v>
      </c>
      <c r="C295" s="246" t="str">
        <f>IF(C300="Domestic","LCU","USD")</f>
        <v>LCU</v>
      </c>
      <c r="D295" s="251"/>
      <c r="E295" s="251"/>
      <c r="F295" s="255"/>
      <c r="G295" s="255"/>
      <c r="H295" s="255"/>
      <c r="I295" s="255"/>
      <c r="J295" s="255"/>
      <c r="K295" s="221"/>
      <c r="L295" s="221"/>
      <c r="M295" s="221"/>
      <c r="N295" s="221"/>
      <c r="O295" s="221"/>
      <c r="P295" s="221"/>
      <c r="Q295" s="221"/>
      <c r="R295" s="221"/>
      <c r="S295" s="221"/>
      <c r="T295" s="221"/>
      <c r="U295" s="221"/>
    </row>
    <row r="296" spans="1:21" ht="15">
      <c r="A296" s="176"/>
      <c r="B296" s="285" t="s">
        <v>221</v>
      </c>
      <c r="C296" s="247">
        <f>SUMIF($E$63:$E$72,$B294,H$63:H$72)</f>
        <v>5</v>
      </c>
      <c r="D296" s="251"/>
      <c r="E296" s="251"/>
      <c r="F296" s="255"/>
      <c r="G296" s="255"/>
      <c r="H296" s="255"/>
      <c r="I296" s="255"/>
      <c r="J296" s="255"/>
      <c r="K296" s="221"/>
      <c r="L296" s="221"/>
      <c r="M296" s="221"/>
      <c r="N296" s="221"/>
      <c r="O296" s="221"/>
      <c r="P296" s="221"/>
      <c r="Q296" s="221"/>
      <c r="R296" s="221"/>
      <c r="S296" s="221"/>
      <c r="T296" s="221"/>
      <c r="U296" s="221"/>
    </row>
    <row r="297" spans="1:21" ht="15">
      <c r="A297" s="176"/>
      <c r="B297" s="285" t="s">
        <v>220</v>
      </c>
      <c r="C297" s="248">
        <f>SUMIF($E$63:$E$72,$B294,I$63:I$72)</f>
        <v>4</v>
      </c>
      <c r="D297" s="251"/>
      <c r="E297" s="251"/>
      <c r="F297" s="255"/>
      <c r="G297" s="255"/>
      <c r="H297" s="255"/>
      <c r="I297" s="255"/>
      <c r="J297" s="255"/>
      <c r="K297" s="221"/>
      <c r="L297" s="221"/>
      <c r="M297" s="221"/>
      <c r="N297" s="221"/>
      <c r="O297" s="221"/>
      <c r="P297" s="221"/>
      <c r="Q297" s="221"/>
      <c r="R297" s="221"/>
      <c r="S297" s="221"/>
      <c r="T297" s="221"/>
      <c r="U297" s="221"/>
    </row>
    <row r="298" spans="1:21" ht="15">
      <c r="A298" s="176"/>
      <c r="B298" s="285" t="s">
        <v>219</v>
      </c>
      <c r="C298" s="249">
        <f>SUMIF($E$63:$E$72,$B294,G$63:G$72)</f>
        <v>0.1</v>
      </c>
      <c r="D298" s="251"/>
      <c r="E298" s="251"/>
      <c r="F298" s="255"/>
      <c r="G298" s="255"/>
      <c r="H298" s="255"/>
      <c r="I298" s="255"/>
      <c r="J298" s="255"/>
      <c r="K298" s="221"/>
      <c r="L298" s="221"/>
      <c r="M298" s="221"/>
      <c r="N298" s="221"/>
      <c r="O298" s="221"/>
      <c r="P298" s="221"/>
      <c r="Q298" s="221"/>
      <c r="R298" s="221"/>
      <c r="S298" s="221"/>
      <c r="T298" s="221"/>
      <c r="U298" s="221"/>
    </row>
    <row r="299" spans="1:21" ht="15">
      <c r="A299" s="176"/>
      <c r="B299" s="285" t="s">
        <v>218</v>
      </c>
      <c r="C299" s="280" t="s">
        <v>232</v>
      </c>
      <c r="D299" s="251"/>
      <c r="E299" s="251"/>
      <c r="F299" s="255"/>
      <c r="G299" s="255"/>
      <c r="H299" s="255"/>
      <c r="I299" s="255"/>
      <c r="J299" s="255"/>
      <c r="K299" s="221"/>
      <c r="L299" s="221"/>
      <c r="M299" s="221"/>
      <c r="N299" s="221"/>
      <c r="O299" s="221"/>
      <c r="P299" s="221"/>
      <c r="Q299" s="221"/>
      <c r="R299" s="221"/>
      <c r="S299" s="221"/>
      <c r="T299" s="221"/>
      <c r="U299" s="221"/>
    </row>
    <row r="300" spans="1:21" ht="15">
      <c r="A300" s="176"/>
      <c r="B300" s="285" t="str">
        <f>"Classified as External or Domestic?"</f>
        <v>Classified as External or Domestic?</v>
      </c>
      <c r="C300" s="248" t="str">
        <f>VLOOKUP(B294,$E$63:$I$72,2,FALSE)</f>
        <v>Domestic</v>
      </c>
      <c r="D300" s="251"/>
      <c r="E300" s="251"/>
      <c r="F300" s="255"/>
      <c r="G300" s="255"/>
      <c r="H300" s="255"/>
      <c r="I300" s="255"/>
      <c r="J300" s="255"/>
      <c r="K300" s="221"/>
      <c r="L300" s="221"/>
      <c r="M300" s="221"/>
      <c r="N300" s="221"/>
      <c r="O300" s="221"/>
      <c r="P300" s="221"/>
      <c r="Q300" s="221"/>
      <c r="R300" s="221"/>
      <c r="S300" s="221"/>
      <c r="T300" s="221"/>
      <c r="U300" s="221"/>
    </row>
    <row r="301" spans="1:21" ht="15">
      <c r="A301" s="176"/>
      <c r="B301" s="285" t="s">
        <v>258</v>
      </c>
      <c r="C301" s="251" t="s">
        <v>257</v>
      </c>
      <c r="D301" s="251"/>
      <c r="E301" s="251"/>
      <c r="F301" s="255"/>
      <c r="G301" s="255"/>
      <c r="H301" s="255"/>
      <c r="I301" s="255"/>
      <c r="J301" s="255"/>
      <c r="K301" s="221"/>
      <c r="L301" s="288">
        <f>L302/L$101*100</f>
        <v>0</v>
      </c>
      <c r="M301" s="288">
        <f t="shared" ref="M301" ca="1" si="132">M302/M$101*100</f>
        <v>0</v>
      </c>
      <c r="N301" s="288">
        <f t="shared" ref="N301" ca="1" si="133">N302/N$101*100</f>
        <v>0</v>
      </c>
      <c r="O301" s="288">
        <f t="shared" ref="O301" ca="1" si="134">O302/O$101*100</f>
        <v>0</v>
      </c>
      <c r="P301" s="288">
        <f t="shared" ref="P301" ca="1" si="135">P302/P$101*100</f>
        <v>0</v>
      </c>
      <c r="Q301" s="288">
        <f t="shared" ref="Q301" ca="1" si="136">Q302/Q$101*100</f>
        <v>0</v>
      </c>
      <c r="R301" s="288">
        <f t="shared" ref="R301" ca="1" si="137">R302/R$101*100</f>
        <v>0</v>
      </c>
      <c r="S301" s="288">
        <f t="shared" ref="S301" ca="1" si="138">S302/S$101*100</f>
        <v>0</v>
      </c>
      <c r="T301" s="288">
        <f t="shared" ref="T301" ca="1" si="139">T302/T$101*100</f>
        <v>0</v>
      </c>
      <c r="U301" s="288">
        <f t="shared" ref="U301" ca="1" si="140">U302/U$101*100</f>
        <v>0</v>
      </c>
    </row>
    <row r="302" spans="1:21" ht="15">
      <c r="A302" s="176"/>
      <c r="B302" s="285" t="s">
        <v>189</v>
      </c>
      <c r="C302" s="271" t="s">
        <v>186</v>
      </c>
      <c r="D302" s="280" t="str">
        <f>C300</f>
        <v>Domestic</v>
      </c>
      <c r="E302" s="271"/>
      <c r="F302" s="281"/>
      <c r="G302" s="275"/>
      <c r="H302" s="275"/>
      <c r="I302" s="275"/>
      <c r="J302" s="275"/>
      <c r="K302" s="231"/>
      <c r="L302" s="250">
        <f>SUMIF($E$63:$E$72,$B294,L$63:L$72)*L306</f>
        <v>0</v>
      </c>
      <c r="M302" s="250">
        <f t="shared" ref="M302:U302" si="141">SUMIF($E$63:$E$72,$B294,M$63:M$72)*M306</f>
        <v>0</v>
      </c>
      <c r="N302" s="250">
        <f t="shared" si="141"/>
        <v>0</v>
      </c>
      <c r="O302" s="250">
        <f t="shared" si="141"/>
        <v>0</v>
      </c>
      <c r="P302" s="250">
        <f t="shared" si="141"/>
        <v>0</v>
      </c>
      <c r="Q302" s="250">
        <f t="shared" si="141"/>
        <v>0</v>
      </c>
      <c r="R302" s="250">
        <f t="shared" si="141"/>
        <v>0</v>
      </c>
      <c r="S302" s="250">
        <f t="shared" si="141"/>
        <v>0</v>
      </c>
      <c r="T302" s="250">
        <f t="shared" si="141"/>
        <v>0</v>
      </c>
      <c r="U302" s="250">
        <f t="shared" si="141"/>
        <v>0</v>
      </c>
    </row>
    <row r="303" spans="1:21" ht="15">
      <c r="A303" s="176"/>
      <c r="B303" s="285" t="s">
        <v>188</v>
      </c>
      <c r="C303" s="271" t="s">
        <v>186</v>
      </c>
      <c r="D303" s="280" t="str">
        <f>C300</f>
        <v>Domestic</v>
      </c>
      <c r="E303" s="271"/>
      <c r="F303" s="281"/>
      <c r="G303" s="275"/>
      <c r="H303" s="275"/>
      <c r="I303" s="275"/>
      <c r="J303" s="275"/>
      <c r="K303" s="231"/>
      <c r="L303" s="240"/>
      <c r="M303" s="273">
        <f t="shared" ref="M303:U303" ca="1" si="142">M309*M306</f>
        <v>0</v>
      </c>
      <c r="N303" s="273">
        <f t="shared" ca="1" si="142"/>
        <v>0</v>
      </c>
      <c r="O303" s="273">
        <f t="shared" ca="1" si="142"/>
        <v>0</v>
      </c>
      <c r="P303" s="273">
        <f t="shared" ca="1" si="142"/>
        <v>0</v>
      </c>
      <c r="Q303" s="273">
        <f t="shared" ca="1" si="142"/>
        <v>0</v>
      </c>
      <c r="R303" s="273">
        <f t="shared" ca="1" si="142"/>
        <v>0</v>
      </c>
      <c r="S303" s="273">
        <f t="shared" ca="1" si="142"/>
        <v>0</v>
      </c>
      <c r="T303" s="273">
        <f t="shared" ca="1" si="142"/>
        <v>0</v>
      </c>
      <c r="U303" s="273">
        <f t="shared" ca="1" si="142"/>
        <v>0</v>
      </c>
    </row>
    <row r="304" spans="1:21" ht="15">
      <c r="A304" s="176"/>
      <c r="B304" s="285" t="s">
        <v>206</v>
      </c>
      <c r="C304" s="271" t="s">
        <v>186</v>
      </c>
      <c r="D304" s="280" t="str">
        <f>C300</f>
        <v>Domestic</v>
      </c>
      <c r="E304" s="271"/>
      <c r="F304" s="281"/>
      <c r="G304" s="275"/>
      <c r="H304" s="275"/>
      <c r="I304" s="275"/>
      <c r="J304" s="275"/>
      <c r="K304" s="231"/>
      <c r="L304" s="240"/>
      <c r="M304" s="273">
        <f>M310*M306</f>
        <v>0</v>
      </c>
      <c r="N304" s="273">
        <f t="shared" ref="N304:U304" ca="1" si="143">N310*N306</f>
        <v>0</v>
      </c>
      <c r="O304" s="273">
        <f t="shared" ca="1" si="143"/>
        <v>0</v>
      </c>
      <c r="P304" s="273">
        <f t="shared" ca="1" si="143"/>
        <v>0</v>
      </c>
      <c r="Q304" s="273">
        <f t="shared" ca="1" si="143"/>
        <v>0</v>
      </c>
      <c r="R304" s="273">
        <f t="shared" ca="1" si="143"/>
        <v>0</v>
      </c>
      <c r="S304" s="273">
        <f t="shared" ca="1" si="143"/>
        <v>0</v>
      </c>
      <c r="T304" s="273">
        <f t="shared" ca="1" si="143"/>
        <v>0</v>
      </c>
      <c r="U304" s="273">
        <f t="shared" ca="1" si="143"/>
        <v>0</v>
      </c>
    </row>
    <row r="305" spans="1:21" ht="15">
      <c r="A305" s="176"/>
      <c r="B305" s="285" t="s">
        <v>187</v>
      </c>
      <c r="C305" s="271" t="s">
        <v>186</v>
      </c>
      <c r="D305" s="280" t="str">
        <f>C300</f>
        <v>Domestic</v>
      </c>
      <c r="E305" s="271"/>
      <c r="F305" s="281"/>
      <c r="G305" s="275"/>
      <c r="H305" s="275"/>
      <c r="I305" s="275"/>
      <c r="J305" s="275"/>
      <c r="K305" s="231"/>
      <c r="L305" s="273">
        <f t="shared" ref="L305:U305" si="144">L308*L306</f>
        <v>0</v>
      </c>
      <c r="M305" s="273">
        <f t="shared" ca="1" si="144"/>
        <v>0</v>
      </c>
      <c r="N305" s="273">
        <f t="shared" ca="1" si="144"/>
        <v>0</v>
      </c>
      <c r="O305" s="273">
        <f t="shared" ca="1" si="144"/>
        <v>0</v>
      </c>
      <c r="P305" s="273">
        <f t="shared" ca="1" si="144"/>
        <v>0</v>
      </c>
      <c r="Q305" s="273">
        <f t="shared" ca="1" si="144"/>
        <v>0</v>
      </c>
      <c r="R305" s="273">
        <f t="shared" ca="1" si="144"/>
        <v>0</v>
      </c>
      <c r="S305" s="273">
        <f t="shared" ca="1" si="144"/>
        <v>0</v>
      </c>
      <c r="T305" s="273">
        <f t="shared" ca="1" si="144"/>
        <v>0</v>
      </c>
      <c r="U305" s="273">
        <f t="shared" ca="1" si="144"/>
        <v>0</v>
      </c>
    </row>
    <row r="306" spans="1:21" ht="15">
      <c r="A306" s="176"/>
      <c r="B306" s="285" t="s">
        <v>185</v>
      </c>
      <c r="C306" s="252" t="str">
        <f>"LCU per unit of "&amp;D305</f>
        <v>LCU per unit of Domestic</v>
      </c>
      <c r="D306" s="280" t="str">
        <f>C295</f>
        <v>LCU</v>
      </c>
      <c r="E306" s="271"/>
      <c r="F306" s="281"/>
      <c r="G306" s="275"/>
      <c r="H306" s="275"/>
      <c r="I306" s="275"/>
      <c r="J306" s="275"/>
      <c r="K306" s="231"/>
      <c r="L306" s="273">
        <f t="shared" ref="L306:U306" si="145">INDEX($L$81:$U$85,MATCH($D306,$B$81:$B$85,0),MATCH(L$78,$L$78:$U$78,0))</f>
        <v>1</v>
      </c>
      <c r="M306" s="273">
        <f t="shared" si="145"/>
        <v>1</v>
      </c>
      <c r="N306" s="273">
        <f t="shared" si="145"/>
        <v>1</v>
      </c>
      <c r="O306" s="273">
        <f t="shared" si="145"/>
        <v>1</v>
      </c>
      <c r="P306" s="273">
        <f t="shared" si="145"/>
        <v>1</v>
      </c>
      <c r="Q306" s="273">
        <f t="shared" si="145"/>
        <v>1</v>
      </c>
      <c r="R306" s="273">
        <f t="shared" si="145"/>
        <v>1</v>
      </c>
      <c r="S306" s="273">
        <f t="shared" si="145"/>
        <v>1</v>
      </c>
      <c r="T306" s="273">
        <f t="shared" si="145"/>
        <v>1</v>
      </c>
      <c r="U306" s="273">
        <f t="shared" si="145"/>
        <v>1</v>
      </c>
    </row>
    <row r="307" spans="1:21" ht="15">
      <c r="A307" s="176"/>
      <c r="B307" s="285" t="s">
        <v>184</v>
      </c>
      <c r="C307" s="252" t="str">
        <f>"million "&amp;D306</f>
        <v>million LCU</v>
      </c>
      <c r="D307" s="280" t="str">
        <f>D306</f>
        <v>LCU</v>
      </c>
      <c r="E307" s="263"/>
      <c r="F307" s="287"/>
      <c r="G307" s="275"/>
      <c r="H307" s="275"/>
      <c r="I307" s="275"/>
      <c r="J307" s="275"/>
      <c r="K307" s="231"/>
      <c r="L307" s="288">
        <f>L302/L306</f>
        <v>0</v>
      </c>
      <c r="M307" s="288">
        <f t="shared" ref="M307:U307" si="146">M302/M306</f>
        <v>0</v>
      </c>
      <c r="N307" s="288">
        <f t="shared" si="146"/>
        <v>0</v>
      </c>
      <c r="O307" s="288">
        <f t="shared" si="146"/>
        <v>0</v>
      </c>
      <c r="P307" s="288">
        <f t="shared" si="146"/>
        <v>0</v>
      </c>
      <c r="Q307" s="288">
        <f t="shared" si="146"/>
        <v>0</v>
      </c>
      <c r="R307" s="288">
        <f t="shared" si="146"/>
        <v>0</v>
      </c>
      <c r="S307" s="288">
        <f t="shared" si="146"/>
        <v>0</v>
      </c>
      <c r="T307" s="288">
        <f t="shared" si="146"/>
        <v>0</v>
      </c>
      <c r="U307" s="288">
        <f t="shared" si="146"/>
        <v>0</v>
      </c>
    </row>
    <row r="308" spans="1:21" ht="15">
      <c r="A308" s="176"/>
      <c r="B308" s="285" t="s">
        <v>183</v>
      </c>
      <c r="C308" s="252" t="str">
        <f>"million "&amp;D307</f>
        <v>million LCU</v>
      </c>
      <c r="D308" s="280" t="str">
        <f>D307</f>
        <v>LCU</v>
      </c>
      <c r="E308" s="271"/>
      <c r="F308" s="287"/>
      <c r="G308" s="275"/>
      <c r="H308" s="275"/>
      <c r="I308" s="275"/>
      <c r="J308" s="275"/>
      <c r="K308" s="231"/>
      <c r="L308" s="273">
        <f>L307</f>
        <v>0</v>
      </c>
      <c r="M308" s="273">
        <f t="shared" ref="M308:U308" ca="1" si="147">L308+M307-M309</f>
        <v>0</v>
      </c>
      <c r="N308" s="273">
        <f t="shared" ca="1" si="147"/>
        <v>0</v>
      </c>
      <c r="O308" s="273">
        <f t="shared" ca="1" si="147"/>
        <v>0</v>
      </c>
      <c r="P308" s="273">
        <f t="shared" ca="1" si="147"/>
        <v>0</v>
      </c>
      <c r="Q308" s="273">
        <f t="shared" ca="1" si="147"/>
        <v>0</v>
      </c>
      <c r="R308" s="273">
        <f t="shared" ca="1" si="147"/>
        <v>0</v>
      </c>
      <c r="S308" s="273">
        <f t="shared" ca="1" si="147"/>
        <v>0</v>
      </c>
      <c r="T308" s="273">
        <f t="shared" ca="1" si="147"/>
        <v>0</v>
      </c>
      <c r="U308" s="273">
        <f t="shared" ca="1" si="147"/>
        <v>0</v>
      </c>
    </row>
    <row r="309" spans="1:21" ht="15">
      <c r="A309" s="176"/>
      <c r="B309" s="285" t="s">
        <v>119</v>
      </c>
      <c r="C309" s="252" t="str">
        <f>"million "&amp;D308</f>
        <v>million LCU</v>
      </c>
      <c r="D309" s="280" t="str">
        <f>D308</f>
        <v>LCU</v>
      </c>
      <c r="E309" s="271"/>
      <c r="F309" s="287"/>
      <c r="G309" s="275"/>
      <c r="H309" s="275"/>
      <c r="I309" s="275"/>
      <c r="J309" s="275"/>
      <c r="K309" s="231"/>
      <c r="L309" s="240"/>
      <c r="M309" s="273">
        <f t="shared" ref="M309:U309" ca="1" si="148">IF(M$241&gt;$C296-1,SUM(OFFSET($L307,0,M$241-$C296,1,$C296-$C297))/($C296-$C297),IF(M$241&lt;$C297+1,0,SUM(OFFSET($L307,0,0,1,M$241-$C297))/($C296-$C297)))</f>
        <v>0</v>
      </c>
      <c r="N309" s="273">
        <f t="shared" ca="1" si="148"/>
        <v>0</v>
      </c>
      <c r="O309" s="273">
        <f t="shared" ca="1" si="148"/>
        <v>0</v>
      </c>
      <c r="P309" s="273">
        <f t="shared" ca="1" si="148"/>
        <v>0</v>
      </c>
      <c r="Q309" s="273">
        <f t="shared" ca="1" si="148"/>
        <v>0</v>
      </c>
      <c r="R309" s="273">
        <f t="shared" ca="1" si="148"/>
        <v>0</v>
      </c>
      <c r="S309" s="273">
        <f t="shared" ca="1" si="148"/>
        <v>0</v>
      </c>
      <c r="T309" s="273">
        <f t="shared" ca="1" si="148"/>
        <v>0</v>
      </c>
      <c r="U309" s="273">
        <f t="shared" ca="1" si="148"/>
        <v>0</v>
      </c>
    </row>
    <row r="310" spans="1:21" ht="15">
      <c r="A310" s="176"/>
      <c r="B310" s="285" t="s">
        <v>182</v>
      </c>
      <c r="C310" s="252" t="str">
        <f>"million "&amp;D309</f>
        <v>million LCU</v>
      </c>
      <c r="D310" s="280" t="str">
        <f>D309</f>
        <v>LCU</v>
      </c>
      <c r="E310" s="271"/>
      <c r="F310" s="287"/>
      <c r="G310" s="275"/>
      <c r="H310" s="275"/>
      <c r="I310" s="275"/>
      <c r="J310" s="275"/>
      <c r="K310" s="231"/>
      <c r="L310" s="240"/>
      <c r="M310" s="273">
        <f t="shared" ref="M310:U310" si="149">L308*$C298</f>
        <v>0</v>
      </c>
      <c r="N310" s="273">
        <f t="shared" ca="1" si="149"/>
        <v>0</v>
      </c>
      <c r="O310" s="273">
        <f t="shared" ca="1" si="149"/>
        <v>0</v>
      </c>
      <c r="P310" s="273">
        <f t="shared" ca="1" si="149"/>
        <v>0</v>
      </c>
      <c r="Q310" s="273">
        <f t="shared" ca="1" si="149"/>
        <v>0</v>
      </c>
      <c r="R310" s="273">
        <f t="shared" ca="1" si="149"/>
        <v>0</v>
      </c>
      <c r="S310" s="273">
        <f t="shared" ca="1" si="149"/>
        <v>0</v>
      </c>
      <c r="T310" s="273">
        <f t="shared" ca="1" si="149"/>
        <v>0</v>
      </c>
      <c r="U310" s="273">
        <f t="shared" ca="1" si="149"/>
        <v>0</v>
      </c>
    </row>
    <row r="311" spans="1:21" ht="15">
      <c r="A311" s="176"/>
      <c r="B311" s="289" t="s">
        <v>197</v>
      </c>
      <c r="C311" s="252"/>
      <c r="D311" s="264"/>
      <c r="E311" s="260"/>
      <c r="F311" s="275"/>
      <c r="G311" s="275"/>
      <c r="H311" s="275"/>
      <c r="I311" s="275"/>
      <c r="J311" s="275"/>
      <c r="K311" s="231"/>
      <c r="L311" s="273"/>
      <c r="M311" s="273"/>
      <c r="N311" s="273"/>
      <c r="O311" s="273"/>
      <c r="P311" s="273"/>
      <c r="Q311" s="273"/>
      <c r="R311" s="273"/>
      <c r="S311" s="273"/>
      <c r="T311" s="273"/>
      <c r="U311" s="273"/>
    </row>
    <row r="312" spans="1:21" ht="15">
      <c r="A312" s="176"/>
      <c r="B312" s="285" t="s">
        <v>59</v>
      </c>
      <c r="C312" s="246" t="str">
        <f>IF(C317="Domestic","LCU","USD")</f>
        <v>LCU</v>
      </c>
      <c r="D312" s="251"/>
      <c r="E312" s="251"/>
      <c r="F312" s="255"/>
      <c r="G312" s="255"/>
      <c r="H312" s="255"/>
      <c r="I312" s="255"/>
      <c r="J312" s="255"/>
      <c r="K312" s="221"/>
      <c r="L312" s="221"/>
      <c r="M312" s="221"/>
      <c r="N312" s="221"/>
      <c r="O312" s="221"/>
      <c r="P312" s="221"/>
      <c r="Q312" s="221"/>
      <c r="R312" s="221"/>
      <c r="S312" s="221"/>
      <c r="T312" s="221"/>
      <c r="U312" s="221"/>
    </row>
    <row r="313" spans="1:21" ht="15">
      <c r="A313" s="176"/>
      <c r="B313" s="285" t="s">
        <v>221</v>
      </c>
      <c r="C313" s="247">
        <f>SUMIF($E$63:$E$72,$B311,H$63:H$72)</f>
        <v>5</v>
      </c>
      <c r="D313" s="251"/>
      <c r="E313" s="251"/>
      <c r="F313" s="255"/>
      <c r="G313" s="255"/>
      <c r="H313" s="255"/>
      <c r="I313" s="255"/>
      <c r="J313" s="255"/>
      <c r="K313" s="221"/>
      <c r="L313" s="221"/>
      <c r="M313" s="221"/>
      <c r="N313" s="221"/>
      <c r="O313" s="221"/>
      <c r="P313" s="221"/>
      <c r="Q313" s="221"/>
      <c r="R313" s="221"/>
      <c r="S313" s="221"/>
      <c r="T313" s="221"/>
      <c r="U313" s="221"/>
    </row>
    <row r="314" spans="1:21" ht="15">
      <c r="A314" s="176"/>
      <c r="B314" s="285" t="s">
        <v>220</v>
      </c>
      <c r="C314" s="248">
        <f>SUMIF($E$63:$E$72,$B311,I$63:I$72)</f>
        <v>4</v>
      </c>
      <c r="D314" s="251"/>
      <c r="E314" s="251"/>
      <c r="F314" s="255"/>
      <c r="G314" s="255"/>
      <c r="H314" s="255"/>
      <c r="I314" s="255"/>
      <c r="J314" s="255"/>
      <c r="K314" s="221"/>
      <c r="L314" s="221"/>
      <c r="M314" s="221"/>
      <c r="N314" s="221"/>
      <c r="O314" s="221"/>
      <c r="P314" s="221"/>
      <c r="Q314" s="221"/>
      <c r="R314" s="221"/>
      <c r="S314" s="221"/>
      <c r="T314" s="221"/>
      <c r="U314" s="221"/>
    </row>
    <row r="315" spans="1:21" ht="15">
      <c r="A315" s="176"/>
      <c r="B315" s="285" t="s">
        <v>219</v>
      </c>
      <c r="C315" s="249">
        <f>SUMIF($E$63:$E$72,$B311,G$63:G$72)</f>
        <v>0.1</v>
      </c>
      <c r="D315" s="251"/>
      <c r="E315" s="251"/>
      <c r="F315" s="255"/>
      <c r="G315" s="255"/>
      <c r="H315" s="255"/>
      <c r="I315" s="255"/>
      <c r="J315" s="255"/>
      <c r="K315" s="221"/>
      <c r="L315" s="221"/>
      <c r="M315" s="221"/>
      <c r="N315" s="221"/>
      <c r="O315" s="221"/>
      <c r="P315" s="221"/>
      <c r="Q315" s="221"/>
      <c r="R315" s="221"/>
      <c r="S315" s="221"/>
      <c r="T315" s="221"/>
      <c r="U315" s="221"/>
    </row>
    <row r="316" spans="1:21" ht="15">
      <c r="A316" s="176"/>
      <c r="B316" s="285" t="s">
        <v>218</v>
      </c>
      <c r="C316" s="280" t="s">
        <v>232</v>
      </c>
      <c r="D316" s="251"/>
      <c r="E316" s="251"/>
      <c r="F316" s="255"/>
      <c r="G316" s="255"/>
      <c r="H316" s="255"/>
      <c r="I316" s="255"/>
      <c r="J316" s="255"/>
      <c r="K316" s="221"/>
      <c r="L316" s="221"/>
      <c r="M316" s="221"/>
      <c r="N316" s="221"/>
      <c r="O316" s="221"/>
      <c r="P316" s="221"/>
      <c r="Q316" s="221"/>
      <c r="R316" s="221"/>
      <c r="S316" s="221"/>
      <c r="T316" s="221"/>
      <c r="U316" s="221"/>
    </row>
    <row r="317" spans="1:21" ht="15">
      <c r="A317" s="176"/>
      <c r="B317" s="285" t="str">
        <f>"Classified as External or Domestic?"</f>
        <v>Classified as External or Domestic?</v>
      </c>
      <c r="C317" s="248" t="str">
        <f>VLOOKUP(B311,$E$63:$I$72,2,FALSE)</f>
        <v>Domestic</v>
      </c>
      <c r="D317" s="251"/>
      <c r="E317" s="251"/>
      <c r="F317" s="255"/>
      <c r="G317" s="255"/>
      <c r="H317" s="255"/>
      <c r="I317" s="255"/>
      <c r="J317" s="255"/>
      <c r="K317" s="221"/>
      <c r="L317" s="221"/>
      <c r="M317" s="221"/>
      <c r="N317" s="221"/>
      <c r="O317" s="221"/>
      <c r="P317" s="221"/>
      <c r="Q317" s="221"/>
      <c r="R317" s="221"/>
      <c r="S317" s="221"/>
      <c r="T317" s="221"/>
      <c r="U317" s="221"/>
    </row>
    <row r="318" spans="1:21" ht="15">
      <c r="A318" s="176"/>
      <c r="B318" s="285" t="s">
        <v>258</v>
      </c>
      <c r="C318" s="251" t="s">
        <v>257</v>
      </c>
      <c r="D318" s="251"/>
      <c r="E318" s="251"/>
      <c r="F318" s="255"/>
      <c r="G318" s="255"/>
      <c r="H318" s="255"/>
      <c r="I318" s="255"/>
      <c r="J318" s="255"/>
      <c r="K318" s="221"/>
      <c r="L318" s="288">
        <f>L319/L$101*100</f>
        <v>0</v>
      </c>
      <c r="M318" s="288">
        <f t="shared" ref="M318" ca="1" si="150">M319/M$101*100</f>
        <v>0</v>
      </c>
      <c r="N318" s="288">
        <f t="shared" ref="N318" ca="1" si="151">N319/N$101*100</f>
        <v>0</v>
      </c>
      <c r="O318" s="288">
        <f t="shared" ref="O318" ca="1" si="152">O319/O$101*100</f>
        <v>0</v>
      </c>
      <c r="P318" s="288">
        <f t="shared" ref="P318" ca="1" si="153">P319/P$101*100</f>
        <v>0</v>
      </c>
      <c r="Q318" s="288">
        <f t="shared" ref="Q318" ca="1" si="154">Q319/Q$101*100</f>
        <v>0</v>
      </c>
      <c r="R318" s="288">
        <f t="shared" ref="R318" ca="1" si="155">R319/R$101*100</f>
        <v>0</v>
      </c>
      <c r="S318" s="288">
        <f t="shared" ref="S318" ca="1" si="156">S319/S$101*100</f>
        <v>0</v>
      </c>
      <c r="T318" s="288">
        <f t="shared" ref="T318" ca="1" si="157">T319/T$101*100</f>
        <v>0</v>
      </c>
      <c r="U318" s="288">
        <f t="shared" ref="U318" ca="1" si="158">U319/U$101*100</f>
        <v>0</v>
      </c>
    </row>
    <row r="319" spans="1:21" ht="15">
      <c r="A319" s="176"/>
      <c r="B319" s="285" t="s">
        <v>189</v>
      </c>
      <c r="C319" s="271" t="s">
        <v>186</v>
      </c>
      <c r="D319" s="280" t="str">
        <f>C317</f>
        <v>Domestic</v>
      </c>
      <c r="E319" s="271"/>
      <c r="F319" s="281"/>
      <c r="G319" s="275"/>
      <c r="H319" s="275"/>
      <c r="I319" s="275"/>
      <c r="J319" s="275"/>
      <c r="K319" s="231"/>
      <c r="L319" s="250">
        <f>SUMIF($E$63:$E$72,$B311,L$63:L$72)*L323</f>
        <v>0</v>
      </c>
      <c r="M319" s="250">
        <f t="shared" ref="M319:U319" si="159">SUMIF($E$63:$E$72,$B311,M$63:M$72)*M323</f>
        <v>0</v>
      </c>
      <c r="N319" s="250">
        <f t="shared" si="159"/>
        <v>0</v>
      </c>
      <c r="O319" s="250">
        <f t="shared" si="159"/>
        <v>0</v>
      </c>
      <c r="P319" s="250">
        <f t="shared" si="159"/>
        <v>0</v>
      </c>
      <c r="Q319" s="250">
        <f t="shared" si="159"/>
        <v>0</v>
      </c>
      <c r="R319" s="250">
        <f t="shared" si="159"/>
        <v>0</v>
      </c>
      <c r="S319" s="250">
        <f t="shared" si="159"/>
        <v>0</v>
      </c>
      <c r="T319" s="250">
        <f t="shared" si="159"/>
        <v>0</v>
      </c>
      <c r="U319" s="250">
        <f t="shared" si="159"/>
        <v>0</v>
      </c>
    </row>
    <row r="320" spans="1:21" ht="15">
      <c r="A320" s="176"/>
      <c r="B320" s="285" t="s">
        <v>188</v>
      </c>
      <c r="C320" s="271" t="s">
        <v>186</v>
      </c>
      <c r="D320" s="280" t="str">
        <f>C317</f>
        <v>Domestic</v>
      </c>
      <c r="E320" s="271"/>
      <c r="F320" s="281"/>
      <c r="G320" s="275"/>
      <c r="H320" s="275"/>
      <c r="I320" s="275"/>
      <c r="J320" s="275"/>
      <c r="K320" s="231"/>
      <c r="L320" s="240"/>
      <c r="M320" s="273">
        <f t="shared" ref="M320:U320" ca="1" si="160">M326*M323</f>
        <v>0</v>
      </c>
      <c r="N320" s="273">
        <f t="shared" ca="1" si="160"/>
        <v>0</v>
      </c>
      <c r="O320" s="273">
        <f t="shared" ca="1" si="160"/>
        <v>0</v>
      </c>
      <c r="P320" s="273">
        <f t="shared" ca="1" si="160"/>
        <v>0</v>
      </c>
      <c r="Q320" s="273">
        <f t="shared" ca="1" si="160"/>
        <v>0</v>
      </c>
      <c r="R320" s="273">
        <f t="shared" ca="1" si="160"/>
        <v>0</v>
      </c>
      <c r="S320" s="273">
        <f t="shared" ca="1" si="160"/>
        <v>0</v>
      </c>
      <c r="T320" s="273">
        <f t="shared" ca="1" si="160"/>
        <v>0</v>
      </c>
      <c r="U320" s="273">
        <f t="shared" ca="1" si="160"/>
        <v>0</v>
      </c>
    </row>
    <row r="321" spans="1:21" ht="15">
      <c r="A321" s="176"/>
      <c r="B321" s="285" t="s">
        <v>206</v>
      </c>
      <c r="C321" s="271" t="s">
        <v>186</v>
      </c>
      <c r="D321" s="280" t="str">
        <f>C317</f>
        <v>Domestic</v>
      </c>
      <c r="E321" s="271"/>
      <c r="F321" s="281"/>
      <c r="G321" s="275"/>
      <c r="H321" s="275"/>
      <c r="I321" s="275"/>
      <c r="J321" s="275"/>
      <c r="K321" s="231"/>
      <c r="L321" s="240"/>
      <c r="M321" s="273">
        <f>M327*M323</f>
        <v>0</v>
      </c>
      <c r="N321" s="273">
        <f t="shared" ref="N321:U321" ca="1" si="161">N327*N323</f>
        <v>0</v>
      </c>
      <c r="O321" s="273">
        <f t="shared" ca="1" si="161"/>
        <v>0</v>
      </c>
      <c r="P321" s="273">
        <f t="shared" ca="1" si="161"/>
        <v>0</v>
      </c>
      <c r="Q321" s="273">
        <f t="shared" ca="1" si="161"/>
        <v>0</v>
      </c>
      <c r="R321" s="273">
        <f t="shared" ca="1" si="161"/>
        <v>0</v>
      </c>
      <c r="S321" s="273">
        <f t="shared" ca="1" si="161"/>
        <v>0</v>
      </c>
      <c r="T321" s="273">
        <f t="shared" ca="1" si="161"/>
        <v>0</v>
      </c>
      <c r="U321" s="273">
        <f t="shared" ca="1" si="161"/>
        <v>0</v>
      </c>
    </row>
    <row r="322" spans="1:21" ht="15">
      <c r="A322" s="176"/>
      <c r="B322" s="285" t="s">
        <v>187</v>
      </c>
      <c r="C322" s="271" t="s">
        <v>186</v>
      </c>
      <c r="D322" s="280" t="str">
        <f>C317</f>
        <v>Domestic</v>
      </c>
      <c r="E322" s="271"/>
      <c r="F322" s="281"/>
      <c r="G322" s="275"/>
      <c r="H322" s="275"/>
      <c r="I322" s="275"/>
      <c r="J322" s="275"/>
      <c r="K322" s="231"/>
      <c r="L322" s="273">
        <f t="shared" ref="L322:U322" si="162">L325*L323</f>
        <v>0</v>
      </c>
      <c r="M322" s="273">
        <f t="shared" ca="1" si="162"/>
        <v>0</v>
      </c>
      <c r="N322" s="273">
        <f t="shared" ca="1" si="162"/>
        <v>0</v>
      </c>
      <c r="O322" s="273">
        <f t="shared" ca="1" si="162"/>
        <v>0</v>
      </c>
      <c r="P322" s="273">
        <f t="shared" ca="1" si="162"/>
        <v>0</v>
      </c>
      <c r="Q322" s="273">
        <f t="shared" ca="1" si="162"/>
        <v>0</v>
      </c>
      <c r="R322" s="273">
        <f t="shared" ca="1" si="162"/>
        <v>0</v>
      </c>
      <c r="S322" s="273">
        <f t="shared" ca="1" si="162"/>
        <v>0</v>
      </c>
      <c r="T322" s="273">
        <f t="shared" ca="1" si="162"/>
        <v>0</v>
      </c>
      <c r="U322" s="273">
        <f t="shared" ca="1" si="162"/>
        <v>0</v>
      </c>
    </row>
    <row r="323" spans="1:21" ht="15">
      <c r="A323" s="176"/>
      <c r="B323" s="285" t="s">
        <v>185</v>
      </c>
      <c r="C323" s="252" t="str">
        <f>"LCU per unit of "&amp;D322</f>
        <v>LCU per unit of Domestic</v>
      </c>
      <c r="D323" s="280" t="str">
        <f>C312</f>
        <v>LCU</v>
      </c>
      <c r="E323" s="271"/>
      <c r="F323" s="281"/>
      <c r="G323" s="275"/>
      <c r="H323" s="275"/>
      <c r="I323" s="275"/>
      <c r="J323" s="275"/>
      <c r="K323" s="231"/>
      <c r="L323" s="273">
        <f t="shared" ref="L323:U323" si="163">INDEX($L$81:$U$85,MATCH($D323,$B$81:$B$85,0),MATCH(L$78,$L$78:$U$78,0))</f>
        <v>1</v>
      </c>
      <c r="M323" s="273">
        <f t="shared" si="163"/>
        <v>1</v>
      </c>
      <c r="N323" s="273">
        <f t="shared" si="163"/>
        <v>1</v>
      </c>
      <c r="O323" s="273">
        <f t="shared" si="163"/>
        <v>1</v>
      </c>
      <c r="P323" s="273">
        <f t="shared" si="163"/>
        <v>1</v>
      </c>
      <c r="Q323" s="273">
        <f t="shared" si="163"/>
        <v>1</v>
      </c>
      <c r="R323" s="273">
        <f t="shared" si="163"/>
        <v>1</v>
      </c>
      <c r="S323" s="273">
        <f t="shared" si="163"/>
        <v>1</v>
      </c>
      <c r="T323" s="273">
        <f t="shared" si="163"/>
        <v>1</v>
      </c>
      <c r="U323" s="273">
        <f t="shared" si="163"/>
        <v>1</v>
      </c>
    </row>
    <row r="324" spans="1:21" ht="15">
      <c r="A324" s="176"/>
      <c r="B324" s="285" t="s">
        <v>184</v>
      </c>
      <c r="C324" s="252" t="str">
        <f>"million "&amp;D323</f>
        <v>million LCU</v>
      </c>
      <c r="D324" s="280" t="str">
        <f>D323</f>
        <v>LCU</v>
      </c>
      <c r="E324" s="263"/>
      <c r="F324" s="287"/>
      <c r="G324" s="275"/>
      <c r="H324" s="275"/>
      <c r="I324" s="275"/>
      <c r="J324" s="275"/>
      <c r="K324" s="231"/>
      <c r="L324" s="288">
        <f>L319/L323</f>
        <v>0</v>
      </c>
      <c r="M324" s="288">
        <f t="shared" ref="M324:U324" si="164">M319/M323</f>
        <v>0</v>
      </c>
      <c r="N324" s="288">
        <f t="shared" si="164"/>
        <v>0</v>
      </c>
      <c r="O324" s="288">
        <f t="shared" si="164"/>
        <v>0</v>
      </c>
      <c r="P324" s="288">
        <f t="shared" si="164"/>
        <v>0</v>
      </c>
      <c r="Q324" s="288">
        <f t="shared" si="164"/>
        <v>0</v>
      </c>
      <c r="R324" s="288">
        <f t="shared" si="164"/>
        <v>0</v>
      </c>
      <c r="S324" s="288">
        <f t="shared" si="164"/>
        <v>0</v>
      </c>
      <c r="T324" s="288">
        <f t="shared" si="164"/>
        <v>0</v>
      </c>
      <c r="U324" s="288">
        <f t="shared" si="164"/>
        <v>0</v>
      </c>
    </row>
    <row r="325" spans="1:21" ht="15">
      <c r="A325" s="176"/>
      <c r="B325" s="285" t="s">
        <v>183</v>
      </c>
      <c r="C325" s="252" t="str">
        <f>"million "&amp;D324</f>
        <v>million LCU</v>
      </c>
      <c r="D325" s="280" t="str">
        <f>D324</f>
        <v>LCU</v>
      </c>
      <c r="E325" s="271"/>
      <c r="F325" s="287"/>
      <c r="G325" s="275"/>
      <c r="H325" s="275"/>
      <c r="I325" s="275"/>
      <c r="J325" s="275"/>
      <c r="K325" s="231"/>
      <c r="L325" s="273">
        <f>L324</f>
        <v>0</v>
      </c>
      <c r="M325" s="273">
        <f t="shared" ref="M325:U325" ca="1" si="165">L325+M324-M326</f>
        <v>0</v>
      </c>
      <c r="N325" s="273">
        <f t="shared" ca="1" si="165"/>
        <v>0</v>
      </c>
      <c r="O325" s="273">
        <f t="shared" ca="1" si="165"/>
        <v>0</v>
      </c>
      <c r="P325" s="273">
        <f t="shared" ca="1" si="165"/>
        <v>0</v>
      </c>
      <c r="Q325" s="273">
        <f t="shared" ca="1" si="165"/>
        <v>0</v>
      </c>
      <c r="R325" s="273">
        <f t="shared" ca="1" si="165"/>
        <v>0</v>
      </c>
      <c r="S325" s="273">
        <f t="shared" ca="1" si="165"/>
        <v>0</v>
      </c>
      <c r="T325" s="273">
        <f t="shared" ca="1" si="165"/>
        <v>0</v>
      </c>
      <c r="U325" s="273">
        <f t="shared" ca="1" si="165"/>
        <v>0</v>
      </c>
    </row>
    <row r="326" spans="1:21" ht="15">
      <c r="A326" s="176"/>
      <c r="B326" s="285" t="s">
        <v>119</v>
      </c>
      <c r="C326" s="252" t="str">
        <f>"million "&amp;D325</f>
        <v>million LCU</v>
      </c>
      <c r="D326" s="280" t="str">
        <f>D325</f>
        <v>LCU</v>
      </c>
      <c r="E326" s="271"/>
      <c r="F326" s="287"/>
      <c r="G326" s="275"/>
      <c r="H326" s="275"/>
      <c r="I326" s="275"/>
      <c r="J326" s="275"/>
      <c r="K326" s="231"/>
      <c r="L326" s="240"/>
      <c r="M326" s="273">
        <f t="shared" ref="M326:U326" ca="1" si="166">IF(M$241&gt;$C313-1,SUM(OFFSET($L324,0,M$241-$C313,1,$C313-$C314))/($C313-$C314),IF(M$241&lt;$C314+1,0,SUM(OFFSET($L324,0,0,1,M$241-$C314))/($C313-$C314)))</f>
        <v>0</v>
      </c>
      <c r="N326" s="273">
        <f t="shared" ca="1" si="166"/>
        <v>0</v>
      </c>
      <c r="O326" s="273">
        <f t="shared" ca="1" si="166"/>
        <v>0</v>
      </c>
      <c r="P326" s="273">
        <f t="shared" ca="1" si="166"/>
        <v>0</v>
      </c>
      <c r="Q326" s="273">
        <f t="shared" ca="1" si="166"/>
        <v>0</v>
      </c>
      <c r="R326" s="273">
        <f t="shared" ca="1" si="166"/>
        <v>0</v>
      </c>
      <c r="S326" s="273">
        <f t="shared" ca="1" si="166"/>
        <v>0</v>
      </c>
      <c r="T326" s="273">
        <f t="shared" ca="1" si="166"/>
        <v>0</v>
      </c>
      <c r="U326" s="273">
        <f t="shared" ca="1" si="166"/>
        <v>0</v>
      </c>
    </row>
    <row r="327" spans="1:21" ht="15">
      <c r="A327" s="176"/>
      <c r="B327" s="285" t="s">
        <v>182</v>
      </c>
      <c r="C327" s="252" t="str">
        <f>"million "&amp;D326</f>
        <v>million LCU</v>
      </c>
      <c r="D327" s="280" t="str">
        <f>D326</f>
        <v>LCU</v>
      </c>
      <c r="E327" s="271"/>
      <c r="F327" s="287"/>
      <c r="G327" s="275"/>
      <c r="H327" s="275"/>
      <c r="I327" s="275"/>
      <c r="J327" s="275"/>
      <c r="K327" s="231"/>
      <c r="L327" s="240"/>
      <c r="M327" s="273">
        <f t="shared" ref="M327:U327" si="167">L325*$C315</f>
        <v>0</v>
      </c>
      <c r="N327" s="273">
        <f t="shared" ca="1" si="167"/>
        <v>0</v>
      </c>
      <c r="O327" s="273">
        <f t="shared" ca="1" si="167"/>
        <v>0</v>
      </c>
      <c r="P327" s="273">
        <f t="shared" ca="1" si="167"/>
        <v>0</v>
      </c>
      <c r="Q327" s="273">
        <f t="shared" ca="1" si="167"/>
        <v>0</v>
      </c>
      <c r="R327" s="273">
        <f t="shared" ca="1" si="167"/>
        <v>0</v>
      </c>
      <c r="S327" s="273">
        <f t="shared" ca="1" si="167"/>
        <v>0</v>
      </c>
      <c r="T327" s="273">
        <f t="shared" ca="1" si="167"/>
        <v>0</v>
      </c>
      <c r="U327" s="273">
        <f t="shared" ca="1" si="167"/>
        <v>0</v>
      </c>
    </row>
    <row r="328" spans="1:21" ht="15">
      <c r="A328" s="176"/>
      <c r="B328" s="289" t="s">
        <v>196</v>
      </c>
      <c r="C328" s="252"/>
      <c r="D328" s="264"/>
      <c r="E328" s="260"/>
      <c r="F328" s="275"/>
      <c r="G328" s="275"/>
      <c r="H328" s="275"/>
      <c r="I328" s="275"/>
      <c r="J328" s="275"/>
      <c r="K328" s="231"/>
      <c r="L328" s="273"/>
      <c r="M328" s="273"/>
      <c r="N328" s="273"/>
      <c r="O328" s="273"/>
      <c r="P328" s="273"/>
      <c r="Q328" s="273"/>
      <c r="R328" s="273"/>
      <c r="S328" s="273"/>
      <c r="T328" s="273"/>
      <c r="U328" s="273"/>
    </row>
    <row r="329" spans="1:21" ht="15">
      <c r="A329" s="176"/>
      <c r="B329" s="285" t="s">
        <v>59</v>
      </c>
      <c r="C329" s="246" t="str">
        <f>IF(C334="Domestic","LCU","USD")</f>
        <v>LCU</v>
      </c>
      <c r="D329" s="251"/>
      <c r="E329" s="251"/>
      <c r="F329" s="255"/>
      <c r="G329" s="255"/>
      <c r="H329" s="255"/>
      <c r="I329" s="255"/>
      <c r="J329" s="255"/>
      <c r="K329" s="221"/>
      <c r="L329" s="221"/>
      <c r="M329" s="221"/>
      <c r="N329" s="221"/>
      <c r="O329" s="221"/>
      <c r="P329" s="221"/>
      <c r="Q329" s="221"/>
      <c r="R329" s="221"/>
      <c r="S329" s="221"/>
      <c r="T329" s="221"/>
      <c r="U329" s="221"/>
    </row>
    <row r="330" spans="1:21" ht="15">
      <c r="A330" s="176"/>
      <c r="B330" s="285" t="s">
        <v>221</v>
      </c>
      <c r="C330" s="247">
        <f>SUMIF($E$63:$E$72,$B328,H$63:H$72)</f>
        <v>5</v>
      </c>
      <c r="D330" s="251"/>
      <c r="E330" s="251"/>
      <c r="F330" s="255"/>
      <c r="G330" s="255"/>
      <c r="H330" s="255"/>
      <c r="I330" s="255"/>
      <c r="J330" s="255"/>
      <c r="K330" s="221"/>
      <c r="L330" s="221"/>
      <c r="M330" s="221"/>
      <c r="N330" s="221"/>
      <c r="O330" s="221"/>
      <c r="P330" s="221"/>
      <c r="Q330" s="221"/>
      <c r="R330" s="221"/>
      <c r="S330" s="221"/>
      <c r="T330" s="221"/>
      <c r="U330" s="221"/>
    </row>
    <row r="331" spans="1:21" ht="15">
      <c r="A331" s="176"/>
      <c r="B331" s="285" t="s">
        <v>220</v>
      </c>
      <c r="C331" s="248">
        <f>SUMIF($E$63:$E$72,$B328,I$63:I$72)</f>
        <v>4</v>
      </c>
      <c r="D331" s="251"/>
      <c r="E331" s="251"/>
      <c r="F331" s="255"/>
      <c r="G331" s="255"/>
      <c r="H331" s="255"/>
      <c r="I331" s="255"/>
      <c r="J331" s="255"/>
      <c r="K331" s="221"/>
      <c r="L331" s="221"/>
      <c r="M331" s="221"/>
      <c r="N331" s="221"/>
      <c r="O331" s="221"/>
      <c r="P331" s="221"/>
      <c r="Q331" s="221"/>
      <c r="R331" s="221"/>
      <c r="S331" s="221"/>
      <c r="T331" s="221"/>
      <c r="U331" s="221"/>
    </row>
    <row r="332" spans="1:21" ht="15">
      <c r="A332" s="176"/>
      <c r="B332" s="285" t="s">
        <v>219</v>
      </c>
      <c r="C332" s="249">
        <f>SUMIF($E$63:$E$72,$B328,G$63:G$72)</f>
        <v>0.1</v>
      </c>
      <c r="D332" s="251"/>
      <c r="E332" s="251"/>
      <c r="F332" s="255"/>
      <c r="G332" s="255"/>
      <c r="H332" s="255"/>
      <c r="I332" s="255"/>
      <c r="J332" s="255"/>
      <c r="K332" s="221"/>
      <c r="L332" s="221"/>
      <c r="M332" s="221"/>
      <c r="N332" s="221"/>
      <c r="O332" s="221"/>
      <c r="P332" s="221"/>
      <c r="Q332" s="221"/>
      <c r="R332" s="221"/>
      <c r="S332" s="221"/>
      <c r="T332" s="221"/>
      <c r="U332" s="221"/>
    </row>
    <row r="333" spans="1:21" ht="15">
      <c r="A333" s="176"/>
      <c r="B333" s="285" t="s">
        <v>218</v>
      </c>
      <c r="C333" s="280" t="s">
        <v>232</v>
      </c>
      <c r="D333" s="251"/>
      <c r="E333" s="251"/>
      <c r="F333" s="255"/>
      <c r="G333" s="255"/>
      <c r="H333" s="255"/>
      <c r="I333" s="255"/>
      <c r="J333" s="255"/>
      <c r="K333" s="221"/>
      <c r="L333" s="221"/>
      <c r="M333" s="221"/>
      <c r="N333" s="221"/>
      <c r="O333" s="221"/>
      <c r="P333" s="221"/>
      <c r="Q333" s="221"/>
      <c r="R333" s="221"/>
      <c r="S333" s="221"/>
      <c r="T333" s="221"/>
      <c r="U333" s="221"/>
    </row>
    <row r="334" spans="1:21" ht="15">
      <c r="A334" s="176"/>
      <c r="B334" s="285" t="str">
        <f>"Classified as External or Domestic?"</f>
        <v>Classified as External or Domestic?</v>
      </c>
      <c r="C334" s="248" t="str">
        <f>VLOOKUP(B328,$E$63:$I$72,2,FALSE)</f>
        <v>Domestic</v>
      </c>
      <c r="D334" s="251"/>
      <c r="E334" s="251"/>
      <c r="F334" s="255"/>
      <c r="G334" s="255"/>
      <c r="H334" s="255"/>
      <c r="I334" s="255"/>
      <c r="J334" s="255"/>
      <c r="K334" s="221"/>
      <c r="L334" s="221"/>
      <c r="M334" s="221"/>
      <c r="N334" s="221"/>
      <c r="O334" s="221"/>
      <c r="P334" s="221"/>
      <c r="Q334" s="221"/>
      <c r="R334" s="221"/>
      <c r="S334" s="221"/>
      <c r="T334" s="221"/>
      <c r="U334" s="221"/>
    </row>
    <row r="335" spans="1:21" ht="15">
      <c r="A335" s="176"/>
      <c r="B335" s="285" t="s">
        <v>258</v>
      </c>
      <c r="C335" s="251" t="s">
        <v>257</v>
      </c>
      <c r="D335" s="251"/>
      <c r="E335" s="251"/>
      <c r="F335" s="255"/>
      <c r="G335" s="255"/>
      <c r="H335" s="255"/>
      <c r="I335" s="255"/>
      <c r="J335" s="255"/>
      <c r="K335" s="221"/>
      <c r="L335" s="288">
        <f>L336/L$101*100</f>
        <v>-145.86045540156337</v>
      </c>
      <c r="M335" s="288">
        <f t="shared" ref="M335" ca="1" si="168">M336/M$101*100</f>
        <v>-197.91703507372148</v>
      </c>
      <c r="N335" s="288">
        <f t="shared" ref="N335" ca="1" si="169">N336/N$101*100</f>
        <v>-243.43731605639408</v>
      </c>
      <c r="O335" s="288">
        <f t="shared" ref="O335" ca="1" si="170">O336/O$101*100</f>
        <v>-215.94149809002005</v>
      </c>
      <c r="P335" s="288">
        <f t="shared" ref="P335" ca="1" si="171">P336/P$101*100</f>
        <v>-219.78592721136926</v>
      </c>
      <c r="Q335" s="288">
        <f t="shared" ref="Q335" ca="1" si="172">Q336/Q$101*100</f>
        <v>-65.986039282064326</v>
      </c>
      <c r="R335" s="288">
        <f t="shared" ref="R335" ca="1" si="173">R336/R$101*100</f>
        <v>-73.674874565661639</v>
      </c>
      <c r="S335" s="288">
        <f t="shared" ref="S335" ca="1" si="174">S336/S$101*100</f>
        <v>-73.466434187853096</v>
      </c>
      <c r="T335" s="288">
        <f t="shared" ref="T335" ca="1" si="175">T336/T$101*100</f>
        <v>-60.111965500472365</v>
      </c>
      <c r="U335" s="288">
        <f t="shared" ref="U335" ca="1" si="176">U336/U$101*100</f>
        <v>-53.776803233721104</v>
      </c>
    </row>
    <row r="336" spans="1:21" ht="15">
      <c r="A336" s="176"/>
      <c r="B336" s="285" t="s">
        <v>189</v>
      </c>
      <c r="C336" s="271" t="s">
        <v>186</v>
      </c>
      <c r="D336" s="280" t="str">
        <f>C334</f>
        <v>Domestic</v>
      </c>
      <c r="E336" s="271"/>
      <c r="F336" s="281"/>
      <c r="G336" s="275"/>
      <c r="H336" s="275"/>
      <c r="I336" s="275"/>
      <c r="J336" s="275"/>
      <c r="K336" s="231"/>
      <c r="L336" s="250">
        <f>SUMIF($E$63:$E$72,$B328,L$63:L$72)*L340</f>
        <v>35000</v>
      </c>
      <c r="M336" s="250">
        <f t="shared" ref="M336:U336" si="177">SUMIF($E$63:$E$72,$B328,M$63:M$72)*M340</f>
        <v>33250</v>
      </c>
      <c r="N336" s="250">
        <f t="shared" si="177"/>
        <v>31587.5</v>
      </c>
      <c r="O336" s="250">
        <f t="shared" si="177"/>
        <v>30008.124999999996</v>
      </c>
      <c r="P336" s="250">
        <f t="shared" si="177"/>
        <v>28507.71875</v>
      </c>
      <c r="Q336" s="250">
        <f t="shared" si="177"/>
        <v>27082.332812500001</v>
      </c>
      <c r="R336" s="250">
        <f t="shared" si="177"/>
        <v>25728.216171874996</v>
      </c>
      <c r="S336" s="250">
        <f t="shared" si="177"/>
        <v>24441.805363281248</v>
      </c>
      <c r="T336" s="250">
        <f t="shared" si="177"/>
        <v>23219.715095117186</v>
      </c>
      <c r="U336" s="250">
        <f t="shared" si="177"/>
        <v>22058.729340361326</v>
      </c>
    </row>
    <row r="337" spans="1:21" ht="15">
      <c r="A337" s="176"/>
      <c r="B337" s="285" t="s">
        <v>188</v>
      </c>
      <c r="C337" s="271" t="s">
        <v>186</v>
      </c>
      <c r="D337" s="280" t="str">
        <f>C334</f>
        <v>Domestic</v>
      </c>
      <c r="E337" s="271"/>
      <c r="F337" s="281"/>
      <c r="G337" s="275"/>
      <c r="H337" s="275"/>
      <c r="I337" s="275"/>
      <c r="J337" s="275"/>
      <c r="K337" s="231"/>
      <c r="L337" s="240"/>
      <c r="M337" s="273">
        <f t="shared" ref="M337:U337" ca="1" si="178">M343*M340</f>
        <v>0</v>
      </c>
      <c r="N337" s="273">
        <f t="shared" ca="1" si="178"/>
        <v>0</v>
      </c>
      <c r="O337" s="273">
        <f t="shared" ca="1" si="178"/>
        <v>0</v>
      </c>
      <c r="P337" s="273">
        <f t="shared" ca="1" si="178"/>
        <v>0</v>
      </c>
      <c r="Q337" s="273">
        <f t="shared" ca="1" si="178"/>
        <v>35000</v>
      </c>
      <c r="R337" s="273">
        <f t="shared" ca="1" si="178"/>
        <v>33250</v>
      </c>
      <c r="S337" s="273">
        <f t="shared" ca="1" si="178"/>
        <v>31587.5</v>
      </c>
      <c r="T337" s="273">
        <f t="shared" ca="1" si="178"/>
        <v>30008.124999999996</v>
      </c>
      <c r="U337" s="273">
        <f t="shared" ca="1" si="178"/>
        <v>28507.71875</v>
      </c>
    </row>
    <row r="338" spans="1:21" ht="15">
      <c r="A338" s="176"/>
      <c r="B338" s="285" t="s">
        <v>206</v>
      </c>
      <c r="C338" s="271" t="s">
        <v>186</v>
      </c>
      <c r="D338" s="280" t="str">
        <f>C334</f>
        <v>Domestic</v>
      </c>
      <c r="E338" s="271"/>
      <c r="F338" s="281"/>
      <c r="G338" s="275"/>
      <c r="H338" s="275"/>
      <c r="I338" s="275"/>
      <c r="J338" s="275"/>
      <c r="K338" s="231"/>
      <c r="L338" s="240"/>
      <c r="M338" s="273">
        <f>M344*M340</f>
        <v>3500</v>
      </c>
      <c r="N338" s="273">
        <f t="shared" ref="N338:U338" ca="1" si="179">N344*N340</f>
        <v>6825</v>
      </c>
      <c r="O338" s="273">
        <f t="shared" ca="1" si="179"/>
        <v>9983.75</v>
      </c>
      <c r="P338" s="273">
        <f t="shared" ca="1" si="179"/>
        <v>12984.5625</v>
      </c>
      <c r="Q338" s="273">
        <f t="shared" ca="1" si="179"/>
        <v>15835.334375</v>
      </c>
      <c r="R338" s="273">
        <f t="shared" ca="1" si="179"/>
        <v>15043.567656250001</v>
      </c>
      <c r="S338" s="273">
        <f t="shared" ca="1" si="179"/>
        <v>14291.3892734375</v>
      </c>
      <c r="T338" s="273">
        <f t="shared" ca="1" si="179"/>
        <v>13576.819809765626</v>
      </c>
      <c r="U338" s="273">
        <f t="shared" ca="1" si="179"/>
        <v>12897.978819277345</v>
      </c>
    </row>
    <row r="339" spans="1:21" ht="15">
      <c r="A339" s="176"/>
      <c r="B339" s="285" t="s">
        <v>187</v>
      </c>
      <c r="C339" s="271" t="s">
        <v>186</v>
      </c>
      <c r="D339" s="280" t="str">
        <f>C334</f>
        <v>Domestic</v>
      </c>
      <c r="E339" s="271"/>
      <c r="F339" s="281"/>
      <c r="G339" s="275"/>
      <c r="H339" s="275"/>
      <c r="I339" s="275"/>
      <c r="J339" s="275"/>
      <c r="K339" s="231"/>
      <c r="L339" s="273">
        <f t="shared" ref="L339:U339" si="180">L342*L340</f>
        <v>35000</v>
      </c>
      <c r="M339" s="273">
        <f t="shared" ca="1" si="180"/>
        <v>68250</v>
      </c>
      <c r="N339" s="273">
        <f t="shared" ca="1" si="180"/>
        <v>99837.5</v>
      </c>
      <c r="O339" s="273">
        <f t="shared" ca="1" si="180"/>
        <v>129845.625</v>
      </c>
      <c r="P339" s="273">
        <f t="shared" ca="1" si="180"/>
        <v>158353.34375</v>
      </c>
      <c r="Q339" s="273">
        <f t="shared" ca="1" si="180"/>
        <v>150435.67656250001</v>
      </c>
      <c r="R339" s="273">
        <f t="shared" ca="1" si="180"/>
        <v>142913.892734375</v>
      </c>
      <c r="S339" s="273">
        <f t="shared" ca="1" si="180"/>
        <v>135768.19809765625</v>
      </c>
      <c r="T339" s="273">
        <f t="shared" ca="1" si="180"/>
        <v>128979.78819277344</v>
      </c>
      <c r="U339" s="273">
        <f t="shared" ca="1" si="180"/>
        <v>122530.79878313476</v>
      </c>
    </row>
    <row r="340" spans="1:21" ht="15">
      <c r="A340" s="176"/>
      <c r="B340" s="285" t="s">
        <v>185</v>
      </c>
      <c r="C340" s="252" t="str">
        <f>"LCU per unit of "&amp;D339</f>
        <v>LCU per unit of Domestic</v>
      </c>
      <c r="D340" s="280" t="str">
        <f>C329</f>
        <v>LCU</v>
      </c>
      <c r="E340" s="271"/>
      <c r="F340" s="281"/>
      <c r="G340" s="275"/>
      <c r="H340" s="275"/>
      <c r="I340" s="275"/>
      <c r="J340" s="275"/>
      <c r="K340" s="231"/>
      <c r="L340" s="273">
        <f t="shared" ref="L340:U340" si="181">INDEX($L$81:$U$85,MATCH($D340,$B$81:$B$85,0),MATCH(L$78,$L$78:$U$78,0))</f>
        <v>1</v>
      </c>
      <c r="M340" s="273">
        <f t="shared" si="181"/>
        <v>1</v>
      </c>
      <c r="N340" s="273">
        <f t="shared" si="181"/>
        <v>1</v>
      </c>
      <c r="O340" s="273">
        <f t="shared" si="181"/>
        <v>1</v>
      </c>
      <c r="P340" s="273">
        <f t="shared" si="181"/>
        <v>1</v>
      </c>
      <c r="Q340" s="273">
        <f t="shared" si="181"/>
        <v>1</v>
      </c>
      <c r="R340" s="273">
        <f t="shared" si="181"/>
        <v>1</v>
      </c>
      <c r="S340" s="273">
        <f t="shared" si="181"/>
        <v>1</v>
      </c>
      <c r="T340" s="273">
        <f t="shared" si="181"/>
        <v>1</v>
      </c>
      <c r="U340" s="273">
        <f t="shared" si="181"/>
        <v>1</v>
      </c>
    </row>
    <row r="341" spans="1:21" ht="15">
      <c r="A341" s="176"/>
      <c r="B341" s="285" t="s">
        <v>184</v>
      </c>
      <c r="C341" s="252" t="str">
        <f>"million "&amp;D340</f>
        <v>million LCU</v>
      </c>
      <c r="D341" s="280" t="str">
        <f>D340</f>
        <v>LCU</v>
      </c>
      <c r="E341" s="263"/>
      <c r="F341" s="287"/>
      <c r="G341" s="275"/>
      <c r="H341" s="275"/>
      <c r="I341" s="275"/>
      <c r="J341" s="275"/>
      <c r="K341" s="231"/>
      <c r="L341" s="288">
        <f>L336/L340</f>
        <v>35000</v>
      </c>
      <c r="M341" s="288">
        <f t="shared" ref="M341:U341" si="182">M336/M340</f>
        <v>33250</v>
      </c>
      <c r="N341" s="288">
        <f t="shared" si="182"/>
        <v>31587.5</v>
      </c>
      <c r="O341" s="288">
        <f t="shared" si="182"/>
        <v>30008.124999999996</v>
      </c>
      <c r="P341" s="288">
        <f t="shared" si="182"/>
        <v>28507.71875</v>
      </c>
      <c r="Q341" s="288">
        <f t="shared" si="182"/>
        <v>27082.332812500001</v>
      </c>
      <c r="R341" s="288">
        <f t="shared" si="182"/>
        <v>25728.216171874996</v>
      </c>
      <c r="S341" s="288">
        <f t="shared" si="182"/>
        <v>24441.805363281248</v>
      </c>
      <c r="T341" s="288">
        <f t="shared" si="182"/>
        <v>23219.715095117186</v>
      </c>
      <c r="U341" s="288">
        <f t="shared" si="182"/>
        <v>22058.729340361326</v>
      </c>
    </row>
    <row r="342" spans="1:21" ht="15">
      <c r="A342" s="176"/>
      <c r="B342" s="285" t="s">
        <v>183</v>
      </c>
      <c r="C342" s="252" t="str">
        <f>"million "&amp;D341</f>
        <v>million LCU</v>
      </c>
      <c r="D342" s="280" t="str">
        <f>D341</f>
        <v>LCU</v>
      </c>
      <c r="E342" s="271"/>
      <c r="F342" s="287"/>
      <c r="G342" s="275"/>
      <c r="H342" s="275"/>
      <c r="I342" s="275"/>
      <c r="J342" s="275"/>
      <c r="K342" s="231"/>
      <c r="L342" s="273">
        <f>L341</f>
        <v>35000</v>
      </c>
      <c r="M342" s="273">
        <f t="shared" ref="M342:U342" ca="1" si="183">L342+M341-M343</f>
        <v>68250</v>
      </c>
      <c r="N342" s="273">
        <f t="shared" ca="1" si="183"/>
        <v>99837.5</v>
      </c>
      <c r="O342" s="273">
        <f t="shared" ca="1" si="183"/>
        <v>129845.625</v>
      </c>
      <c r="P342" s="273">
        <f t="shared" ca="1" si="183"/>
        <v>158353.34375</v>
      </c>
      <c r="Q342" s="273">
        <f t="shared" ca="1" si="183"/>
        <v>150435.67656250001</v>
      </c>
      <c r="R342" s="273">
        <f t="shared" ca="1" si="183"/>
        <v>142913.892734375</v>
      </c>
      <c r="S342" s="273">
        <f t="shared" ca="1" si="183"/>
        <v>135768.19809765625</v>
      </c>
      <c r="T342" s="273">
        <f t="shared" ca="1" si="183"/>
        <v>128979.78819277344</v>
      </c>
      <c r="U342" s="273">
        <f t="shared" ca="1" si="183"/>
        <v>122530.79878313476</v>
      </c>
    </row>
    <row r="343" spans="1:21" ht="15">
      <c r="A343" s="176"/>
      <c r="B343" s="285" t="s">
        <v>119</v>
      </c>
      <c r="C343" s="252" t="str">
        <f>"million "&amp;D342</f>
        <v>million LCU</v>
      </c>
      <c r="D343" s="280" t="str">
        <f>D342</f>
        <v>LCU</v>
      </c>
      <c r="E343" s="271"/>
      <c r="F343" s="287"/>
      <c r="G343" s="275"/>
      <c r="H343" s="275"/>
      <c r="I343" s="275"/>
      <c r="J343" s="275"/>
      <c r="K343" s="231"/>
      <c r="L343" s="240"/>
      <c r="M343" s="273">
        <f t="shared" ref="M343:U343" ca="1" si="184">IF(M$241&gt;$C330-1,SUM(OFFSET($L341,0,M$241-$C330,1,$C330-$C331))/($C330-$C331),IF(M$241&lt;$C331+1,0,SUM(OFFSET($L341,0,0,1,M$241-$C331))/($C330-$C331)))</f>
        <v>0</v>
      </c>
      <c r="N343" s="273">
        <f t="shared" ca="1" si="184"/>
        <v>0</v>
      </c>
      <c r="O343" s="273">
        <f t="shared" ca="1" si="184"/>
        <v>0</v>
      </c>
      <c r="P343" s="273">
        <f t="shared" ca="1" si="184"/>
        <v>0</v>
      </c>
      <c r="Q343" s="273">
        <f t="shared" ca="1" si="184"/>
        <v>35000</v>
      </c>
      <c r="R343" s="273">
        <f t="shared" ca="1" si="184"/>
        <v>33250</v>
      </c>
      <c r="S343" s="273">
        <f t="shared" ca="1" si="184"/>
        <v>31587.5</v>
      </c>
      <c r="T343" s="273">
        <f t="shared" ca="1" si="184"/>
        <v>30008.124999999996</v>
      </c>
      <c r="U343" s="273">
        <f t="shared" ca="1" si="184"/>
        <v>28507.71875</v>
      </c>
    </row>
    <row r="344" spans="1:21" ht="15">
      <c r="A344" s="176"/>
      <c r="B344" s="285" t="s">
        <v>182</v>
      </c>
      <c r="C344" s="252" t="str">
        <f>"million "&amp;D343</f>
        <v>million LCU</v>
      </c>
      <c r="D344" s="280" t="str">
        <f>D343</f>
        <v>LCU</v>
      </c>
      <c r="E344" s="271"/>
      <c r="F344" s="287"/>
      <c r="G344" s="275"/>
      <c r="H344" s="275"/>
      <c r="I344" s="275"/>
      <c r="J344" s="275"/>
      <c r="K344" s="231"/>
      <c r="L344" s="240"/>
      <c r="M344" s="273">
        <f t="shared" ref="M344:U344" si="185">L342*$C332</f>
        <v>3500</v>
      </c>
      <c r="N344" s="273">
        <f t="shared" ca="1" si="185"/>
        <v>6825</v>
      </c>
      <c r="O344" s="273">
        <f t="shared" ca="1" si="185"/>
        <v>9983.75</v>
      </c>
      <c r="P344" s="273">
        <f t="shared" ca="1" si="185"/>
        <v>12984.5625</v>
      </c>
      <c r="Q344" s="273">
        <f t="shared" ca="1" si="185"/>
        <v>15835.334375</v>
      </c>
      <c r="R344" s="273">
        <f t="shared" ca="1" si="185"/>
        <v>15043.567656250001</v>
      </c>
      <c r="S344" s="273">
        <f t="shared" ca="1" si="185"/>
        <v>14291.3892734375</v>
      </c>
      <c r="T344" s="273">
        <f t="shared" ca="1" si="185"/>
        <v>13576.819809765626</v>
      </c>
      <c r="U344" s="273">
        <f t="shared" ca="1" si="185"/>
        <v>12897.978819277345</v>
      </c>
    </row>
    <row r="345" spans="1:21" ht="15">
      <c r="A345" s="176"/>
      <c r="B345" s="289" t="s">
        <v>195</v>
      </c>
      <c r="C345" s="252"/>
      <c r="D345" s="264"/>
      <c r="E345" s="260"/>
      <c r="F345" s="275"/>
      <c r="G345" s="275"/>
      <c r="H345" s="275"/>
      <c r="I345" s="275"/>
      <c r="J345" s="275"/>
      <c r="K345" s="231"/>
      <c r="L345" s="273"/>
      <c r="M345" s="273"/>
      <c r="N345" s="273"/>
      <c r="O345" s="273"/>
      <c r="P345" s="273"/>
      <c r="Q345" s="273"/>
      <c r="R345" s="273"/>
      <c r="S345" s="273"/>
      <c r="T345" s="273"/>
      <c r="U345" s="273"/>
    </row>
    <row r="346" spans="1:21" ht="15">
      <c r="A346" s="176"/>
      <c r="B346" s="285" t="s">
        <v>59</v>
      </c>
      <c r="C346" s="246" t="str">
        <f>IF(C351="Domestic","LCU","USD")</f>
        <v>LCU</v>
      </c>
      <c r="D346" s="251"/>
      <c r="E346" s="251"/>
      <c r="F346" s="255"/>
      <c r="G346" s="255"/>
      <c r="H346" s="255"/>
      <c r="I346" s="255"/>
      <c r="J346" s="255"/>
      <c r="K346" s="221"/>
      <c r="L346" s="221"/>
      <c r="M346" s="221"/>
      <c r="N346" s="221"/>
      <c r="O346" s="221"/>
      <c r="P346" s="221"/>
      <c r="Q346" s="221"/>
      <c r="R346" s="221"/>
      <c r="S346" s="221"/>
      <c r="T346" s="221"/>
      <c r="U346" s="221"/>
    </row>
    <row r="347" spans="1:21" ht="15">
      <c r="A347" s="176"/>
      <c r="B347" s="285" t="s">
        <v>221</v>
      </c>
      <c r="C347" s="247">
        <f>SUMIF($E$63:$E$72,$B345,H$63:H$72)</f>
        <v>5</v>
      </c>
      <c r="D347" s="251"/>
      <c r="E347" s="251"/>
      <c r="F347" s="255"/>
      <c r="G347" s="255"/>
      <c r="H347" s="255"/>
      <c r="I347" s="255"/>
      <c r="J347" s="255"/>
      <c r="K347" s="221"/>
      <c r="L347" s="221"/>
      <c r="M347" s="221"/>
      <c r="N347" s="221"/>
      <c r="O347" s="221"/>
      <c r="P347" s="221"/>
      <c r="Q347" s="221"/>
      <c r="R347" s="221"/>
      <c r="S347" s="221"/>
      <c r="T347" s="221"/>
      <c r="U347" s="221"/>
    </row>
    <row r="348" spans="1:21" ht="15">
      <c r="A348" s="176"/>
      <c r="B348" s="285" t="s">
        <v>220</v>
      </c>
      <c r="C348" s="248">
        <f>SUMIF($E$63:$E$72,$B345,I$63:I$72)</f>
        <v>4</v>
      </c>
      <c r="D348" s="251"/>
      <c r="E348" s="251"/>
      <c r="F348" s="255"/>
      <c r="G348" s="255"/>
      <c r="H348" s="255"/>
      <c r="I348" s="255"/>
      <c r="J348" s="255"/>
      <c r="K348" s="221"/>
      <c r="L348" s="221"/>
      <c r="M348" s="221"/>
      <c r="N348" s="221"/>
      <c r="O348" s="221"/>
      <c r="P348" s="221"/>
      <c r="Q348" s="221"/>
      <c r="R348" s="221"/>
      <c r="S348" s="221"/>
      <c r="T348" s="221"/>
      <c r="U348" s="221"/>
    </row>
    <row r="349" spans="1:21" ht="15">
      <c r="A349" s="176"/>
      <c r="B349" s="285" t="s">
        <v>219</v>
      </c>
      <c r="C349" s="249">
        <f>SUMIF($E$63:$E$72,$B345,G$63:G$72)</f>
        <v>0.1</v>
      </c>
      <c r="D349" s="251"/>
      <c r="E349" s="251"/>
      <c r="F349" s="255"/>
      <c r="G349" s="255"/>
      <c r="H349" s="255"/>
      <c r="I349" s="255"/>
      <c r="J349" s="255"/>
      <c r="K349" s="221"/>
      <c r="L349" s="221"/>
      <c r="M349" s="221"/>
      <c r="N349" s="221"/>
      <c r="O349" s="221"/>
      <c r="P349" s="221"/>
      <c r="Q349" s="221"/>
      <c r="R349" s="221"/>
      <c r="S349" s="221"/>
      <c r="T349" s="221"/>
      <c r="U349" s="221"/>
    </row>
    <row r="350" spans="1:21" ht="15">
      <c r="A350" s="176"/>
      <c r="B350" s="285" t="s">
        <v>218</v>
      </c>
      <c r="C350" s="280" t="s">
        <v>232</v>
      </c>
      <c r="D350" s="251"/>
      <c r="E350" s="251"/>
      <c r="F350" s="255"/>
      <c r="G350" s="255"/>
      <c r="H350" s="255"/>
      <c r="I350" s="255"/>
      <c r="J350" s="255"/>
      <c r="K350" s="221"/>
      <c r="L350" s="221"/>
      <c r="M350" s="221"/>
      <c r="N350" s="221"/>
      <c r="O350" s="221"/>
      <c r="P350" s="221"/>
      <c r="Q350" s="221"/>
      <c r="R350" s="221"/>
      <c r="S350" s="221"/>
      <c r="T350" s="221"/>
      <c r="U350" s="221"/>
    </row>
    <row r="351" spans="1:21" ht="15">
      <c r="A351" s="176"/>
      <c r="B351" s="285" t="str">
        <f>"Classified as External or Domestic?"</f>
        <v>Classified as External or Domestic?</v>
      </c>
      <c r="C351" s="248" t="str">
        <f>VLOOKUP(B345,$E$63:$I$72,2,FALSE)</f>
        <v>Domestic</v>
      </c>
      <c r="D351" s="251"/>
      <c r="E351" s="251"/>
      <c r="F351" s="255"/>
      <c r="G351" s="255"/>
      <c r="H351" s="255"/>
      <c r="I351" s="255"/>
      <c r="J351" s="255"/>
      <c r="K351" s="221"/>
      <c r="L351" s="221"/>
      <c r="M351" s="221"/>
      <c r="N351" s="221"/>
      <c r="O351" s="221"/>
      <c r="P351" s="221"/>
      <c r="Q351" s="221"/>
      <c r="R351" s="221"/>
      <c r="S351" s="221"/>
      <c r="T351" s="221"/>
      <c r="U351" s="221"/>
    </row>
    <row r="352" spans="1:21" ht="15">
      <c r="A352" s="176"/>
      <c r="B352" s="285" t="s">
        <v>258</v>
      </c>
      <c r="C352" s="251" t="s">
        <v>257</v>
      </c>
      <c r="D352" s="251"/>
      <c r="E352" s="251"/>
      <c r="F352" s="255"/>
      <c r="G352" s="255"/>
      <c r="H352" s="255"/>
      <c r="I352" s="255"/>
      <c r="J352" s="255"/>
      <c r="K352" s="221"/>
      <c r="L352" s="288">
        <f>L353/L$101*100</f>
        <v>-83.348831658036204</v>
      </c>
      <c r="M352" s="288">
        <f t="shared" ref="M352" ca="1" si="186">M353/M$101*100</f>
        <v>-113.09544861355512</v>
      </c>
      <c r="N352" s="288">
        <f t="shared" ref="N352" ca="1" si="187">N353/N$101*100</f>
        <v>-139.10703774651091</v>
      </c>
      <c r="O352" s="288">
        <f t="shared" ref="O352" ca="1" si="188">O353/O$101*100</f>
        <v>-123.39514176572575</v>
      </c>
      <c r="P352" s="288">
        <f t="shared" ref="P352" ca="1" si="189">P353/P$101*100</f>
        <v>-125.59195840649673</v>
      </c>
      <c r="Q352" s="288">
        <f t="shared" ref="Q352" ca="1" si="190">Q353/Q$101*100</f>
        <v>-37.706308161179614</v>
      </c>
      <c r="R352" s="288">
        <f t="shared" ref="R352" ca="1" si="191">R353/R$101*100</f>
        <v>-42.099928323235225</v>
      </c>
      <c r="S352" s="288">
        <f t="shared" ref="S352" ca="1" si="192">S353/S$101*100</f>
        <v>-41.980819535916055</v>
      </c>
      <c r="T352" s="288">
        <f t="shared" ref="T352" ca="1" si="193">T353/T$101*100</f>
        <v>-34.349694571698492</v>
      </c>
      <c r="U352" s="288">
        <f t="shared" ref="U352" ca="1" si="194">U353/U$101*100</f>
        <v>-30.729601847840627</v>
      </c>
    </row>
    <row r="353" spans="1:21" ht="15">
      <c r="A353" s="176"/>
      <c r="B353" s="285" t="s">
        <v>189</v>
      </c>
      <c r="C353" s="271" t="s">
        <v>186</v>
      </c>
      <c r="D353" s="280" t="str">
        <f>C351</f>
        <v>Domestic</v>
      </c>
      <c r="E353" s="271"/>
      <c r="F353" s="281"/>
      <c r="G353" s="275"/>
      <c r="H353" s="275"/>
      <c r="I353" s="275"/>
      <c r="J353" s="275"/>
      <c r="K353" s="231"/>
      <c r="L353" s="250">
        <f>SUMIF($E$63:$E$72,$B345,L$63:L$72)*L357</f>
        <v>20000</v>
      </c>
      <c r="M353" s="250">
        <f t="shared" ref="M353:U353" si="195">SUMIF($E$63:$E$72,$B345,M$63:M$72)*M357</f>
        <v>19000</v>
      </c>
      <c r="N353" s="250">
        <f t="shared" si="195"/>
        <v>18050</v>
      </c>
      <c r="O353" s="250">
        <f t="shared" si="195"/>
        <v>17147.499999999996</v>
      </c>
      <c r="P353" s="250">
        <f t="shared" si="195"/>
        <v>16290.125</v>
      </c>
      <c r="Q353" s="250">
        <f t="shared" si="195"/>
        <v>15475.61875</v>
      </c>
      <c r="R353" s="250">
        <f t="shared" si="195"/>
        <v>14701.837812499998</v>
      </c>
      <c r="S353" s="250">
        <f t="shared" si="195"/>
        <v>13966.745921874999</v>
      </c>
      <c r="T353" s="250">
        <f t="shared" si="195"/>
        <v>13268.408625781249</v>
      </c>
      <c r="U353" s="250">
        <f t="shared" si="195"/>
        <v>12604.988194492185</v>
      </c>
    </row>
    <row r="354" spans="1:21" ht="15">
      <c r="A354" s="176"/>
      <c r="B354" s="285" t="s">
        <v>188</v>
      </c>
      <c r="C354" s="271" t="s">
        <v>186</v>
      </c>
      <c r="D354" s="280" t="str">
        <f>C351</f>
        <v>Domestic</v>
      </c>
      <c r="E354" s="271"/>
      <c r="F354" s="281"/>
      <c r="G354" s="275"/>
      <c r="H354" s="275"/>
      <c r="I354" s="275"/>
      <c r="J354" s="275"/>
      <c r="K354" s="231"/>
      <c r="L354" s="240"/>
      <c r="M354" s="273">
        <f t="shared" ref="M354:U354" ca="1" si="196">M360*M357</f>
        <v>0</v>
      </c>
      <c r="N354" s="273">
        <f t="shared" ca="1" si="196"/>
        <v>0</v>
      </c>
      <c r="O354" s="273">
        <f t="shared" ca="1" si="196"/>
        <v>0</v>
      </c>
      <c r="P354" s="273">
        <f t="shared" ca="1" si="196"/>
        <v>0</v>
      </c>
      <c r="Q354" s="273">
        <f t="shared" ca="1" si="196"/>
        <v>20000</v>
      </c>
      <c r="R354" s="273">
        <f t="shared" ca="1" si="196"/>
        <v>19000</v>
      </c>
      <c r="S354" s="273">
        <f t="shared" ca="1" si="196"/>
        <v>18050</v>
      </c>
      <c r="T354" s="273">
        <f t="shared" ca="1" si="196"/>
        <v>17147.499999999996</v>
      </c>
      <c r="U354" s="273">
        <f t="shared" ca="1" si="196"/>
        <v>16290.125</v>
      </c>
    </row>
    <row r="355" spans="1:21" ht="15">
      <c r="A355" s="176"/>
      <c r="B355" s="285" t="s">
        <v>206</v>
      </c>
      <c r="C355" s="271" t="s">
        <v>186</v>
      </c>
      <c r="D355" s="280" t="str">
        <f>C351</f>
        <v>Domestic</v>
      </c>
      <c r="E355" s="271"/>
      <c r="F355" s="281"/>
      <c r="G355" s="275"/>
      <c r="H355" s="275"/>
      <c r="I355" s="275"/>
      <c r="J355" s="275"/>
      <c r="K355" s="231"/>
      <c r="L355" s="240"/>
      <c r="M355" s="273">
        <f>M361*M357</f>
        <v>2000</v>
      </c>
      <c r="N355" s="273">
        <f t="shared" ref="N355:U355" ca="1" si="197">N361*N357</f>
        <v>3900</v>
      </c>
      <c r="O355" s="273">
        <f t="shared" ca="1" si="197"/>
        <v>5705</v>
      </c>
      <c r="P355" s="273">
        <f t="shared" ca="1" si="197"/>
        <v>7419.75</v>
      </c>
      <c r="Q355" s="273">
        <f t="shared" ca="1" si="197"/>
        <v>9048.7625000000007</v>
      </c>
      <c r="R355" s="273">
        <f t="shared" ca="1" si="197"/>
        <v>8596.3243750000001</v>
      </c>
      <c r="S355" s="273">
        <f t="shared" ca="1" si="197"/>
        <v>8166.50815625</v>
      </c>
      <c r="T355" s="273">
        <f t="shared" ca="1" si="197"/>
        <v>7758.1827484374999</v>
      </c>
      <c r="U355" s="273">
        <f t="shared" ca="1" si="197"/>
        <v>7370.2736110156247</v>
      </c>
    </row>
    <row r="356" spans="1:21" ht="15">
      <c r="A356" s="176"/>
      <c r="B356" s="285" t="s">
        <v>187</v>
      </c>
      <c r="C356" s="271" t="s">
        <v>186</v>
      </c>
      <c r="D356" s="280" t="str">
        <f>C351</f>
        <v>Domestic</v>
      </c>
      <c r="E356" s="271"/>
      <c r="F356" s="281"/>
      <c r="G356" s="275"/>
      <c r="H356" s="275"/>
      <c r="I356" s="275"/>
      <c r="J356" s="275"/>
      <c r="K356" s="231"/>
      <c r="L356" s="273">
        <f t="shared" ref="L356:U356" si="198">L359*L357</f>
        <v>20000</v>
      </c>
      <c r="M356" s="273">
        <f t="shared" ca="1" si="198"/>
        <v>39000</v>
      </c>
      <c r="N356" s="273">
        <f t="shared" ca="1" si="198"/>
        <v>57050</v>
      </c>
      <c r="O356" s="273">
        <f t="shared" ca="1" si="198"/>
        <v>74197.5</v>
      </c>
      <c r="P356" s="273">
        <f t="shared" ca="1" si="198"/>
        <v>90487.625</v>
      </c>
      <c r="Q356" s="273">
        <f t="shared" ca="1" si="198"/>
        <v>85963.243749999994</v>
      </c>
      <c r="R356" s="273">
        <f t="shared" ca="1" si="198"/>
        <v>81665.081562499996</v>
      </c>
      <c r="S356" s="273">
        <f t="shared" ca="1" si="198"/>
        <v>77581.827484374997</v>
      </c>
      <c r="T356" s="273">
        <f t="shared" ca="1" si="198"/>
        <v>73702.736110156242</v>
      </c>
      <c r="U356" s="273">
        <f t="shared" ca="1" si="198"/>
        <v>70017.599304648422</v>
      </c>
    </row>
    <row r="357" spans="1:21" ht="15">
      <c r="A357" s="176"/>
      <c r="B357" s="285" t="s">
        <v>185</v>
      </c>
      <c r="C357" s="252" t="str">
        <f>"LCU per unit of "&amp;D356</f>
        <v>LCU per unit of Domestic</v>
      </c>
      <c r="D357" s="280" t="str">
        <f>C346</f>
        <v>LCU</v>
      </c>
      <c r="E357" s="271"/>
      <c r="F357" s="281"/>
      <c r="G357" s="275"/>
      <c r="H357" s="275"/>
      <c r="I357" s="275"/>
      <c r="J357" s="275"/>
      <c r="K357" s="231"/>
      <c r="L357" s="273">
        <f t="shared" ref="L357:U357" si="199">INDEX($L$81:$U$85,MATCH($D357,$B$81:$B$85,0),MATCH(L$78,$L$78:$U$78,0))</f>
        <v>1</v>
      </c>
      <c r="M357" s="273">
        <f t="shared" si="199"/>
        <v>1</v>
      </c>
      <c r="N357" s="273">
        <f t="shared" si="199"/>
        <v>1</v>
      </c>
      <c r="O357" s="273">
        <f t="shared" si="199"/>
        <v>1</v>
      </c>
      <c r="P357" s="273">
        <f t="shared" si="199"/>
        <v>1</v>
      </c>
      <c r="Q357" s="273">
        <f t="shared" si="199"/>
        <v>1</v>
      </c>
      <c r="R357" s="273">
        <f t="shared" si="199"/>
        <v>1</v>
      </c>
      <c r="S357" s="273">
        <f t="shared" si="199"/>
        <v>1</v>
      </c>
      <c r="T357" s="273">
        <f t="shared" si="199"/>
        <v>1</v>
      </c>
      <c r="U357" s="273">
        <f t="shared" si="199"/>
        <v>1</v>
      </c>
    </row>
    <row r="358" spans="1:21" ht="15">
      <c r="A358" s="176"/>
      <c r="B358" s="285" t="s">
        <v>184</v>
      </c>
      <c r="C358" s="252" t="str">
        <f>"million "&amp;D357</f>
        <v>million LCU</v>
      </c>
      <c r="D358" s="280" t="str">
        <f>D357</f>
        <v>LCU</v>
      </c>
      <c r="E358" s="263"/>
      <c r="F358" s="287"/>
      <c r="G358" s="275"/>
      <c r="H358" s="275"/>
      <c r="I358" s="275"/>
      <c r="J358" s="275"/>
      <c r="K358" s="231"/>
      <c r="L358" s="288">
        <f>L353/L357</f>
        <v>20000</v>
      </c>
      <c r="M358" s="288">
        <f t="shared" ref="M358:U358" si="200">M353/M357</f>
        <v>19000</v>
      </c>
      <c r="N358" s="288">
        <f t="shared" si="200"/>
        <v>18050</v>
      </c>
      <c r="O358" s="288">
        <f t="shared" si="200"/>
        <v>17147.499999999996</v>
      </c>
      <c r="P358" s="288">
        <f t="shared" si="200"/>
        <v>16290.125</v>
      </c>
      <c r="Q358" s="288">
        <f t="shared" si="200"/>
        <v>15475.61875</v>
      </c>
      <c r="R358" s="288">
        <f t="shared" si="200"/>
        <v>14701.837812499998</v>
      </c>
      <c r="S358" s="288">
        <f t="shared" si="200"/>
        <v>13966.745921874999</v>
      </c>
      <c r="T358" s="288">
        <f t="shared" si="200"/>
        <v>13268.408625781249</v>
      </c>
      <c r="U358" s="288">
        <f t="shared" si="200"/>
        <v>12604.988194492185</v>
      </c>
    </row>
    <row r="359" spans="1:21" ht="15">
      <c r="A359" s="176"/>
      <c r="B359" s="285" t="s">
        <v>183</v>
      </c>
      <c r="C359" s="252" t="str">
        <f>"million "&amp;D358</f>
        <v>million LCU</v>
      </c>
      <c r="D359" s="280" t="str">
        <f>D358</f>
        <v>LCU</v>
      </c>
      <c r="E359" s="271"/>
      <c r="F359" s="287"/>
      <c r="G359" s="275"/>
      <c r="H359" s="275"/>
      <c r="I359" s="275"/>
      <c r="J359" s="275"/>
      <c r="K359" s="231"/>
      <c r="L359" s="273">
        <f>L358</f>
        <v>20000</v>
      </c>
      <c r="M359" s="273">
        <f t="shared" ref="M359:U359" ca="1" si="201">L359+M358-M360</f>
        <v>39000</v>
      </c>
      <c r="N359" s="273">
        <f t="shared" ca="1" si="201"/>
        <v>57050</v>
      </c>
      <c r="O359" s="273">
        <f t="shared" ca="1" si="201"/>
        <v>74197.5</v>
      </c>
      <c r="P359" s="273">
        <f t="shared" ca="1" si="201"/>
        <v>90487.625</v>
      </c>
      <c r="Q359" s="273">
        <f t="shared" ca="1" si="201"/>
        <v>85963.243749999994</v>
      </c>
      <c r="R359" s="273">
        <f t="shared" ca="1" si="201"/>
        <v>81665.081562499996</v>
      </c>
      <c r="S359" s="273">
        <f t="shared" ca="1" si="201"/>
        <v>77581.827484374997</v>
      </c>
      <c r="T359" s="273">
        <f t="shared" ca="1" si="201"/>
        <v>73702.736110156242</v>
      </c>
      <c r="U359" s="273">
        <f t="shared" ca="1" si="201"/>
        <v>70017.599304648422</v>
      </c>
    </row>
    <row r="360" spans="1:21" ht="15">
      <c r="A360" s="176"/>
      <c r="B360" s="285" t="s">
        <v>119</v>
      </c>
      <c r="C360" s="252" t="str">
        <f>"million "&amp;D359</f>
        <v>million LCU</v>
      </c>
      <c r="D360" s="280" t="str">
        <f>D359</f>
        <v>LCU</v>
      </c>
      <c r="E360" s="271"/>
      <c r="F360" s="287"/>
      <c r="G360" s="275"/>
      <c r="H360" s="275"/>
      <c r="I360" s="275"/>
      <c r="J360" s="275"/>
      <c r="K360" s="231"/>
      <c r="L360" s="240"/>
      <c r="M360" s="273">
        <f t="shared" ref="M360:U360" ca="1" si="202">IF(M$241&gt;$C347-1,SUM(OFFSET($L358,0,M$241-$C347,1,$C347-$C348))/($C347-$C348),IF(M$241&lt;$C348+1,0,SUM(OFFSET($L358,0,0,1,M$241-$C348))/($C347-$C348)))</f>
        <v>0</v>
      </c>
      <c r="N360" s="273">
        <f t="shared" ca="1" si="202"/>
        <v>0</v>
      </c>
      <c r="O360" s="273">
        <f t="shared" ca="1" si="202"/>
        <v>0</v>
      </c>
      <c r="P360" s="273">
        <f t="shared" ca="1" si="202"/>
        <v>0</v>
      </c>
      <c r="Q360" s="273">
        <f t="shared" ca="1" si="202"/>
        <v>20000</v>
      </c>
      <c r="R360" s="273">
        <f t="shared" ca="1" si="202"/>
        <v>19000</v>
      </c>
      <c r="S360" s="273">
        <f t="shared" ca="1" si="202"/>
        <v>18050</v>
      </c>
      <c r="T360" s="273">
        <f t="shared" ca="1" si="202"/>
        <v>17147.499999999996</v>
      </c>
      <c r="U360" s="273">
        <f t="shared" ca="1" si="202"/>
        <v>16290.125</v>
      </c>
    </row>
    <row r="361" spans="1:21" ht="15">
      <c r="A361" s="176"/>
      <c r="B361" s="285" t="s">
        <v>182</v>
      </c>
      <c r="C361" s="252" t="str">
        <f>"million "&amp;D360</f>
        <v>million LCU</v>
      </c>
      <c r="D361" s="280" t="str">
        <f>D360</f>
        <v>LCU</v>
      </c>
      <c r="E361" s="271"/>
      <c r="F361" s="287"/>
      <c r="G361" s="275"/>
      <c r="H361" s="275"/>
      <c r="I361" s="275"/>
      <c r="J361" s="275"/>
      <c r="K361" s="231"/>
      <c r="L361" s="240"/>
      <c r="M361" s="273">
        <f t="shared" ref="M361:U361" si="203">L359*$C349</f>
        <v>2000</v>
      </c>
      <c r="N361" s="273">
        <f t="shared" ca="1" si="203"/>
        <v>3900</v>
      </c>
      <c r="O361" s="273">
        <f t="shared" ca="1" si="203"/>
        <v>5705</v>
      </c>
      <c r="P361" s="273">
        <f t="shared" ca="1" si="203"/>
        <v>7419.75</v>
      </c>
      <c r="Q361" s="273">
        <f t="shared" ca="1" si="203"/>
        <v>9048.7625000000007</v>
      </c>
      <c r="R361" s="273">
        <f t="shared" ca="1" si="203"/>
        <v>8596.3243750000001</v>
      </c>
      <c r="S361" s="273">
        <f t="shared" ca="1" si="203"/>
        <v>8166.50815625</v>
      </c>
      <c r="T361" s="273">
        <f t="shared" ca="1" si="203"/>
        <v>7758.1827484374999</v>
      </c>
      <c r="U361" s="273">
        <f t="shared" ca="1" si="203"/>
        <v>7370.2736110156247</v>
      </c>
    </row>
    <row r="362" spans="1:21" ht="15">
      <c r="A362" s="176"/>
      <c r="B362" s="289" t="s">
        <v>194</v>
      </c>
      <c r="C362" s="252"/>
      <c r="D362" s="264"/>
      <c r="E362" s="260"/>
      <c r="F362" s="275"/>
      <c r="G362" s="275"/>
      <c r="H362" s="275"/>
      <c r="I362" s="275"/>
      <c r="J362" s="275"/>
      <c r="K362" s="231"/>
      <c r="L362" s="273"/>
      <c r="M362" s="273"/>
      <c r="N362" s="273"/>
      <c r="O362" s="273"/>
      <c r="P362" s="273"/>
      <c r="Q362" s="273"/>
      <c r="R362" s="273"/>
      <c r="S362" s="273"/>
      <c r="T362" s="273"/>
      <c r="U362" s="273"/>
    </row>
    <row r="363" spans="1:21" ht="15">
      <c r="A363" s="176"/>
      <c r="B363" s="285" t="s">
        <v>59</v>
      </c>
      <c r="C363" s="246" t="str">
        <f>IF(C368="Domestic","LCU","USD")</f>
        <v>USD</v>
      </c>
      <c r="D363" s="251"/>
      <c r="E363" s="251"/>
      <c r="F363" s="255"/>
      <c r="G363" s="255"/>
      <c r="H363" s="255"/>
      <c r="I363" s="255"/>
      <c r="J363" s="255"/>
      <c r="K363" s="221"/>
      <c r="L363" s="221"/>
      <c r="M363" s="221"/>
      <c r="N363" s="221"/>
      <c r="O363" s="221"/>
      <c r="P363" s="221"/>
      <c r="Q363" s="221"/>
      <c r="R363" s="221"/>
      <c r="S363" s="221"/>
      <c r="T363" s="221"/>
      <c r="U363" s="221"/>
    </row>
    <row r="364" spans="1:21" ht="15">
      <c r="A364" s="176"/>
      <c r="B364" s="285" t="s">
        <v>221</v>
      </c>
      <c r="C364" s="247">
        <f>SUMIF($E$63:$E$72,$B362,H$63:H$72)</f>
        <v>10</v>
      </c>
      <c r="D364" s="251"/>
      <c r="E364" s="251"/>
      <c r="F364" s="255"/>
      <c r="G364" s="255"/>
      <c r="H364" s="255"/>
      <c r="I364" s="255"/>
      <c r="J364" s="255"/>
      <c r="K364" s="221"/>
      <c r="L364" s="221"/>
      <c r="M364" s="221"/>
      <c r="N364" s="221"/>
      <c r="O364" s="221"/>
      <c r="P364" s="221"/>
      <c r="Q364" s="221"/>
      <c r="R364" s="221"/>
      <c r="S364" s="221"/>
      <c r="T364" s="221"/>
      <c r="U364" s="221"/>
    </row>
    <row r="365" spans="1:21" ht="15">
      <c r="A365" s="176"/>
      <c r="B365" s="285" t="s">
        <v>220</v>
      </c>
      <c r="C365" s="248">
        <f>SUMIF($E$63:$E$72,$B362,I$63:I$72)</f>
        <v>0</v>
      </c>
      <c r="D365" s="251"/>
      <c r="E365" s="251"/>
      <c r="F365" s="255"/>
      <c r="G365" s="255"/>
      <c r="H365" s="255"/>
      <c r="I365" s="255"/>
      <c r="J365" s="255"/>
      <c r="K365" s="221"/>
      <c r="L365" s="221"/>
      <c r="M365" s="221"/>
      <c r="N365" s="221"/>
      <c r="O365" s="221"/>
      <c r="P365" s="221"/>
      <c r="Q365" s="221"/>
      <c r="R365" s="221"/>
      <c r="S365" s="221"/>
      <c r="T365" s="221"/>
      <c r="U365" s="221"/>
    </row>
    <row r="366" spans="1:21" ht="15">
      <c r="A366" s="176"/>
      <c r="B366" s="285" t="s">
        <v>219</v>
      </c>
      <c r="C366" s="249">
        <f>SUMIF($E$63:$E$72,$B362,G$63:G$72)</f>
        <v>0.1</v>
      </c>
      <c r="D366" s="251"/>
      <c r="E366" s="251"/>
      <c r="F366" s="255"/>
      <c r="G366" s="255"/>
      <c r="H366" s="255"/>
      <c r="I366" s="255"/>
      <c r="J366" s="255"/>
      <c r="K366" s="221"/>
      <c r="L366" s="221"/>
      <c r="M366" s="221"/>
      <c r="N366" s="221"/>
      <c r="O366" s="221"/>
      <c r="P366" s="221"/>
      <c r="Q366" s="221"/>
      <c r="R366" s="221"/>
      <c r="S366" s="221"/>
      <c r="T366" s="221"/>
      <c r="U366" s="221"/>
    </row>
    <row r="367" spans="1:21" ht="15">
      <c r="A367" s="176"/>
      <c r="B367" s="285" t="s">
        <v>218</v>
      </c>
      <c r="C367" s="280" t="s">
        <v>232</v>
      </c>
      <c r="D367" s="251"/>
      <c r="E367" s="251"/>
      <c r="F367" s="255"/>
      <c r="G367" s="255"/>
      <c r="H367" s="255"/>
      <c r="I367" s="255"/>
      <c r="J367" s="255"/>
      <c r="K367" s="221"/>
      <c r="L367" s="221"/>
      <c r="M367" s="221"/>
      <c r="N367" s="221"/>
      <c r="O367" s="221"/>
      <c r="P367" s="221"/>
      <c r="Q367" s="221"/>
      <c r="R367" s="221"/>
      <c r="S367" s="221"/>
      <c r="T367" s="221"/>
      <c r="U367" s="221"/>
    </row>
    <row r="368" spans="1:21" ht="15">
      <c r="A368" s="176"/>
      <c r="B368" s="285" t="str">
        <f>"Classified as External or Domestic?"</f>
        <v>Classified as External or Domestic?</v>
      </c>
      <c r="C368" s="248" t="str">
        <f>VLOOKUP(B362,$E$63:$I$72,2,FALSE)</f>
        <v>External</v>
      </c>
      <c r="D368" s="251"/>
      <c r="E368" s="251"/>
      <c r="F368" s="255"/>
      <c r="G368" s="255"/>
      <c r="H368" s="255"/>
      <c r="I368" s="255"/>
      <c r="J368" s="255"/>
      <c r="K368" s="221"/>
      <c r="L368" s="221"/>
      <c r="M368" s="221"/>
      <c r="N368" s="221"/>
      <c r="O368" s="221"/>
      <c r="P368" s="221"/>
      <c r="Q368" s="221"/>
      <c r="R368" s="221"/>
      <c r="S368" s="221"/>
      <c r="T368" s="221"/>
      <c r="U368" s="221"/>
    </row>
    <row r="369" spans="1:21" ht="15">
      <c r="A369" s="176"/>
      <c r="B369" s="285" t="s">
        <v>258</v>
      </c>
      <c r="C369" s="251" t="s">
        <v>257</v>
      </c>
      <c r="D369" s="251"/>
      <c r="E369" s="251"/>
      <c r="F369" s="255"/>
      <c r="G369" s="255"/>
      <c r="H369" s="255"/>
      <c r="I369" s="255"/>
      <c r="J369" s="255"/>
      <c r="K369" s="221"/>
      <c r="L369" s="288">
        <f>L370/L$101*100</f>
        <v>0</v>
      </c>
      <c r="M369" s="288">
        <f t="shared" ref="M369" ca="1" si="204">M370/M$101*100</f>
        <v>0</v>
      </c>
      <c r="N369" s="288">
        <f t="shared" ref="N369" ca="1" si="205">N370/N$101*100</f>
        <v>0</v>
      </c>
      <c r="O369" s="288">
        <f t="shared" ref="O369" ca="1" si="206">O370/O$101*100</f>
        <v>0</v>
      </c>
      <c r="P369" s="288">
        <f t="shared" ref="P369" ca="1" si="207">P370/P$101*100</f>
        <v>0</v>
      </c>
      <c r="Q369" s="288">
        <f t="shared" ref="Q369" ca="1" si="208">Q370/Q$101*100</f>
        <v>0</v>
      </c>
      <c r="R369" s="288">
        <f t="shared" ref="R369" ca="1" si="209">R370/R$101*100</f>
        <v>0</v>
      </c>
      <c r="S369" s="288">
        <f t="shared" ref="S369" ca="1" si="210">S370/S$101*100</f>
        <v>0</v>
      </c>
      <c r="T369" s="288">
        <f t="shared" ref="T369" ca="1" si="211">T370/T$101*100</f>
        <v>0</v>
      </c>
      <c r="U369" s="288">
        <f t="shared" ref="U369" ca="1" si="212">U370/U$101*100</f>
        <v>0</v>
      </c>
    </row>
    <row r="370" spans="1:21" ht="15">
      <c r="A370" s="176"/>
      <c r="B370" s="285" t="s">
        <v>189</v>
      </c>
      <c r="C370" s="271" t="s">
        <v>186</v>
      </c>
      <c r="D370" s="280" t="str">
        <f>C368</f>
        <v>External</v>
      </c>
      <c r="E370" s="271"/>
      <c r="F370" s="281"/>
      <c r="G370" s="275"/>
      <c r="H370" s="275"/>
      <c r="I370" s="275"/>
      <c r="J370" s="275"/>
      <c r="K370" s="231"/>
      <c r="L370" s="250">
        <f>SUMIF($E$63:$E$72,$B362,L$63:L$72)*L374</f>
        <v>0</v>
      </c>
      <c r="M370" s="250">
        <f t="shared" ref="M370:U370" si="213">SUMIF($E$63:$E$72,$B362,M$63:M$72)*M374</f>
        <v>0</v>
      </c>
      <c r="N370" s="250">
        <f t="shared" si="213"/>
        <v>0</v>
      </c>
      <c r="O370" s="250">
        <f t="shared" si="213"/>
        <v>0</v>
      </c>
      <c r="P370" s="250">
        <f t="shared" si="213"/>
        <v>0</v>
      </c>
      <c r="Q370" s="250">
        <f t="shared" si="213"/>
        <v>0</v>
      </c>
      <c r="R370" s="250">
        <f t="shared" si="213"/>
        <v>0</v>
      </c>
      <c r="S370" s="250">
        <f t="shared" si="213"/>
        <v>0</v>
      </c>
      <c r="T370" s="250">
        <f t="shared" si="213"/>
        <v>0</v>
      </c>
      <c r="U370" s="250">
        <f t="shared" si="213"/>
        <v>0</v>
      </c>
    </row>
    <row r="371" spans="1:21" ht="15">
      <c r="A371" s="176"/>
      <c r="B371" s="285" t="s">
        <v>188</v>
      </c>
      <c r="C371" s="271" t="s">
        <v>186</v>
      </c>
      <c r="D371" s="280" t="str">
        <f>C368</f>
        <v>External</v>
      </c>
      <c r="E371" s="271"/>
      <c r="F371" s="281"/>
      <c r="G371" s="275"/>
      <c r="H371" s="275"/>
      <c r="I371" s="275"/>
      <c r="J371" s="275"/>
      <c r="K371" s="231"/>
      <c r="L371" s="240"/>
      <c r="M371" s="273">
        <f t="shared" ref="M371:U371" ca="1" si="214">M377*M374</f>
        <v>0</v>
      </c>
      <c r="N371" s="273">
        <f t="shared" ca="1" si="214"/>
        <v>0</v>
      </c>
      <c r="O371" s="273">
        <f t="shared" ca="1" si="214"/>
        <v>0</v>
      </c>
      <c r="P371" s="273">
        <f t="shared" ca="1" si="214"/>
        <v>0</v>
      </c>
      <c r="Q371" s="273">
        <f t="shared" ca="1" si="214"/>
        <v>0</v>
      </c>
      <c r="R371" s="273">
        <f t="shared" ca="1" si="214"/>
        <v>0</v>
      </c>
      <c r="S371" s="273">
        <f t="shared" ca="1" si="214"/>
        <v>0</v>
      </c>
      <c r="T371" s="273">
        <f t="shared" ca="1" si="214"/>
        <v>0</v>
      </c>
      <c r="U371" s="273">
        <f t="shared" ca="1" si="214"/>
        <v>0</v>
      </c>
    </row>
    <row r="372" spans="1:21" ht="15">
      <c r="A372" s="176"/>
      <c r="B372" s="285" t="s">
        <v>206</v>
      </c>
      <c r="C372" s="271" t="s">
        <v>186</v>
      </c>
      <c r="D372" s="280" t="str">
        <f>C368</f>
        <v>External</v>
      </c>
      <c r="E372" s="271"/>
      <c r="F372" s="281"/>
      <c r="G372" s="275"/>
      <c r="H372" s="275"/>
      <c r="I372" s="275"/>
      <c r="J372" s="275"/>
      <c r="K372" s="231"/>
      <c r="L372" s="240"/>
      <c r="M372" s="273">
        <f>M378*M374</f>
        <v>0</v>
      </c>
      <c r="N372" s="273">
        <f t="shared" ref="N372:U372" ca="1" si="215">N378*N374</f>
        <v>0</v>
      </c>
      <c r="O372" s="273">
        <f t="shared" ca="1" si="215"/>
        <v>0</v>
      </c>
      <c r="P372" s="273">
        <f t="shared" ca="1" si="215"/>
        <v>0</v>
      </c>
      <c r="Q372" s="273">
        <f t="shared" ca="1" si="215"/>
        <v>0</v>
      </c>
      <c r="R372" s="273">
        <f t="shared" ca="1" si="215"/>
        <v>0</v>
      </c>
      <c r="S372" s="273">
        <f t="shared" ca="1" si="215"/>
        <v>0</v>
      </c>
      <c r="T372" s="273">
        <f t="shared" ca="1" si="215"/>
        <v>0</v>
      </c>
      <c r="U372" s="273">
        <f t="shared" ca="1" si="215"/>
        <v>0</v>
      </c>
    </row>
    <row r="373" spans="1:21" ht="15">
      <c r="A373" s="176"/>
      <c r="B373" s="285" t="s">
        <v>187</v>
      </c>
      <c r="C373" s="271" t="s">
        <v>186</v>
      </c>
      <c r="D373" s="280" t="str">
        <f>C368</f>
        <v>External</v>
      </c>
      <c r="E373" s="271"/>
      <c r="F373" s="281"/>
      <c r="G373" s="275"/>
      <c r="H373" s="275"/>
      <c r="I373" s="275"/>
      <c r="J373" s="275"/>
      <c r="K373" s="231"/>
      <c r="L373" s="273">
        <f t="shared" ref="L373:U373" si="216">L376*L374</f>
        <v>0</v>
      </c>
      <c r="M373" s="273">
        <f t="shared" ca="1" si="216"/>
        <v>0</v>
      </c>
      <c r="N373" s="273">
        <f t="shared" ca="1" si="216"/>
        <v>0</v>
      </c>
      <c r="O373" s="273">
        <f t="shared" ca="1" si="216"/>
        <v>0</v>
      </c>
      <c r="P373" s="273">
        <f t="shared" ca="1" si="216"/>
        <v>0</v>
      </c>
      <c r="Q373" s="273">
        <f t="shared" ca="1" si="216"/>
        <v>0</v>
      </c>
      <c r="R373" s="273">
        <f t="shared" ca="1" si="216"/>
        <v>0</v>
      </c>
      <c r="S373" s="273">
        <f t="shared" ca="1" si="216"/>
        <v>0</v>
      </c>
      <c r="T373" s="273">
        <f t="shared" ca="1" si="216"/>
        <v>0</v>
      </c>
      <c r="U373" s="273">
        <f t="shared" ca="1" si="216"/>
        <v>0</v>
      </c>
    </row>
    <row r="374" spans="1:21" ht="15">
      <c r="A374" s="176"/>
      <c r="B374" s="285" t="s">
        <v>185</v>
      </c>
      <c r="C374" s="252" t="str">
        <f>"LCU per unit of "&amp;D373</f>
        <v>LCU per unit of External</v>
      </c>
      <c r="D374" s="280" t="str">
        <f>C363</f>
        <v>USD</v>
      </c>
      <c r="E374" s="271"/>
      <c r="F374" s="281"/>
      <c r="G374" s="275"/>
      <c r="H374" s="275"/>
      <c r="I374" s="275"/>
      <c r="J374" s="275"/>
      <c r="K374" s="231"/>
      <c r="L374" s="273">
        <f t="shared" ref="L374:U374" si="217">INDEX($L$81:$U$85,MATCH($D374,$B$81:$B$85,0),MATCH(L$78,$L$78:$U$78,0))</f>
        <v>379</v>
      </c>
      <c r="M374" s="273">
        <f t="shared" si="217"/>
        <v>379</v>
      </c>
      <c r="N374" s="273">
        <f t="shared" si="217"/>
        <v>379</v>
      </c>
      <c r="O374" s="273">
        <f t="shared" si="217"/>
        <v>379</v>
      </c>
      <c r="P374" s="273">
        <f t="shared" si="217"/>
        <v>379</v>
      </c>
      <c r="Q374" s="273">
        <f t="shared" si="217"/>
        <v>379</v>
      </c>
      <c r="R374" s="273">
        <f t="shared" si="217"/>
        <v>379</v>
      </c>
      <c r="S374" s="273">
        <f t="shared" si="217"/>
        <v>379</v>
      </c>
      <c r="T374" s="273">
        <f t="shared" si="217"/>
        <v>379</v>
      </c>
      <c r="U374" s="273">
        <f t="shared" si="217"/>
        <v>379</v>
      </c>
    </row>
    <row r="375" spans="1:21" ht="15">
      <c r="A375" s="176"/>
      <c r="B375" s="285" t="s">
        <v>184</v>
      </c>
      <c r="C375" s="252" t="str">
        <f>"million "&amp;D374</f>
        <v>million USD</v>
      </c>
      <c r="D375" s="280" t="str">
        <f>D374</f>
        <v>USD</v>
      </c>
      <c r="E375" s="263"/>
      <c r="F375" s="287"/>
      <c r="G375" s="275"/>
      <c r="H375" s="275"/>
      <c r="I375" s="275"/>
      <c r="J375" s="275"/>
      <c r="K375" s="231"/>
      <c r="L375" s="288">
        <f>L370/L374</f>
        <v>0</v>
      </c>
      <c r="M375" s="288">
        <f t="shared" ref="M375:U375" si="218">M370/M374</f>
        <v>0</v>
      </c>
      <c r="N375" s="288">
        <f t="shared" si="218"/>
        <v>0</v>
      </c>
      <c r="O375" s="288">
        <f t="shared" si="218"/>
        <v>0</v>
      </c>
      <c r="P375" s="288">
        <f t="shared" si="218"/>
        <v>0</v>
      </c>
      <c r="Q375" s="288">
        <f t="shared" si="218"/>
        <v>0</v>
      </c>
      <c r="R375" s="288">
        <f t="shared" si="218"/>
        <v>0</v>
      </c>
      <c r="S375" s="288">
        <f t="shared" si="218"/>
        <v>0</v>
      </c>
      <c r="T375" s="288">
        <f t="shared" si="218"/>
        <v>0</v>
      </c>
      <c r="U375" s="288">
        <f t="shared" si="218"/>
        <v>0</v>
      </c>
    </row>
    <row r="376" spans="1:21" ht="15">
      <c r="A376" s="176"/>
      <c r="B376" s="285" t="s">
        <v>183</v>
      </c>
      <c r="C376" s="252" t="str">
        <f>"million "&amp;D375</f>
        <v>million USD</v>
      </c>
      <c r="D376" s="280" t="str">
        <f>D375</f>
        <v>USD</v>
      </c>
      <c r="E376" s="271"/>
      <c r="F376" s="287"/>
      <c r="G376" s="275"/>
      <c r="H376" s="275"/>
      <c r="I376" s="275"/>
      <c r="J376" s="275"/>
      <c r="K376" s="231"/>
      <c r="L376" s="273">
        <f>L375</f>
        <v>0</v>
      </c>
      <c r="M376" s="273">
        <f t="shared" ref="M376:U376" ca="1" si="219">L376+M375-M377</f>
        <v>0</v>
      </c>
      <c r="N376" s="273">
        <f t="shared" ca="1" si="219"/>
        <v>0</v>
      </c>
      <c r="O376" s="273">
        <f t="shared" ca="1" si="219"/>
        <v>0</v>
      </c>
      <c r="P376" s="273">
        <f t="shared" ca="1" si="219"/>
        <v>0</v>
      </c>
      <c r="Q376" s="273">
        <f t="shared" ca="1" si="219"/>
        <v>0</v>
      </c>
      <c r="R376" s="273">
        <f t="shared" ca="1" si="219"/>
        <v>0</v>
      </c>
      <c r="S376" s="273">
        <f t="shared" ca="1" si="219"/>
        <v>0</v>
      </c>
      <c r="T376" s="273">
        <f t="shared" ca="1" si="219"/>
        <v>0</v>
      </c>
      <c r="U376" s="273">
        <f t="shared" ca="1" si="219"/>
        <v>0</v>
      </c>
    </row>
    <row r="377" spans="1:21" ht="15">
      <c r="A377" s="176"/>
      <c r="B377" s="285" t="s">
        <v>119</v>
      </c>
      <c r="C377" s="252" t="str">
        <f>"million "&amp;D376</f>
        <v>million USD</v>
      </c>
      <c r="D377" s="280" t="str">
        <f>D376</f>
        <v>USD</v>
      </c>
      <c r="E377" s="271"/>
      <c r="F377" s="287"/>
      <c r="G377" s="275"/>
      <c r="H377" s="275"/>
      <c r="I377" s="275"/>
      <c r="J377" s="275"/>
      <c r="K377" s="231"/>
      <c r="L377" s="240"/>
      <c r="M377" s="273">
        <f t="shared" ref="M377:U377" ca="1" si="220">IF(M$241&gt;$C364-1,SUM(OFFSET($L375,0,M$241-$C364,1,$C364-$C365))/($C364-$C365),IF(M$241&lt;$C365+1,0,SUM(OFFSET($L375,0,0,1,M$241-$C365))/($C364-$C365)))</f>
        <v>0</v>
      </c>
      <c r="N377" s="273">
        <f t="shared" ca="1" si="220"/>
        <v>0</v>
      </c>
      <c r="O377" s="273">
        <f t="shared" ca="1" si="220"/>
        <v>0</v>
      </c>
      <c r="P377" s="273">
        <f t="shared" ca="1" si="220"/>
        <v>0</v>
      </c>
      <c r="Q377" s="273">
        <f t="shared" ca="1" si="220"/>
        <v>0</v>
      </c>
      <c r="R377" s="273">
        <f t="shared" ca="1" si="220"/>
        <v>0</v>
      </c>
      <c r="S377" s="273">
        <f t="shared" ca="1" si="220"/>
        <v>0</v>
      </c>
      <c r="T377" s="273">
        <f t="shared" ca="1" si="220"/>
        <v>0</v>
      </c>
      <c r="U377" s="273">
        <f t="shared" ca="1" si="220"/>
        <v>0</v>
      </c>
    </row>
    <row r="378" spans="1:21" ht="15">
      <c r="A378" s="176"/>
      <c r="B378" s="285" t="s">
        <v>182</v>
      </c>
      <c r="C378" s="252" t="str">
        <f>"million "&amp;D377</f>
        <v>million USD</v>
      </c>
      <c r="D378" s="280" t="str">
        <f>D377</f>
        <v>USD</v>
      </c>
      <c r="E378" s="271"/>
      <c r="F378" s="287"/>
      <c r="G378" s="275"/>
      <c r="H378" s="275"/>
      <c r="I378" s="275"/>
      <c r="J378" s="275"/>
      <c r="K378" s="231"/>
      <c r="L378" s="240"/>
      <c r="M378" s="273">
        <f t="shared" ref="M378:U378" si="221">L376*$C366</f>
        <v>0</v>
      </c>
      <c r="N378" s="273">
        <f t="shared" ca="1" si="221"/>
        <v>0</v>
      </c>
      <c r="O378" s="273">
        <f t="shared" ca="1" si="221"/>
        <v>0</v>
      </c>
      <c r="P378" s="273">
        <f t="shared" ca="1" si="221"/>
        <v>0</v>
      </c>
      <c r="Q378" s="273">
        <f t="shared" ca="1" si="221"/>
        <v>0</v>
      </c>
      <c r="R378" s="273">
        <f t="shared" ca="1" si="221"/>
        <v>0</v>
      </c>
      <c r="S378" s="273">
        <f t="shared" ca="1" si="221"/>
        <v>0</v>
      </c>
      <c r="T378" s="273">
        <f t="shared" ca="1" si="221"/>
        <v>0</v>
      </c>
      <c r="U378" s="273">
        <f t="shared" ca="1" si="221"/>
        <v>0</v>
      </c>
    </row>
    <row r="379" spans="1:21" ht="15">
      <c r="A379" s="176"/>
      <c r="B379" s="289" t="s">
        <v>193</v>
      </c>
      <c r="C379" s="252"/>
      <c r="D379" s="264"/>
      <c r="E379" s="260"/>
      <c r="F379" s="275"/>
      <c r="G379" s="275"/>
      <c r="H379" s="275"/>
      <c r="I379" s="275"/>
      <c r="J379" s="275"/>
      <c r="K379" s="231"/>
      <c r="L379" s="273"/>
      <c r="M379" s="273"/>
      <c r="N379" s="273"/>
      <c r="O379" s="273"/>
      <c r="P379" s="273"/>
      <c r="Q379" s="273"/>
      <c r="R379" s="273"/>
      <c r="S379" s="273"/>
      <c r="T379" s="273"/>
      <c r="U379" s="273"/>
    </row>
    <row r="380" spans="1:21" ht="15">
      <c r="A380" s="176"/>
      <c r="B380" s="285" t="s">
        <v>59</v>
      </c>
      <c r="C380" s="246" t="str">
        <f>IF(C385="Domestic","LCU","USD")</f>
        <v>USD</v>
      </c>
      <c r="D380" s="251"/>
      <c r="E380" s="251"/>
      <c r="F380" s="255"/>
      <c r="G380" s="255"/>
      <c r="H380" s="255"/>
      <c r="I380" s="255"/>
      <c r="J380" s="255"/>
      <c r="K380" s="221"/>
      <c r="L380" s="221"/>
      <c r="M380" s="221"/>
      <c r="N380" s="221"/>
      <c r="O380" s="221"/>
      <c r="P380" s="221"/>
      <c r="Q380" s="221"/>
      <c r="R380" s="221"/>
      <c r="S380" s="221"/>
      <c r="T380" s="221"/>
      <c r="U380" s="221"/>
    </row>
    <row r="381" spans="1:21" ht="15">
      <c r="A381" s="176"/>
      <c r="B381" s="285" t="s">
        <v>221</v>
      </c>
      <c r="C381" s="247">
        <f>SUMIF($E$63:$E$72,$B379,H$63:H$72)</f>
        <v>10</v>
      </c>
      <c r="D381" s="251"/>
      <c r="E381" s="251"/>
      <c r="F381" s="255"/>
      <c r="G381" s="255"/>
      <c r="H381" s="255"/>
      <c r="I381" s="255"/>
      <c r="J381" s="255"/>
      <c r="K381" s="221"/>
      <c r="L381" s="221"/>
      <c r="M381" s="221"/>
      <c r="N381" s="221"/>
      <c r="O381" s="221"/>
      <c r="P381" s="221"/>
      <c r="Q381" s="221"/>
      <c r="R381" s="221"/>
      <c r="S381" s="221"/>
      <c r="T381" s="221"/>
      <c r="U381" s="221"/>
    </row>
    <row r="382" spans="1:21" ht="15">
      <c r="A382" s="176"/>
      <c r="B382" s="285" t="s">
        <v>220</v>
      </c>
      <c r="C382" s="248">
        <f>SUMIF($E$63:$E$72,$B379,I$63:I$72)</f>
        <v>0</v>
      </c>
      <c r="D382" s="251"/>
      <c r="E382" s="251"/>
      <c r="F382" s="255"/>
      <c r="G382" s="255"/>
      <c r="H382" s="255"/>
      <c r="I382" s="255"/>
      <c r="J382" s="255"/>
      <c r="K382" s="221"/>
      <c r="L382" s="221"/>
      <c r="M382" s="221"/>
      <c r="N382" s="221"/>
      <c r="O382" s="221"/>
      <c r="P382" s="221"/>
      <c r="Q382" s="221"/>
      <c r="R382" s="221"/>
      <c r="S382" s="221"/>
      <c r="T382" s="221"/>
      <c r="U382" s="221"/>
    </row>
    <row r="383" spans="1:21" ht="15">
      <c r="A383" s="176"/>
      <c r="B383" s="285" t="s">
        <v>219</v>
      </c>
      <c r="C383" s="249">
        <f>SUMIF($E$63:$E$72,$B379,G$63:G$72)</f>
        <v>0.1</v>
      </c>
      <c r="D383" s="251"/>
      <c r="E383" s="251"/>
      <c r="F383" s="255"/>
      <c r="G383" s="255"/>
      <c r="H383" s="255"/>
      <c r="I383" s="255"/>
      <c r="J383" s="255"/>
      <c r="K383" s="221"/>
      <c r="L383" s="221"/>
      <c r="M383" s="221"/>
      <c r="N383" s="221"/>
      <c r="O383" s="221"/>
      <c r="P383" s="221"/>
      <c r="Q383" s="221"/>
      <c r="R383" s="221"/>
      <c r="S383" s="221"/>
      <c r="T383" s="221"/>
      <c r="U383" s="221"/>
    </row>
    <row r="384" spans="1:21" ht="15">
      <c r="A384" s="176"/>
      <c r="B384" s="285" t="s">
        <v>218</v>
      </c>
      <c r="C384" s="280" t="s">
        <v>232</v>
      </c>
      <c r="D384" s="251"/>
      <c r="E384" s="251"/>
      <c r="F384" s="255"/>
      <c r="G384" s="255"/>
      <c r="H384" s="255"/>
      <c r="I384" s="255"/>
      <c r="J384" s="255"/>
      <c r="K384" s="221"/>
      <c r="L384" s="221"/>
      <c r="M384" s="221"/>
      <c r="N384" s="221"/>
      <c r="O384" s="221"/>
      <c r="P384" s="221"/>
      <c r="Q384" s="221"/>
      <c r="R384" s="221"/>
      <c r="S384" s="221"/>
      <c r="T384" s="221"/>
      <c r="U384" s="221"/>
    </row>
    <row r="385" spans="1:21" ht="15">
      <c r="A385" s="176"/>
      <c r="B385" s="285" t="str">
        <f>"Classified as External or Domestic?"</f>
        <v>Classified as External or Domestic?</v>
      </c>
      <c r="C385" s="248" t="str">
        <f>VLOOKUP(B379,$E$63:$I$72,2,FALSE)</f>
        <v>External</v>
      </c>
      <c r="D385" s="251"/>
      <c r="E385" s="251"/>
      <c r="F385" s="255"/>
      <c r="G385" s="255"/>
      <c r="H385" s="255"/>
      <c r="I385" s="255"/>
      <c r="J385" s="255"/>
      <c r="K385" s="221"/>
      <c r="L385" s="221"/>
      <c r="M385" s="221"/>
      <c r="N385" s="221"/>
      <c r="O385" s="221"/>
      <c r="P385" s="221"/>
      <c r="Q385" s="221"/>
      <c r="R385" s="221"/>
      <c r="S385" s="221"/>
      <c r="T385" s="221"/>
      <c r="U385" s="221"/>
    </row>
    <row r="386" spans="1:21" ht="15">
      <c r="A386" s="176"/>
      <c r="B386" s="285" t="s">
        <v>258</v>
      </c>
      <c r="C386" s="251" t="s">
        <v>257</v>
      </c>
      <c r="D386" s="251"/>
      <c r="E386" s="251"/>
      <c r="F386" s="255"/>
      <c r="G386" s="255"/>
      <c r="H386" s="255"/>
      <c r="I386" s="255"/>
      <c r="J386" s="255"/>
      <c r="K386" s="221"/>
      <c r="L386" s="288">
        <f>L387/L$101*100</f>
        <v>0</v>
      </c>
      <c r="M386" s="288">
        <f t="shared" ref="M386" ca="1" si="222">M387/M$101*100</f>
        <v>0</v>
      </c>
      <c r="N386" s="288">
        <f t="shared" ref="N386" ca="1" si="223">N387/N$101*100</f>
        <v>0</v>
      </c>
      <c r="O386" s="288">
        <f t="shared" ref="O386" ca="1" si="224">O387/O$101*100</f>
        <v>0</v>
      </c>
      <c r="P386" s="288">
        <f t="shared" ref="P386" ca="1" si="225">P387/P$101*100</f>
        <v>0</v>
      </c>
      <c r="Q386" s="288">
        <f t="shared" ref="Q386" ca="1" si="226">Q387/Q$101*100</f>
        <v>0</v>
      </c>
      <c r="R386" s="288">
        <f t="shared" ref="R386" ca="1" si="227">R387/R$101*100</f>
        <v>0</v>
      </c>
      <c r="S386" s="288">
        <f t="shared" ref="S386" ca="1" si="228">S387/S$101*100</f>
        <v>0</v>
      </c>
      <c r="T386" s="288">
        <f t="shared" ref="T386" ca="1" si="229">T387/T$101*100</f>
        <v>0</v>
      </c>
      <c r="U386" s="288">
        <f t="shared" ref="U386" ca="1" si="230">U387/U$101*100</f>
        <v>0</v>
      </c>
    </row>
    <row r="387" spans="1:21" ht="15">
      <c r="A387" s="176"/>
      <c r="B387" s="285" t="s">
        <v>189</v>
      </c>
      <c r="C387" s="271" t="s">
        <v>186</v>
      </c>
      <c r="D387" s="280" t="str">
        <f>C385</f>
        <v>External</v>
      </c>
      <c r="E387" s="271"/>
      <c r="F387" s="281"/>
      <c r="G387" s="275"/>
      <c r="H387" s="275"/>
      <c r="I387" s="275"/>
      <c r="J387" s="275"/>
      <c r="K387" s="231"/>
      <c r="L387" s="250">
        <f>SUMIF($E$63:$E$72,$B379,L$63:L$72)*L391</f>
        <v>0</v>
      </c>
      <c r="M387" s="250">
        <f t="shared" ref="M387:U387" si="231">SUMIF($E$63:$E$72,$B379,M$63:M$72)*M391</f>
        <v>0</v>
      </c>
      <c r="N387" s="250">
        <f t="shared" si="231"/>
        <v>0</v>
      </c>
      <c r="O387" s="250">
        <f t="shared" si="231"/>
        <v>0</v>
      </c>
      <c r="P387" s="250">
        <f t="shared" si="231"/>
        <v>0</v>
      </c>
      <c r="Q387" s="250">
        <f t="shared" si="231"/>
        <v>0</v>
      </c>
      <c r="R387" s="250">
        <f t="shared" si="231"/>
        <v>0</v>
      </c>
      <c r="S387" s="250">
        <f t="shared" si="231"/>
        <v>0</v>
      </c>
      <c r="T387" s="250">
        <f t="shared" si="231"/>
        <v>0</v>
      </c>
      <c r="U387" s="250">
        <f t="shared" si="231"/>
        <v>0</v>
      </c>
    </row>
    <row r="388" spans="1:21" ht="15">
      <c r="A388" s="176"/>
      <c r="B388" s="285" t="s">
        <v>188</v>
      </c>
      <c r="C388" s="271" t="s">
        <v>186</v>
      </c>
      <c r="D388" s="280" t="str">
        <f>C385</f>
        <v>External</v>
      </c>
      <c r="E388" s="271"/>
      <c r="F388" s="281"/>
      <c r="G388" s="275"/>
      <c r="H388" s="275"/>
      <c r="I388" s="275"/>
      <c r="J388" s="275"/>
      <c r="K388" s="231"/>
      <c r="L388" s="240"/>
      <c r="M388" s="273">
        <f t="shared" ref="M388:U388" ca="1" si="232">M394*M391</f>
        <v>0</v>
      </c>
      <c r="N388" s="273">
        <f t="shared" ca="1" si="232"/>
        <v>0</v>
      </c>
      <c r="O388" s="273">
        <f t="shared" ca="1" si="232"/>
        <v>0</v>
      </c>
      <c r="P388" s="273">
        <f t="shared" ca="1" si="232"/>
        <v>0</v>
      </c>
      <c r="Q388" s="273">
        <f t="shared" ca="1" si="232"/>
        <v>0</v>
      </c>
      <c r="R388" s="273">
        <f t="shared" ca="1" si="232"/>
        <v>0</v>
      </c>
      <c r="S388" s="273">
        <f t="shared" ca="1" si="232"/>
        <v>0</v>
      </c>
      <c r="T388" s="273">
        <f t="shared" ca="1" si="232"/>
        <v>0</v>
      </c>
      <c r="U388" s="273">
        <f t="shared" ca="1" si="232"/>
        <v>0</v>
      </c>
    </row>
    <row r="389" spans="1:21" ht="15">
      <c r="A389" s="176"/>
      <c r="B389" s="285" t="s">
        <v>206</v>
      </c>
      <c r="C389" s="271" t="s">
        <v>186</v>
      </c>
      <c r="D389" s="280" t="str">
        <f>C385</f>
        <v>External</v>
      </c>
      <c r="E389" s="271"/>
      <c r="F389" s="281"/>
      <c r="G389" s="275"/>
      <c r="H389" s="275"/>
      <c r="I389" s="275"/>
      <c r="J389" s="275"/>
      <c r="K389" s="231"/>
      <c r="L389" s="240"/>
      <c r="M389" s="273">
        <f>M395*M391</f>
        <v>0</v>
      </c>
      <c r="N389" s="273">
        <f t="shared" ref="N389:U389" ca="1" si="233">N395*N391</f>
        <v>0</v>
      </c>
      <c r="O389" s="273">
        <f t="shared" ca="1" si="233"/>
        <v>0</v>
      </c>
      <c r="P389" s="273">
        <f t="shared" ca="1" si="233"/>
        <v>0</v>
      </c>
      <c r="Q389" s="273">
        <f t="shared" ca="1" si="233"/>
        <v>0</v>
      </c>
      <c r="R389" s="273">
        <f t="shared" ca="1" si="233"/>
        <v>0</v>
      </c>
      <c r="S389" s="273">
        <f t="shared" ca="1" si="233"/>
        <v>0</v>
      </c>
      <c r="T389" s="273">
        <f t="shared" ca="1" si="233"/>
        <v>0</v>
      </c>
      <c r="U389" s="273">
        <f t="shared" ca="1" si="233"/>
        <v>0</v>
      </c>
    </row>
    <row r="390" spans="1:21" ht="15">
      <c r="A390" s="176"/>
      <c r="B390" s="285" t="s">
        <v>187</v>
      </c>
      <c r="C390" s="271" t="s">
        <v>186</v>
      </c>
      <c r="D390" s="280" t="str">
        <f>C385</f>
        <v>External</v>
      </c>
      <c r="E390" s="271"/>
      <c r="F390" s="281"/>
      <c r="G390" s="275"/>
      <c r="H390" s="275"/>
      <c r="I390" s="275"/>
      <c r="J390" s="275"/>
      <c r="K390" s="231"/>
      <c r="L390" s="273">
        <f t="shared" ref="L390:U390" si="234">L393*L391</f>
        <v>0</v>
      </c>
      <c r="M390" s="273">
        <f t="shared" ca="1" si="234"/>
        <v>0</v>
      </c>
      <c r="N390" s="273">
        <f t="shared" ca="1" si="234"/>
        <v>0</v>
      </c>
      <c r="O390" s="273">
        <f t="shared" ca="1" si="234"/>
        <v>0</v>
      </c>
      <c r="P390" s="273">
        <f t="shared" ca="1" si="234"/>
        <v>0</v>
      </c>
      <c r="Q390" s="273">
        <f t="shared" ca="1" si="234"/>
        <v>0</v>
      </c>
      <c r="R390" s="273">
        <f t="shared" ca="1" si="234"/>
        <v>0</v>
      </c>
      <c r="S390" s="273">
        <f t="shared" ca="1" si="234"/>
        <v>0</v>
      </c>
      <c r="T390" s="273">
        <f t="shared" ca="1" si="234"/>
        <v>0</v>
      </c>
      <c r="U390" s="273">
        <f t="shared" ca="1" si="234"/>
        <v>0</v>
      </c>
    </row>
    <row r="391" spans="1:21" ht="15">
      <c r="A391" s="176"/>
      <c r="B391" s="285" t="s">
        <v>185</v>
      </c>
      <c r="C391" s="252" t="str">
        <f>"LCU per unit of "&amp;D390</f>
        <v>LCU per unit of External</v>
      </c>
      <c r="D391" s="280" t="str">
        <f>C380</f>
        <v>USD</v>
      </c>
      <c r="E391" s="271"/>
      <c r="F391" s="281"/>
      <c r="G391" s="275"/>
      <c r="H391" s="275"/>
      <c r="I391" s="275"/>
      <c r="J391" s="275"/>
      <c r="K391" s="231"/>
      <c r="L391" s="273">
        <f t="shared" ref="L391:U391" si="235">INDEX($L$81:$U$85,MATCH($D391,$B$81:$B$85,0),MATCH(L$78,$L$78:$U$78,0))</f>
        <v>379</v>
      </c>
      <c r="M391" s="273">
        <f t="shared" si="235"/>
        <v>379</v>
      </c>
      <c r="N391" s="273">
        <f t="shared" si="235"/>
        <v>379</v>
      </c>
      <c r="O391" s="273">
        <f t="shared" si="235"/>
        <v>379</v>
      </c>
      <c r="P391" s="273">
        <f t="shared" si="235"/>
        <v>379</v>
      </c>
      <c r="Q391" s="273">
        <f t="shared" si="235"/>
        <v>379</v>
      </c>
      <c r="R391" s="273">
        <f t="shared" si="235"/>
        <v>379</v>
      </c>
      <c r="S391" s="273">
        <f t="shared" si="235"/>
        <v>379</v>
      </c>
      <c r="T391" s="273">
        <f t="shared" si="235"/>
        <v>379</v>
      </c>
      <c r="U391" s="273">
        <f t="shared" si="235"/>
        <v>379</v>
      </c>
    </row>
    <row r="392" spans="1:21" ht="15">
      <c r="A392" s="176"/>
      <c r="B392" s="285" t="s">
        <v>184</v>
      </c>
      <c r="C392" s="252" t="str">
        <f>"million "&amp;D391</f>
        <v>million USD</v>
      </c>
      <c r="D392" s="280" t="str">
        <f>D391</f>
        <v>USD</v>
      </c>
      <c r="E392" s="263"/>
      <c r="F392" s="287"/>
      <c r="G392" s="275"/>
      <c r="H392" s="275"/>
      <c r="I392" s="275"/>
      <c r="J392" s="275"/>
      <c r="K392" s="231"/>
      <c r="L392" s="288">
        <f>L387/L391</f>
        <v>0</v>
      </c>
      <c r="M392" s="288">
        <f t="shared" ref="M392:U392" si="236">M387/M391</f>
        <v>0</v>
      </c>
      <c r="N392" s="288">
        <f t="shared" si="236"/>
        <v>0</v>
      </c>
      <c r="O392" s="288">
        <f t="shared" si="236"/>
        <v>0</v>
      </c>
      <c r="P392" s="288">
        <f t="shared" si="236"/>
        <v>0</v>
      </c>
      <c r="Q392" s="288">
        <f t="shared" si="236"/>
        <v>0</v>
      </c>
      <c r="R392" s="288">
        <f t="shared" si="236"/>
        <v>0</v>
      </c>
      <c r="S392" s="288">
        <f t="shared" si="236"/>
        <v>0</v>
      </c>
      <c r="T392" s="288">
        <f t="shared" si="236"/>
        <v>0</v>
      </c>
      <c r="U392" s="288">
        <f t="shared" si="236"/>
        <v>0</v>
      </c>
    </row>
    <row r="393" spans="1:21" ht="15">
      <c r="A393" s="176"/>
      <c r="B393" s="285" t="s">
        <v>183</v>
      </c>
      <c r="C393" s="252" t="str">
        <f>"million "&amp;D392</f>
        <v>million USD</v>
      </c>
      <c r="D393" s="280" t="str">
        <f>D392</f>
        <v>USD</v>
      </c>
      <c r="E393" s="271"/>
      <c r="F393" s="287"/>
      <c r="G393" s="275"/>
      <c r="H393" s="275"/>
      <c r="I393" s="275"/>
      <c r="J393" s="275"/>
      <c r="K393" s="231"/>
      <c r="L393" s="273">
        <f>L392</f>
        <v>0</v>
      </c>
      <c r="M393" s="273">
        <f t="shared" ref="M393:U393" ca="1" si="237">L393+M392-M394</f>
        <v>0</v>
      </c>
      <c r="N393" s="273">
        <f t="shared" ca="1" si="237"/>
        <v>0</v>
      </c>
      <c r="O393" s="273">
        <f t="shared" ca="1" si="237"/>
        <v>0</v>
      </c>
      <c r="P393" s="273">
        <f t="shared" ca="1" si="237"/>
        <v>0</v>
      </c>
      <c r="Q393" s="273">
        <f t="shared" ca="1" si="237"/>
        <v>0</v>
      </c>
      <c r="R393" s="273">
        <f t="shared" ca="1" si="237"/>
        <v>0</v>
      </c>
      <c r="S393" s="273">
        <f t="shared" ca="1" si="237"/>
        <v>0</v>
      </c>
      <c r="T393" s="273">
        <f t="shared" ca="1" si="237"/>
        <v>0</v>
      </c>
      <c r="U393" s="273">
        <f t="shared" ca="1" si="237"/>
        <v>0</v>
      </c>
    </row>
    <row r="394" spans="1:21" ht="15">
      <c r="A394" s="176"/>
      <c r="B394" s="285" t="s">
        <v>119</v>
      </c>
      <c r="C394" s="252" t="str">
        <f>"million "&amp;D393</f>
        <v>million USD</v>
      </c>
      <c r="D394" s="280" t="str">
        <f>D393</f>
        <v>USD</v>
      </c>
      <c r="E394" s="271"/>
      <c r="F394" s="287"/>
      <c r="G394" s="275"/>
      <c r="H394" s="275"/>
      <c r="I394" s="275"/>
      <c r="J394" s="275"/>
      <c r="K394" s="231"/>
      <c r="L394" s="240"/>
      <c r="M394" s="273">
        <f t="shared" ref="M394:U394" ca="1" si="238">IF(M$241&gt;$C381-1,SUM(OFFSET($L392,0,M$241-$C381,1,$C381-$C382))/($C381-$C382),IF(M$241&lt;$C382+1,0,SUM(OFFSET($L392,0,0,1,M$241-$C382))/($C381-$C382)))</f>
        <v>0</v>
      </c>
      <c r="N394" s="273">
        <f t="shared" ca="1" si="238"/>
        <v>0</v>
      </c>
      <c r="O394" s="273">
        <f t="shared" ca="1" si="238"/>
        <v>0</v>
      </c>
      <c r="P394" s="273">
        <f t="shared" ca="1" si="238"/>
        <v>0</v>
      </c>
      <c r="Q394" s="273">
        <f t="shared" ca="1" si="238"/>
        <v>0</v>
      </c>
      <c r="R394" s="273">
        <f t="shared" ca="1" si="238"/>
        <v>0</v>
      </c>
      <c r="S394" s="273">
        <f t="shared" ca="1" si="238"/>
        <v>0</v>
      </c>
      <c r="T394" s="273">
        <f t="shared" ca="1" si="238"/>
        <v>0</v>
      </c>
      <c r="U394" s="273">
        <f t="shared" ca="1" si="238"/>
        <v>0</v>
      </c>
    </row>
    <row r="395" spans="1:21" ht="15">
      <c r="A395" s="176"/>
      <c r="B395" s="285" t="s">
        <v>182</v>
      </c>
      <c r="C395" s="252" t="str">
        <f>"million "&amp;D394</f>
        <v>million USD</v>
      </c>
      <c r="D395" s="280" t="str">
        <f>D394</f>
        <v>USD</v>
      </c>
      <c r="E395" s="271"/>
      <c r="F395" s="287"/>
      <c r="G395" s="275"/>
      <c r="H395" s="275"/>
      <c r="I395" s="275"/>
      <c r="J395" s="275"/>
      <c r="K395" s="231"/>
      <c r="L395" s="240"/>
      <c r="M395" s="273">
        <f t="shared" ref="M395:U395" si="239">L393*$C383</f>
        <v>0</v>
      </c>
      <c r="N395" s="273">
        <f t="shared" ca="1" si="239"/>
        <v>0</v>
      </c>
      <c r="O395" s="273">
        <f t="shared" ca="1" si="239"/>
        <v>0</v>
      </c>
      <c r="P395" s="273">
        <f t="shared" ca="1" si="239"/>
        <v>0</v>
      </c>
      <c r="Q395" s="273">
        <f t="shared" ca="1" si="239"/>
        <v>0</v>
      </c>
      <c r="R395" s="273">
        <f t="shared" ca="1" si="239"/>
        <v>0</v>
      </c>
      <c r="S395" s="273">
        <f t="shared" ca="1" si="239"/>
        <v>0</v>
      </c>
      <c r="T395" s="273">
        <f t="shared" ca="1" si="239"/>
        <v>0</v>
      </c>
      <c r="U395" s="273">
        <f t="shared" ca="1" si="239"/>
        <v>0</v>
      </c>
    </row>
    <row r="396" spans="1:21" ht="15">
      <c r="A396" s="176"/>
      <c r="B396" s="289" t="s">
        <v>192</v>
      </c>
      <c r="C396" s="252"/>
      <c r="D396" s="264"/>
      <c r="E396" s="260"/>
      <c r="F396" s="275"/>
      <c r="G396" s="275"/>
      <c r="H396" s="275"/>
      <c r="I396" s="275"/>
      <c r="J396" s="275"/>
      <c r="K396" s="231"/>
      <c r="L396" s="273"/>
      <c r="M396" s="273"/>
      <c r="N396" s="273"/>
      <c r="O396" s="273"/>
      <c r="P396" s="273"/>
      <c r="Q396" s="273"/>
      <c r="R396" s="273"/>
      <c r="S396" s="273"/>
      <c r="T396" s="273"/>
      <c r="U396" s="273"/>
    </row>
    <row r="397" spans="1:21" ht="15">
      <c r="A397" s="176"/>
      <c r="B397" s="285" t="s">
        <v>59</v>
      </c>
      <c r="C397" s="246" t="str">
        <f>IF(C402="Domestic","LCU","USD")</f>
        <v>USD</v>
      </c>
      <c r="D397" s="251"/>
      <c r="E397" s="251"/>
      <c r="F397" s="255"/>
      <c r="G397" s="255"/>
      <c r="H397" s="255"/>
      <c r="I397" s="255"/>
      <c r="J397" s="255"/>
      <c r="K397" s="221"/>
      <c r="L397" s="221"/>
      <c r="M397" s="221"/>
      <c r="N397" s="221"/>
      <c r="O397" s="221"/>
      <c r="P397" s="221"/>
      <c r="Q397" s="221"/>
      <c r="R397" s="221"/>
      <c r="S397" s="221"/>
      <c r="T397" s="221"/>
      <c r="U397" s="221"/>
    </row>
    <row r="398" spans="1:21" ht="15">
      <c r="A398" s="176"/>
      <c r="B398" s="285" t="s">
        <v>221</v>
      </c>
      <c r="C398" s="247">
        <f>SUMIF($E$63:$E$72,$B396,H$63:H$72)</f>
        <v>10</v>
      </c>
      <c r="D398" s="251"/>
      <c r="E398" s="251"/>
      <c r="F398" s="255"/>
      <c r="G398" s="255"/>
      <c r="H398" s="255"/>
      <c r="I398" s="255"/>
      <c r="J398" s="255"/>
      <c r="K398" s="221"/>
      <c r="L398" s="221"/>
      <c r="M398" s="221"/>
      <c r="N398" s="221"/>
      <c r="O398" s="221"/>
      <c r="P398" s="221"/>
      <c r="Q398" s="221"/>
      <c r="R398" s="221"/>
      <c r="S398" s="221"/>
      <c r="T398" s="221"/>
      <c r="U398" s="221"/>
    </row>
    <row r="399" spans="1:21" ht="15">
      <c r="A399" s="176"/>
      <c r="B399" s="285" t="s">
        <v>220</v>
      </c>
      <c r="C399" s="248">
        <f>SUMIF($E$63:$E$72,$B396,I$63:I$72)</f>
        <v>0</v>
      </c>
      <c r="D399" s="251"/>
      <c r="E399" s="251"/>
      <c r="F399" s="255"/>
      <c r="G399" s="255"/>
      <c r="H399" s="255"/>
      <c r="I399" s="255"/>
      <c r="J399" s="255"/>
      <c r="K399" s="221"/>
      <c r="L399" s="221"/>
      <c r="M399" s="221"/>
      <c r="N399" s="221"/>
      <c r="O399" s="221"/>
      <c r="P399" s="221"/>
      <c r="Q399" s="221"/>
      <c r="R399" s="221"/>
      <c r="S399" s="221"/>
      <c r="T399" s="221"/>
      <c r="U399" s="221"/>
    </row>
    <row r="400" spans="1:21" ht="15">
      <c r="A400" s="176"/>
      <c r="B400" s="285" t="s">
        <v>219</v>
      </c>
      <c r="C400" s="249">
        <f>SUMIF($E$63:$E$72,$B396,G$63:G$72)</f>
        <v>0.1</v>
      </c>
      <c r="D400" s="251"/>
      <c r="E400" s="251"/>
      <c r="F400" s="255"/>
      <c r="G400" s="255"/>
      <c r="H400" s="255"/>
      <c r="I400" s="255"/>
      <c r="J400" s="255"/>
      <c r="K400" s="221"/>
      <c r="L400" s="221"/>
      <c r="M400" s="221"/>
      <c r="N400" s="221"/>
      <c r="O400" s="221"/>
      <c r="P400" s="221"/>
      <c r="Q400" s="221"/>
      <c r="R400" s="221"/>
      <c r="S400" s="221"/>
      <c r="T400" s="221"/>
      <c r="U400" s="221"/>
    </row>
    <row r="401" spans="1:21" ht="15">
      <c r="A401" s="176"/>
      <c r="B401" s="285" t="s">
        <v>218</v>
      </c>
      <c r="C401" s="280" t="s">
        <v>232</v>
      </c>
      <c r="D401" s="251"/>
      <c r="E401" s="251"/>
      <c r="F401" s="255"/>
      <c r="G401" s="255"/>
      <c r="H401" s="255"/>
      <c r="I401" s="255"/>
      <c r="J401" s="255"/>
      <c r="K401" s="221"/>
      <c r="L401" s="221"/>
      <c r="M401" s="221"/>
      <c r="N401" s="221"/>
      <c r="O401" s="221"/>
      <c r="P401" s="221"/>
      <c r="Q401" s="221"/>
      <c r="R401" s="221"/>
      <c r="S401" s="221"/>
      <c r="T401" s="221"/>
      <c r="U401" s="221"/>
    </row>
    <row r="402" spans="1:21" ht="15">
      <c r="A402" s="176"/>
      <c r="B402" s="285" t="str">
        <f>"Classified as External or Domestic?"</f>
        <v>Classified as External or Domestic?</v>
      </c>
      <c r="C402" s="248" t="str">
        <f>VLOOKUP(B396,$E$63:$I$72,2,FALSE)</f>
        <v>External</v>
      </c>
      <c r="D402" s="251"/>
      <c r="E402" s="251"/>
      <c r="F402" s="255"/>
      <c r="G402" s="255"/>
      <c r="H402" s="255"/>
      <c r="I402" s="255"/>
      <c r="J402" s="255"/>
      <c r="K402" s="221"/>
      <c r="L402" s="221"/>
      <c r="M402" s="221"/>
      <c r="N402" s="221"/>
      <c r="O402" s="221"/>
      <c r="P402" s="221"/>
      <c r="Q402" s="221"/>
      <c r="R402" s="221"/>
      <c r="S402" s="221"/>
      <c r="T402" s="221"/>
      <c r="U402" s="221"/>
    </row>
    <row r="403" spans="1:21" ht="15">
      <c r="A403" s="176"/>
      <c r="B403" s="285" t="s">
        <v>258</v>
      </c>
      <c r="C403" s="251" t="s">
        <v>257</v>
      </c>
      <c r="D403" s="251"/>
      <c r="E403" s="251"/>
      <c r="F403" s="255"/>
      <c r="G403" s="255"/>
      <c r="H403" s="255"/>
      <c r="I403" s="255"/>
      <c r="J403" s="255"/>
      <c r="K403" s="221"/>
      <c r="L403" s="288">
        <f>L404/L$101*100</f>
        <v>0</v>
      </c>
      <c r="M403" s="288">
        <f t="shared" ref="M403" ca="1" si="240">M404/M$101*100</f>
        <v>0</v>
      </c>
      <c r="N403" s="288">
        <f t="shared" ref="N403" ca="1" si="241">N404/N$101*100</f>
        <v>0</v>
      </c>
      <c r="O403" s="288">
        <f t="shared" ref="O403" ca="1" si="242">O404/O$101*100</f>
        <v>0</v>
      </c>
      <c r="P403" s="288">
        <f t="shared" ref="P403" ca="1" si="243">P404/P$101*100</f>
        <v>0</v>
      </c>
      <c r="Q403" s="288">
        <f t="shared" ref="Q403" ca="1" si="244">Q404/Q$101*100</f>
        <v>0</v>
      </c>
      <c r="R403" s="288">
        <f t="shared" ref="R403" ca="1" si="245">R404/R$101*100</f>
        <v>0</v>
      </c>
      <c r="S403" s="288">
        <f t="shared" ref="S403" ca="1" si="246">S404/S$101*100</f>
        <v>0</v>
      </c>
      <c r="T403" s="288">
        <f t="shared" ref="T403" ca="1" si="247">T404/T$101*100</f>
        <v>0</v>
      </c>
      <c r="U403" s="288">
        <f t="shared" ref="U403" ca="1" si="248">U404/U$101*100</f>
        <v>0</v>
      </c>
    </row>
    <row r="404" spans="1:21" ht="15">
      <c r="A404" s="176"/>
      <c r="B404" s="285" t="s">
        <v>189</v>
      </c>
      <c r="C404" s="271" t="s">
        <v>186</v>
      </c>
      <c r="D404" s="280" t="str">
        <f>C402</f>
        <v>External</v>
      </c>
      <c r="E404" s="271"/>
      <c r="F404" s="281"/>
      <c r="G404" s="275"/>
      <c r="H404" s="275"/>
      <c r="I404" s="275"/>
      <c r="J404" s="275"/>
      <c r="K404" s="231"/>
      <c r="L404" s="250">
        <f>SUMIF($E$63:$E$72,$B396,L$63:L$72)*L408</f>
        <v>0</v>
      </c>
      <c r="M404" s="250">
        <f t="shared" ref="M404:U404" si="249">SUMIF($E$63:$E$72,$B396,M$63:M$72)*M408</f>
        <v>0</v>
      </c>
      <c r="N404" s="250">
        <f t="shared" si="249"/>
        <v>0</v>
      </c>
      <c r="O404" s="250">
        <f t="shared" si="249"/>
        <v>0</v>
      </c>
      <c r="P404" s="250">
        <f t="shared" si="249"/>
        <v>0</v>
      </c>
      <c r="Q404" s="250">
        <f t="shared" si="249"/>
        <v>0</v>
      </c>
      <c r="R404" s="250">
        <f t="shared" si="249"/>
        <v>0</v>
      </c>
      <c r="S404" s="250">
        <f t="shared" si="249"/>
        <v>0</v>
      </c>
      <c r="T404" s="250">
        <f t="shared" si="249"/>
        <v>0</v>
      </c>
      <c r="U404" s="250">
        <f t="shared" si="249"/>
        <v>0</v>
      </c>
    </row>
    <row r="405" spans="1:21" ht="15">
      <c r="A405" s="176"/>
      <c r="B405" s="285" t="s">
        <v>188</v>
      </c>
      <c r="C405" s="271" t="s">
        <v>186</v>
      </c>
      <c r="D405" s="280" t="str">
        <f>C402</f>
        <v>External</v>
      </c>
      <c r="E405" s="271"/>
      <c r="F405" s="281"/>
      <c r="G405" s="275"/>
      <c r="H405" s="275"/>
      <c r="I405" s="275"/>
      <c r="J405" s="275"/>
      <c r="K405" s="231"/>
      <c r="L405" s="240"/>
      <c r="M405" s="273">
        <f t="shared" ref="M405:U405" ca="1" si="250">M411*M408</f>
        <v>0</v>
      </c>
      <c r="N405" s="273">
        <f t="shared" ca="1" si="250"/>
        <v>0</v>
      </c>
      <c r="O405" s="273">
        <f t="shared" ca="1" si="250"/>
        <v>0</v>
      </c>
      <c r="P405" s="273">
        <f t="shared" ca="1" si="250"/>
        <v>0</v>
      </c>
      <c r="Q405" s="273">
        <f t="shared" ca="1" si="250"/>
        <v>0</v>
      </c>
      <c r="R405" s="273">
        <f t="shared" ca="1" si="250"/>
        <v>0</v>
      </c>
      <c r="S405" s="273">
        <f t="shared" ca="1" si="250"/>
        <v>0</v>
      </c>
      <c r="T405" s="273">
        <f t="shared" ca="1" si="250"/>
        <v>0</v>
      </c>
      <c r="U405" s="273">
        <f t="shared" ca="1" si="250"/>
        <v>0</v>
      </c>
    </row>
    <row r="406" spans="1:21" ht="15">
      <c r="A406" s="176"/>
      <c r="B406" s="285" t="s">
        <v>206</v>
      </c>
      <c r="C406" s="271" t="s">
        <v>186</v>
      </c>
      <c r="D406" s="280" t="str">
        <f>C402</f>
        <v>External</v>
      </c>
      <c r="E406" s="271"/>
      <c r="F406" s="281"/>
      <c r="G406" s="275"/>
      <c r="H406" s="275"/>
      <c r="I406" s="275"/>
      <c r="J406" s="275"/>
      <c r="K406" s="231"/>
      <c r="L406" s="240"/>
      <c r="M406" s="273">
        <f>M412*M408</f>
        <v>0</v>
      </c>
      <c r="N406" s="273">
        <f t="shared" ref="N406:U406" ca="1" si="251">N412*N408</f>
        <v>0</v>
      </c>
      <c r="O406" s="273">
        <f t="shared" ca="1" si="251"/>
        <v>0</v>
      </c>
      <c r="P406" s="273">
        <f t="shared" ca="1" si="251"/>
        <v>0</v>
      </c>
      <c r="Q406" s="273">
        <f t="shared" ca="1" si="251"/>
        <v>0</v>
      </c>
      <c r="R406" s="273">
        <f t="shared" ca="1" si="251"/>
        <v>0</v>
      </c>
      <c r="S406" s="273">
        <f t="shared" ca="1" si="251"/>
        <v>0</v>
      </c>
      <c r="T406" s="273">
        <f t="shared" ca="1" si="251"/>
        <v>0</v>
      </c>
      <c r="U406" s="273">
        <f t="shared" ca="1" si="251"/>
        <v>0</v>
      </c>
    </row>
    <row r="407" spans="1:21" ht="15">
      <c r="A407" s="176"/>
      <c r="B407" s="285" t="s">
        <v>187</v>
      </c>
      <c r="C407" s="271" t="s">
        <v>186</v>
      </c>
      <c r="D407" s="280" t="str">
        <f>C402</f>
        <v>External</v>
      </c>
      <c r="E407" s="271"/>
      <c r="F407" s="281"/>
      <c r="G407" s="275"/>
      <c r="H407" s="275"/>
      <c r="I407" s="275"/>
      <c r="J407" s="275"/>
      <c r="K407" s="231"/>
      <c r="L407" s="273">
        <f t="shared" ref="L407:U407" si="252">L410*L408</f>
        <v>0</v>
      </c>
      <c r="M407" s="273">
        <f t="shared" ca="1" si="252"/>
        <v>0</v>
      </c>
      <c r="N407" s="273">
        <f t="shared" ca="1" si="252"/>
        <v>0</v>
      </c>
      <c r="O407" s="273">
        <f t="shared" ca="1" si="252"/>
        <v>0</v>
      </c>
      <c r="P407" s="273">
        <f t="shared" ca="1" si="252"/>
        <v>0</v>
      </c>
      <c r="Q407" s="273">
        <f t="shared" ca="1" si="252"/>
        <v>0</v>
      </c>
      <c r="R407" s="273">
        <f t="shared" ca="1" si="252"/>
        <v>0</v>
      </c>
      <c r="S407" s="273">
        <f t="shared" ca="1" si="252"/>
        <v>0</v>
      </c>
      <c r="T407" s="273">
        <f t="shared" ca="1" si="252"/>
        <v>0</v>
      </c>
      <c r="U407" s="273">
        <f t="shared" ca="1" si="252"/>
        <v>0</v>
      </c>
    </row>
    <row r="408" spans="1:21" ht="15">
      <c r="A408" s="176"/>
      <c r="B408" s="285" t="s">
        <v>185</v>
      </c>
      <c r="C408" s="252" t="str">
        <f>"LCU per unit of "&amp;D407</f>
        <v>LCU per unit of External</v>
      </c>
      <c r="D408" s="280" t="str">
        <f>C397</f>
        <v>USD</v>
      </c>
      <c r="E408" s="271"/>
      <c r="F408" s="281"/>
      <c r="G408" s="275"/>
      <c r="H408" s="275"/>
      <c r="I408" s="275"/>
      <c r="J408" s="275"/>
      <c r="K408" s="231"/>
      <c r="L408" s="273">
        <f t="shared" ref="L408:U408" si="253">INDEX($L$81:$U$85,MATCH($D408,$B$81:$B$85,0),MATCH(L$78,$L$78:$U$78,0))</f>
        <v>379</v>
      </c>
      <c r="M408" s="273">
        <f t="shared" si="253"/>
        <v>379</v>
      </c>
      <c r="N408" s="273">
        <f t="shared" si="253"/>
        <v>379</v>
      </c>
      <c r="O408" s="273">
        <f t="shared" si="253"/>
        <v>379</v>
      </c>
      <c r="P408" s="273">
        <f t="shared" si="253"/>
        <v>379</v>
      </c>
      <c r="Q408" s="273">
        <f t="shared" si="253"/>
        <v>379</v>
      </c>
      <c r="R408" s="273">
        <f t="shared" si="253"/>
        <v>379</v>
      </c>
      <c r="S408" s="273">
        <f t="shared" si="253"/>
        <v>379</v>
      </c>
      <c r="T408" s="273">
        <f t="shared" si="253"/>
        <v>379</v>
      </c>
      <c r="U408" s="273">
        <f t="shared" si="253"/>
        <v>379</v>
      </c>
    </row>
    <row r="409" spans="1:21" ht="15">
      <c r="A409" s="176"/>
      <c r="B409" s="285" t="s">
        <v>184</v>
      </c>
      <c r="C409" s="252" t="str">
        <f>"million "&amp;D408</f>
        <v>million USD</v>
      </c>
      <c r="D409" s="280" t="str">
        <f>D408</f>
        <v>USD</v>
      </c>
      <c r="E409" s="263"/>
      <c r="F409" s="287"/>
      <c r="G409" s="275"/>
      <c r="H409" s="275"/>
      <c r="I409" s="275"/>
      <c r="J409" s="275"/>
      <c r="K409" s="231"/>
      <c r="L409" s="288">
        <f>L404/L408</f>
        <v>0</v>
      </c>
      <c r="M409" s="288">
        <f t="shared" ref="M409:U409" si="254">M404/M408</f>
        <v>0</v>
      </c>
      <c r="N409" s="288">
        <f t="shared" si="254"/>
        <v>0</v>
      </c>
      <c r="O409" s="288">
        <f t="shared" si="254"/>
        <v>0</v>
      </c>
      <c r="P409" s="288">
        <f t="shared" si="254"/>
        <v>0</v>
      </c>
      <c r="Q409" s="288">
        <f t="shared" si="254"/>
        <v>0</v>
      </c>
      <c r="R409" s="288">
        <f t="shared" si="254"/>
        <v>0</v>
      </c>
      <c r="S409" s="288">
        <f t="shared" si="254"/>
        <v>0</v>
      </c>
      <c r="T409" s="288">
        <f t="shared" si="254"/>
        <v>0</v>
      </c>
      <c r="U409" s="288">
        <f t="shared" si="254"/>
        <v>0</v>
      </c>
    </row>
    <row r="410" spans="1:21" ht="15">
      <c r="A410" s="176"/>
      <c r="B410" s="285" t="s">
        <v>183</v>
      </c>
      <c r="C410" s="252" t="str">
        <f>"million "&amp;D409</f>
        <v>million USD</v>
      </c>
      <c r="D410" s="280" t="str">
        <f>D409</f>
        <v>USD</v>
      </c>
      <c r="E410" s="271"/>
      <c r="F410" s="287"/>
      <c r="G410" s="275"/>
      <c r="H410" s="275"/>
      <c r="I410" s="275"/>
      <c r="J410" s="275"/>
      <c r="K410" s="231"/>
      <c r="L410" s="273">
        <f>L409</f>
        <v>0</v>
      </c>
      <c r="M410" s="273">
        <f t="shared" ref="M410:U410" ca="1" si="255">L410+M409-M411</f>
        <v>0</v>
      </c>
      <c r="N410" s="273">
        <f t="shared" ca="1" si="255"/>
        <v>0</v>
      </c>
      <c r="O410" s="273">
        <f t="shared" ca="1" si="255"/>
        <v>0</v>
      </c>
      <c r="P410" s="273">
        <f t="shared" ca="1" si="255"/>
        <v>0</v>
      </c>
      <c r="Q410" s="273">
        <f t="shared" ca="1" si="255"/>
        <v>0</v>
      </c>
      <c r="R410" s="273">
        <f t="shared" ca="1" si="255"/>
        <v>0</v>
      </c>
      <c r="S410" s="273">
        <f t="shared" ca="1" si="255"/>
        <v>0</v>
      </c>
      <c r="T410" s="273">
        <f t="shared" ca="1" si="255"/>
        <v>0</v>
      </c>
      <c r="U410" s="273">
        <f t="shared" ca="1" si="255"/>
        <v>0</v>
      </c>
    </row>
    <row r="411" spans="1:21" ht="15">
      <c r="A411" s="176"/>
      <c r="B411" s="285" t="s">
        <v>119</v>
      </c>
      <c r="C411" s="252" t="str">
        <f>"million "&amp;D410</f>
        <v>million USD</v>
      </c>
      <c r="D411" s="280" t="str">
        <f>D410</f>
        <v>USD</v>
      </c>
      <c r="E411" s="271"/>
      <c r="F411" s="287"/>
      <c r="G411" s="275"/>
      <c r="H411" s="275"/>
      <c r="I411" s="275"/>
      <c r="J411" s="275"/>
      <c r="K411" s="231"/>
      <c r="L411" s="240"/>
      <c r="M411" s="273">
        <f t="shared" ref="M411:U411" ca="1" si="256">IF(M$241&gt;$C398-1,SUM(OFFSET($L409,0,M$241-$C398,1,$C398-$C399))/($C398-$C399),IF(M$241&lt;$C399+1,0,SUM(OFFSET($L409,0,0,1,M$241-$C399))/($C398-$C399)))</f>
        <v>0</v>
      </c>
      <c r="N411" s="273">
        <f t="shared" ca="1" si="256"/>
        <v>0</v>
      </c>
      <c r="O411" s="273">
        <f t="shared" ca="1" si="256"/>
        <v>0</v>
      </c>
      <c r="P411" s="273">
        <f t="shared" ca="1" si="256"/>
        <v>0</v>
      </c>
      <c r="Q411" s="273">
        <f t="shared" ca="1" si="256"/>
        <v>0</v>
      </c>
      <c r="R411" s="273">
        <f t="shared" ca="1" si="256"/>
        <v>0</v>
      </c>
      <c r="S411" s="273">
        <f t="shared" ca="1" si="256"/>
        <v>0</v>
      </c>
      <c r="T411" s="273">
        <f t="shared" ca="1" si="256"/>
        <v>0</v>
      </c>
      <c r="U411" s="273">
        <f t="shared" ca="1" si="256"/>
        <v>0</v>
      </c>
    </row>
    <row r="412" spans="1:21" ht="15">
      <c r="A412" s="176"/>
      <c r="B412" s="285" t="s">
        <v>182</v>
      </c>
      <c r="C412" s="252" t="str">
        <f>"million "&amp;D411</f>
        <v>million USD</v>
      </c>
      <c r="D412" s="280" t="str">
        <f>D411</f>
        <v>USD</v>
      </c>
      <c r="E412" s="271"/>
      <c r="F412" s="287"/>
      <c r="G412" s="275"/>
      <c r="H412" s="275"/>
      <c r="I412" s="275"/>
      <c r="J412" s="275"/>
      <c r="K412" s="231"/>
      <c r="L412" s="240"/>
      <c r="M412" s="273">
        <f t="shared" ref="M412:U412" si="257">L410*$C400</f>
        <v>0</v>
      </c>
      <c r="N412" s="273">
        <f t="shared" ca="1" si="257"/>
        <v>0</v>
      </c>
      <c r="O412" s="273">
        <f t="shared" ca="1" si="257"/>
        <v>0</v>
      </c>
      <c r="P412" s="273">
        <f t="shared" ca="1" si="257"/>
        <v>0</v>
      </c>
      <c r="Q412" s="273">
        <f t="shared" ca="1" si="257"/>
        <v>0</v>
      </c>
      <c r="R412" s="273">
        <f t="shared" ca="1" si="257"/>
        <v>0</v>
      </c>
      <c r="S412" s="273">
        <f t="shared" ca="1" si="257"/>
        <v>0</v>
      </c>
      <c r="T412" s="273">
        <f t="shared" ca="1" si="257"/>
        <v>0</v>
      </c>
      <c r="U412" s="273">
        <f t="shared" ca="1" si="257"/>
        <v>0</v>
      </c>
    </row>
    <row r="413" spans="1:21" ht="15">
      <c r="A413" s="176"/>
      <c r="B413" s="289" t="s">
        <v>191</v>
      </c>
      <c r="C413" s="252"/>
      <c r="D413" s="264"/>
      <c r="E413" s="260"/>
      <c r="F413" s="275"/>
      <c r="G413" s="275"/>
      <c r="H413" s="275"/>
      <c r="I413" s="275"/>
      <c r="J413" s="275"/>
      <c r="K413" s="231"/>
      <c r="L413" s="273"/>
      <c r="M413" s="273"/>
      <c r="N413" s="273"/>
      <c r="O413" s="273"/>
      <c r="P413" s="273"/>
      <c r="Q413" s="273"/>
      <c r="R413" s="273"/>
      <c r="S413" s="273"/>
      <c r="T413" s="273"/>
      <c r="U413" s="273"/>
    </row>
    <row r="414" spans="1:21" ht="15">
      <c r="A414" s="176"/>
      <c r="B414" s="285" t="s">
        <v>59</v>
      </c>
      <c r="C414" s="306" t="s">
        <v>226</v>
      </c>
      <c r="D414" s="251"/>
      <c r="E414" s="251"/>
      <c r="F414" s="255"/>
      <c r="G414" s="255"/>
      <c r="H414" s="255"/>
      <c r="I414" s="255"/>
      <c r="J414" s="255"/>
      <c r="K414" s="221"/>
      <c r="L414" s="221"/>
      <c r="M414" s="221"/>
      <c r="N414" s="221"/>
      <c r="O414" s="221"/>
      <c r="P414" s="221"/>
      <c r="Q414" s="221"/>
      <c r="R414" s="221"/>
      <c r="S414" s="221"/>
      <c r="T414" s="221"/>
      <c r="U414" s="221"/>
    </row>
    <row r="415" spans="1:21" ht="15">
      <c r="A415" s="176"/>
      <c r="B415" s="285" t="s">
        <v>221</v>
      </c>
      <c r="C415" s="308">
        <v>1</v>
      </c>
      <c r="D415" s="251"/>
      <c r="E415" s="251"/>
      <c r="F415" s="255"/>
      <c r="G415" s="255"/>
      <c r="H415" s="255"/>
      <c r="I415" s="255"/>
      <c r="J415" s="255"/>
      <c r="K415" s="221"/>
      <c r="L415" s="221"/>
      <c r="M415" s="221"/>
      <c r="N415" s="221"/>
      <c r="O415" s="221"/>
      <c r="P415" s="221"/>
      <c r="Q415" s="221"/>
      <c r="R415" s="221"/>
      <c r="S415" s="221"/>
      <c r="T415" s="221"/>
      <c r="U415" s="221"/>
    </row>
    <row r="416" spans="1:21" ht="15">
      <c r="A416" s="176"/>
      <c r="B416" s="285" t="s">
        <v>220</v>
      </c>
      <c r="C416" s="309">
        <v>0</v>
      </c>
      <c r="D416" s="251"/>
      <c r="E416" s="251"/>
      <c r="F416" s="255"/>
      <c r="G416" s="255"/>
      <c r="H416" s="255"/>
      <c r="I416" s="255"/>
      <c r="J416" s="255"/>
      <c r="K416" s="221"/>
      <c r="L416" s="221"/>
      <c r="M416" s="221"/>
      <c r="N416" s="221"/>
      <c r="O416" s="221"/>
      <c r="P416" s="221"/>
      <c r="Q416" s="221"/>
      <c r="R416" s="221"/>
      <c r="S416" s="221"/>
      <c r="T416" s="221"/>
      <c r="U416" s="221"/>
    </row>
    <row r="417" spans="1:21" ht="15">
      <c r="A417" s="176"/>
      <c r="B417" s="285" t="s">
        <v>219</v>
      </c>
      <c r="C417" s="310">
        <v>0</v>
      </c>
      <c r="D417" s="251"/>
      <c r="E417" s="251"/>
      <c r="F417" s="255"/>
      <c r="G417" s="255"/>
      <c r="H417" s="255"/>
      <c r="I417" s="255"/>
      <c r="J417" s="255"/>
      <c r="K417" s="221"/>
      <c r="L417" s="221"/>
      <c r="M417" s="221"/>
      <c r="N417" s="221"/>
      <c r="O417" s="221"/>
      <c r="P417" s="221"/>
      <c r="Q417" s="221"/>
      <c r="R417" s="221"/>
      <c r="S417" s="221"/>
      <c r="T417" s="221"/>
      <c r="U417" s="221"/>
    </row>
    <row r="418" spans="1:21" ht="15">
      <c r="A418" s="176"/>
      <c r="B418" s="285" t="s">
        <v>218</v>
      </c>
      <c r="C418" s="280"/>
      <c r="D418" s="251"/>
      <c r="E418" s="251"/>
      <c r="F418" s="255"/>
      <c r="G418" s="255"/>
      <c r="H418" s="255"/>
      <c r="I418" s="255"/>
      <c r="J418" s="255"/>
      <c r="K418" s="221"/>
      <c r="L418" s="221"/>
      <c r="M418" s="221"/>
      <c r="N418" s="221"/>
      <c r="O418" s="221"/>
      <c r="P418" s="221"/>
      <c r="Q418" s="221"/>
      <c r="R418" s="221"/>
      <c r="S418" s="221"/>
      <c r="T418" s="221"/>
      <c r="U418" s="221"/>
    </row>
    <row r="419" spans="1:21" ht="15">
      <c r="A419" s="176"/>
      <c r="B419" s="285" t="str">
        <f>"Classified as External or Domestic?"</f>
        <v>Classified as External or Domestic?</v>
      </c>
      <c r="C419" s="309" t="s">
        <v>65</v>
      </c>
      <c r="D419" s="251"/>
      <c r="E419" s="251"/>
      <c r="F419" s="255"/>
      <c r="G419" s="255"/>
      <c r="H419" s="255"/>
      <c r="I419" s="255"/>
      <c r="J419" s="255"/>
      <c r="K419" s="221"/>
      <c r="L419" s="221"/>
      <c r="M419" s="221"/>
      <c r="N419" s="221"/>
      <c r="O419" s="221"/>
      <c r="P419" s="221"/>
      <c r="Q419" s="221"/>
      <c r="R419" s="221"/>
      <c r="S419" s="221"/>
      <c r="T419" s="221"/>
      <c r="U419" s="221"/>
    </row>
    <row r="420" spans="1:21" ht="15">
      <c r="A420" s="176"/>
      <c r="B420" s="285" t="s">
        <v>258</v>
      </c>
      <c r="C420" s="251" t="s">
        <v>257</v>
      </c>
      <c r="D420" s="251"/>
      <c r="E420" s="251"/>
      <c r="F420" s="255"/>
      <c r="G420" s="255"/>
      <c r="H420" s="255"/>
      <c r="I420" s="255"/>
      <c r="J420" s="255"/>
      <c r="K420" s="221"/>
      <c r="L420" s="288">
        <f>L421/L$101*100</f>
        <v>0</v>
      </c>
      <c r="M420" s="288">
        <f t="shared" ref="M420" ca="1" si="258">M421/M$101*100</f>
        <v>0</v>
      </c>
      <c r="N420" s="288">
        <f t="shared" ref="N420" ca="1" si="259">N421/N$101*100</f>
        <v>0</v>
      </c>
      <c r="O420" s="288">
        <f t="shared" ref="O420" ca="1" si="260">O421/O$101*100</f>
        <v>0</v>
      </c>
      <c r="P420" s="288">
        <f t="shared" ref="P420" ca="1" si="261">P421/P$101*100</f>
        <v>0</v>
      </c>
      <c r="Q420" s="288">
        <f t="shared" ref="Q420" ca="1" si="262">Q421/Q$101*100</f>
        <v>0</v>
      </c>
      <c r="R420" s="288">
        <f t="shared" ref="R420" ca="1" si="263">R421/R$101*100</f>
        <v>0</v>
      </c>
      <c r="S420" s="288">
        <f t="shared" ref="S420" ca="1" si="264">S421/S$101*100</f>
        <v>0</v>
      </c>
      <c r="T420" s="288">
        <f t="shared" ref="T420" ca="1" si="265">T421/T$101*100</f>
        <v>0</v>
      </c>
      <c r="U420" s="288">
        <f t="shared" ref="U420" ca="1" si="266">U421/U$101*100</f>
        <v>0</v>
      </c>
    </row>
    <row r="421" spans="1:21" ht="15">
      <c r="A421" s="176"/>
      <c r="B421" s="285" t="s">
        <v>189</v>
      </c>
      <c r="C421" s="271" t="s">
        <v>186</v>
      </c>
      <c r="D421" s="280" t="str">
        <f>C419</f>
        <v>Domestic</v>
      </c>
      <c r="E421" s="271"/>
      <c r="F421" s="281"/>
      <c r="G421" s="275"/>
      <c r="H421" s="275"/>
      <c r="I421" s="275"/>
      <c r="J421" s="275"/>
      <c r="K421" s="231"/>
      <c r="L421" s="250">
        <f>SUMIF($E$63:$E$72,$B413,L$63:L$72)*L425</f>
        <v>0</v>
      </c>
      <c r="M421" s="250">
        <f t="shared" ref="M421:U421" si="267">SUMIF($E$63:$E$72,$B413,M$63:M$72)*M425</f>
        <v>0</v>
      </c>
      <c r="N421" s="250">
        <f t="shared" si="267"/>
        <v>0</v>
      </c>
      <c r="O421" s="250">
        <f t="shared" si="267"/>
        <v>0</v>
      </c>
      <c r="P421" s="250">
        <f t="shared" si="267"/>
        <v>0</v>
      </c>
      <c r="Q421" s="250">
        <f t="shared" si="267"/>
        <v>0</v>
      </c>
      <c r="R421" s="250">
        <f t="shared" si="267"/>
        <v>0</v>
      </c>
      <c r="S421" s="250">
        <f t="shared" si="267"/>
        <v>0</v>
      </c>
      <c r="T421" s="250">
        <f t="shared" si="267"/>
        <v>0</v>
      </c>
      <c r="U421" s="250">
        <f t="shared" si="267"/>
        <v>0</v>
      </c>
    </row>
    <row r="422" spans="1:21" ht="15">
      <c r="A422" s="176"/>
      <c r="B422" s="285" t="s">
        <v>188</v>
      </c>
      <c r="C422" s="271" t="s">
        <v>186</v>
      </c>
      <c r="D422" s="280" t="str">
        <f>C419</f>
        <v>Domestic</v>
      </c>
      <c r="E422" s="271"/>
      <c r="F422" s="281"/>
      <c r="G422" s="275"/>
      <c r="H422" s="275"/>
      <c r="I422" s="275"/>
      <c r="J422" s="275"/>
      <c r="K422" s="231"/>
      <c r="L422" s="240"/>
      <c r="M422" s="273">
        <f t="shared" ref="M422:U422" ca="1" si="268">M428*M425</f>
        <v>0</v>
      </c>
      <c r="N422" s="273">
        <f t="shared" ca="1" si="268"/>
        <v>0</v>
      </c>
      <c r="O422" s="273">
        <f t="shared" ca="1" si="268"/>
        <v>0</v>
      </c>
      <c r="P422" s="273">
        <f t="shared" ca="1" si="268"/>
        <v>0</v>
      </c>
      <c r="Q422" s="273">
        <f t="shared" ca="1" si="268"/>
        <v>0</v>
      </c>
      <c r="R422" s="273">
        <f t="shared" ca="1" si="268"/>
        <v>0</v>
      </c>
      <c r="S422" s="273">
        <f t="shared" ca="1" si="268"/>
        <v>0</v>
      </c>
      <c r="T422" s="273">
        <f t="shared" ca="1" si="268"/>
        <v>0</v>
      </c>
      <c r="U422" s="273">
        <f t="shared" ca="1" si="268"/>
        <v>0</v>
      </c>
    </row>
    <row r="423" spans="1:21" ht="15">
      <c r="A423" s="176"/>
      <c r="B423" s="285" t="s">
        <v>206</v>
      </c>
      <c r="C423" s="271" t="s">
        <v>186</v>
      </c>
      <c r="D423" s="280" t="str">
        <f>C419</f>
        <v>Domestic</v>
      </c>
      <c r="E423" s="271"/>
      <c r="F423" s="281"/>
      <c r="G423" s="275"/>
      <c r="H423" s="275"/>
      <c r="I423" s="275"/>
      <c r="J423" s="275"/>
      <c r="K423" s="231"/>
      <c r="L423" s="240"/>
      <c r="M423" s="273">
        <f>M429*M425</f>
        <v>0</v>
      </c>
      <c r="N423" s="273">
        <f t="shared" ref="N423:U423" ca="1" si="269">N429*N425</f>
        <v>0</v>
      </c>
      <c r="O423" s="273">
        <f t="shared" ca="1" si="269"/>
        <v>0</v>
      </c>
      <c r="P423" s="273">
        <f t="shared" ca="1" si="269"/>
        <v>0</v>
      </c>
      <c r="Q423" s="273">
        <f t="shared" ca="1" si="269"/>
        <v>0</v>
      </c>
      <c r="R423" s="273">
        <f t="shared" ca="1" si="269"/>
        <v>0</v>
      </c>
      <c r="S423" s="273">
        <f t="shared" ca="1" si="269"/>
        <v>0</v>
      </c>
      <c r="T423" s="273">
        <f t="shared" ca="1" si="269"/>
        <v>0</v>
      </c>
      <c r="U423" s="273">
        <f t="shared" ca="1" si="269"/>
        <v>0</v>
      </c>
    </row>
    <row r="424" spans="1:21" ht="15">
      <c r="A424" s="176"/>
      <c r="B424" s="285" t="s">
        <v>187</v>
      </c>
      <c r="C424" s="271" t="s">
        <v>186</v>
      </c>
      <c r="D424" s="280" t="str">
        <f>C419</f>
        <v>Domestic</v>
      </c>
      <c r="E424" s="271"/>
      <c r="F424" s="281"/>
      <c r="G424" s="275"/>
      <c r="H424" s="275"/>
      <c r="I424" s="275"/>
      <c r="J424" s="275"/>
      <c r="K424" s="231"/>
      <c r="L424" s="273">
        <f t="shared" ref="L424:U424" si="270">L427*L425</f>
        <v>0</v>
      </c>
      <c r="M424" s="273">
        <f t="shared" ca="1" si="270"/>
        <v>0</v>
      </c>
      <c r="N424" s="273">
        <f t="shared" ca="1" si="270"/>
        <v>0</v>
      </c>
      <c r="O424" s="273">
        <f t="shared" ca="1" si="270"/>
        <v>0</v>
      </c>
      <c r="P424" s="273">
        <f t="shared" ca="1" si="270"/>
        <v>0</v>
      </c>
      <c r="Q424" s="273">
        <f t="shared" ca="1" si="270"/>
        <v>0</v>
      </c>
      <c r="R424" s="273">
        <f t="shared" ca="1" si="270"/>
        <v>0</v>
      </c>
      <c r="S424" s="273">
        <f t="shared" ca="1" si="270"/>
        <v>0</v>
      </c>
      <c r="T424" s="273">
        <f t="shared" ca="1" si="270"/>
        <v>0</v>
      </c>
      <c r="U424" s="273">
        <f t="shared" ca="1" si="270"/>
        <v>0</v>
      </c>
    </row>
    <row r="425" spans="1:21" ht="15">
      <c r="A425" s="176"/>
      <c r="B425" s="285" t="s">
        <v>185</v>
      </c>
      <c r="C425" s="252" t="str">
        <f>"LCU per unit of "&amp;D424</f>
        <v>LCU per unit of Domestic</v>
      </c>
      <c r="D425" s="280" t="str">
        <f>C414</f>
        <v>LCU</v>
      </c>
      <c r="E425" s="271"/>
      <c r="F425" s="281"/>
      <c r="G425" s="275"/>
      <c r="H425" s="275"/>
      <c r="I425" s="275"/>
      <c r="J425" s="275"/>
      <c r="K425" s="231"/>
      <c r="L425" s="273">
        <f t="shared" ref="L425:U425" si="271">INDEX($L$81:$U$85,MATCH($D425,$B$81:$B$85,0),MATCH(L$78,$L$78:$U$78,0))</f>
        <v>1</v>
      </c>
      <c r="M425" s="273">
        <f t="shared" si="271"/>
        <v>1</v>
      </c>
      <c r="N425" s="273">
        <f t="shared" si="271"/>
        <v>1</v>
      </c>
      <c r="O425" s="273">
        <f t="shared" si="271"/>
        <v>1</v>
      </c>
      <c r="P425" s="273">
        <f t="shared" si="271"/>
        <v>1</v>
      </c>
      <c r="Q425" s="273">
        <f t="shared" si="271"/>
        <v>1</v>
      </c>
      <c r="R425" s="273">
        <f t="shared" si="271"/>
        <v>1</v>
      </c>
      <c r="S425" s="273">
        <f t="shared" si="271"/>
        <v>1</v>
      </c>
      <c r="T425" s="273">
        <f t="shared" si="271"/>
        <v>1</v>
      </c>
      <c r="U425" s="273">
        <f t="shared" si="271"/>
        <v>1</v>
      </c>
    </row>
    <row r="426" spans="1:21" ht="15">
      <c r="A426" s="176"/>
      <c r="B426" s="285" t="s">
        <v>184</v>
      </c>
      <c r="C426" s="252" t="str">
        <f>"million "&amp;D425</f>
        <v>million LCU</v>
      </c>
      <c r="D426" s="280" t="str">
        <f>D425</f>
        <v>LCU</v>
      </c>
      <c r="E426" s="263"/>
      <c r="F426" s="287"/>
      <c r="G426" s="275"/>
      <c r="H426" s="275"/>
      <c r="I426" s="275"/>
      <c r="J426" s="275"/>
      <c r="K426" s="231"/>
      <c r="L426" s="288">
        <f>L421/L425</f>
        <v>0</v>
      </c>
      <c r="M426" s="288">
        <f t="shared" ref="M426:U426" si="272">M421/M425</f>
        <v>0</v>
      </c>
      <c r="N426" s="288">
        <f t="shared" si="272"/>
        <v>0</v>
      </c>
      <c r="O426" s="288">
        <f t="shared" si="272"/>
        <v>0</v>
      </c>
      <c r="P426" s="288">
        <f t="shared" si="272"/>
        <v>0</v>
      </c>
      <c r="Q426" s="288">
        <f t="shared" si="272"/>
        <v>0</v>
      </c>
      <c r="R426" s="288">
        <f t="shared" si="272"/>
        <v>0</v>
      </c>
      <c r="S426" s="288">
        <f t="shared" si="272"/>
        <v>0</v>
      </c>
      <c r="T426" s="288">
        <f t="shared" si="272"/>
        <v>0</v>
      </c>
      <c r="U426" s="288">
        <f t="shared" si="272"/>
        <v>0</v>
      </c>
    </row>
    <row r="427" spans="1:21" ht="15">
      <c r="A427" s="176"/>
      <c r="B427" s="285" t="s">
        <v>183</v>
      </c>
      <c r="C427" s="252" t="str">
        <f>"million "&amp;D426</f>
        <v>million LCU</v>
      </c>
      <c r="D427" s="280" t="str">
        <f>D426</f>
        <v>LCU</v>
      </c>
      <c r="E427" s="271"/>
      <c r="F427" s="287"/>
      <c r="G427" s="275"/>
      <c r="H427" s="275"/>
      <c r="I427" s="275"/>
      <c r="J427" s="275"/>
      <c r="K427" s="231"/>
      <c r="L427" s="273">
        <f>L426</f>
        <v>0</v>
      </c>
      <c r="M427" s="273">
        <f t="shared" ref="M427:U427" ca="1" si="273">L427+M426-M428</f>
        <v>0</v>
      </c>
      <c r="N427" s="273">
        <f t="shared" ca="1" si="273"/>
        <v>0</v>
      </c>
      <c r="O427" s="273">
        <f t="shared" ca="1" si="273"/>
        <v>0</v>
      </c>
      <c r="P427" s="273">
        <f t="shared" ca="1" si="273"/>
        <v>0</v>
      </c>
      <c r="Q427" s="273">
        <f t="shared" ca="1" si="273"/>
        <v>0</v>
      </c>
      <c r="R427" s="273">
        <f t="shared" ca="1" si="273"/>
        <v>0</v>
      </c>
      <c r="S427" s="273">
        <f t="shared" ca="1" si="273"/>
        <v>0</v>
      </c>
      <c r="T427" s="273">
        <f t="shared" ca="1" si="273"/>
        <v>0</v>
      </c>
      <c r="U427" s="273">
        <f t="shared" ca="1" si="273"/>
        <v>0</v>
      </c>
    </row>
    <row r="428" spans="1:21" ht="15">
      <c r="A428" s="176"/>
      <c r="B428" s="285" t="s">
        <v>119</v>
      </c>
      <c r="C428" s="252" t="str">
        <f>"million "&amp;D427</f>
        <v>million LCU</v>
      </c>
      <c r="D428" s="280" t="str">
        <f>D427</f>
        <v>LCU</v>
      </c>
      <c r="E428" s="271"/>
      <c r="F428" s="287"/>
      <c r="G428" s="275"/>
      <c r="H428" s="275"/>
      <c r="I428" s="275"/>
      <c r="J428" s="275"/>
      <c r="K428" s="231"/>
      <c r="L428" s="240"/>
      <c r="M428" s="273">
        <f t="shared" ref="M428:U428" ca="1" si="274">IF(M$241&gt;$C415-1,SUM(OFFSET($L426,0,M$241-$C415,1,$C415-$C416))/($C415-$C416),IF(M$241&lt;$C416+1,0,SUM(OFFSET($L426,0,0,1,M$241-$C416))/($C415-$C416)))</f>
        <v>0</v>
      </c>
      <c r="N428" s="273">
        <f t="shared" ca="1" si="274"/>
        <v>0</v>
      </c>
      <c r="O428" s="273">
        <f t="shared" ca="1" si="274"/>
        <v>0</v>
      </c>
      <c r="P428" s="273">
        <f t="shared" ca="1" si="274"/>
        <v>0</v>
      </c>
      <c r="Q428" s="273">
        <f t="shared" ca="1" si="274"/>
        <v>0</v>
      </c>
      <c r="R428" s="273">
        <f t="shared" ca="1" si="274"/>
        <v>0</v>
      </c>
      <c r="S428" s="273">
        <f t="shared" ca="1" si="274"/>
        <v>0</v>
      </c>
      <c r="T428" s="273">
        <f t="shared" ca="1" si="274"/>
        <v>0</v>
      </c>
      <c r="U428" s="273">
        <f t="shared" ca="1" si="274"/>
        <v>0</v>
      </c>
    </row>
    <row r="429" spans="1:21" ht="15">
      <c r="A429" s="176"/>
      <c r="B429" s="285" t="s">
        <v>182</v>
      </c>
      <c r="C429" s="252" t="str">
        <f>"million "&amp;D428</f>
        <v>million LCU</v>
      </c>
      <c r="D429" s="280" t="str">
        <f>D428</f>
        <v>LCU</v>
      </c>
      <c r="E429" s="271"/>
      <c r="F429" s="287"/>
      <c r="G429" s="275"/>
      <c r="H429" s="275"/>
      <c r="I429" s="275"/>
      <c r="J429" s="275"/>
      <c r="K429" s="231"/>
      <c r="L429" s="240"/>
      <c r="M429" s="273">
        <f t="shared" ref="M429:U429" si="275">L427*$C417</f>
        <v>0</v>
      </c>
      <c r="N429" s="273">
        <f t="shared" ca="1" si="275"/>
        <v>0</v>
      </c>
      <c r="O429" s="273">
        <f t="shared" ca="1" si="275"/>
        <v>0</v>
      </c>
      <c r="P429" s="273">
        <f t="shared" ca="1" si="275"/>
        <v>0</v>
      </c>
      <c r="Q429" s="273">
        <f t="shared" ca="1" si="275"/>
        <v>0</v>
      </c>
      <c r="R429" s="273">
        <f t="shared" ca="1" si="275"/>
        <v>0</v>
      </c>
      <c r="S429" s="273">
        <f t="shared" ca="1" si="275"/>
        <v>0</v>
      </c>
      <c r="T429" s="273">
        <f t="shared" ca="1" si="275"/>
        <v>0</v>
      </c>
      <c r="U429" s="273">
        <f t="shared" ca="1" si="275"/>
        <v>0</v>
      </c>
    </row>
    <row r="430" spans="1:21" ht="15">
      <c r="A430" s="176"/>
      <c r="B430" s="289" t="s">
        <v>190</v>
      </c>
      <c r="C430" s="252"/>
      <c r="D430" s="264"/>
      <c r="E430" s="260"/>
      <c r="F430" s="275"/>
      <c r="G430" s="275"/>
      <c r="H430" s="275"/>
      <c r="I430" s="275"/>
      <c r="J430" s="275"/>
      <c r="K430" s="231"/>
      <c r="L430" s="273"/>
      <c r="M430" s="273"/>
      <c r="N430" s="273"/>
      <c r="O430" s="273"/>
      <c r="P430" s="273"/>
      <c r="Q430" s="273"/>
      <c r="R430" s="273"/>
      <c r="S430" s="273"/>
      <c r="T430" s="273"/>
      <c r="U430" s="273"/>
    </row>
    <row r="431" spans="1:21" ht="15">
      <c r="A431" s="176"/>
      <c r="B431" s="285" t="s">
        <v>59</v>
      </c>
      <c r="C431" s="306" t="s">
        <v>226</v>
      </c>
      <c r="D431" s="251"/>
      <c r="E431" s="251"/>
      <c r="F431" s="255"/>
      <c r="G431" s="255"/>
      <c r="H431" s="255"/>
      <c r="I431" s="255"/>
      <c r="J431" s="255"/>
      <c r="K431" s="221"/>
      <c r="L431" s="221"/>
      <c r="M431" s="221"/>
      <c r="N431" s="221"/>
      <c r="O431" s="221"/>
      <c r="P431" s="221"/>
      <c r="Q431" s="221"/>
      <c r="R431" s="221"/>
      <c r="S431" s="221"/>
      <c r="T431" s="221"/>
      <c r="U431" s="221"/>
    </row>
    <row r="432" spans="1:21" ht="15">
      <c r="A432" s="176"/>
      <c r="B432" s="285" t="s">
        <v>221</v>
      </c>
      <c r="C432" s="308">
        <v>1</v>
      </c>
      <c r="D432" s="251"/>
      <c r="E432" s="251"/>
      <c r="F432" s="255"/>
      <c r="G432" s="255"/>
      <c r="H432" s="255"/>
      <c r="I432" s="255"/>
      <c r="J432" s="255"/>
      <c r="K432" s="221"/>
      <c r="L432" s="221"/>
      <c r="M432" s="221"/>
      <c r="N432" s="221"/>
      <c r="O432" s="221"/>
      <c r="P432" s="221"/>
      <c r="Q432" s="221"/>
      <c r="R432" s="221"/>
      <c r="S432" s="221"/>
      <c r="T432" s="221"/>
      <c r="U432" s="221"/>
    </row>
    <row r="433" spans="1:21" ht="15">
      <c r="A433" s="176"/>
      <c r="B433" s="285" t="s">
        <v>220</v>
      </c>
      <c r="C433" s="309">
        <v>0</v>
      </c>
      <c r="D433" s="251"/>
      <c r="E433" s="251"/>
      <c r="F433" s="255"/>
      <c r="G433" s="255"/>
      <c r="H433" s="255"/>
      <c r="I433" s="255"/>
      <c r="J433" s="255"/>
      <c r="K433" s="221"/>
      <c r="L433" s="221"/>
      <c r="M433" s="221"/>
      <c r="N433" s="221"/>
      <c r="O433" s="221"/>
      <c r="P433" s="221"/>
      <c r="Q433" s="221"/>
      <c r="R433" s="221"/>
      <c r="S433" s="221"/>
      <c r="T433" s="221"/>
      <c r="U433" s="221"/>
    </row>
    <row r="434" spans="1:21" ht="15">
      <c r="A434" s="176"/>
      <c r="B434" s="285" t="s">
        <v>219</v>
      </c>
      <c r="C434" s="310">
        <v>0</v>
      </c>
      <c r="D434" s="251"/>
      <c r="E434" s="251"/>
      <c r="F434" s="255"/>
      <c r="G434" s="255"/>
      <c r="H434" s="255"/>
      <c r="I434" s="255"/>
      <c r="J434" s="255"/>
      <c r="K434" s="221"/>
      <c r="L434" s="221"/>
      <c r="M434" s="221"/>
      <c r="N434" s="221"/>
      <c r="O434" s="221"/>
      <c r="P434" s="221"/>
      <c r="Q434" s="221"/>
      <c r="R434" s="221"/>
      <c r="S434" s="221"/>
      <c r="T434" s="221"/>
      <c r="U434" s="221"/>
    </row>
    <row r="435" spans="1:21" ht="15">
      <c r="A435" s="176"/>
      <c r="B435" s="285" t="s">
        <v>218</v>
      </c>
      <c r="C435" s="280"/>
      <c r="D435" s="251"/>
      <c r="E435" s="251"/>
      <c r="F435" s="255"/>
      <c r="G435" s="255"/>
      <c r="H435" s="255"/>
      <c r="I435" s="255"/>
      <c r="J435" s="255"/>
      <c r="K435" s="221"/>
      <c r="L435" s="221"/>
      <c r="M435" s="221"/>
      <c r="N435" s="221"/>
      <c r="O435" s="221"/>
      <c r="P435" s="221"/>
      <c r="Q435" s="221"/>
      <c r="R435" s="221"/>
      <c r="S435" s="221"/>
      <c r="T435" s="221"/>
      <c r="U435" s="221"/>
    </row>
    <row r="436" spans="1:21" ht="15">
      <c r="A436" s="176"/>
      <c r="B436" s="285" t="str">
        <f>"Classified as External or Domestic?"</f>
        <v>Classified as External or Domestic?</v>
      </c>
      <c r="C436" s="309" t="s">
        <v>65</v>
      </c>
      <c r="D436" s="251"/>
      <c r="E436" s="251"/>
      <c r="F436" s="255"/>
      <c r="G436" s="255"/>
      <c r="H436" s="255"/>
      <c r="I436" s="255"/>
      <c r="J436" s="255"/>
      <c r="K436" s="221"/>
      <c r="L436" s="221"/>
      <c r="M436" s="221"/>
      <c r="N436" s="221"/>
      <c r="O436" s="221"/>
      <c r="P436" s="221"/>
      <c r="Q436" s="221"/>
      <c r="R436" s="221"/>
      <c r="S436" s="221"/>
      <c r="T436" s="221"/>
      <c r="U436" s="221"/>
    </row>
    <row r="437" spans="1:21" ht="15">
      <c r="A437" s="176"/>
      <c r="B437" s="285" t="s">
        <v>258</v>
      </c>
      <c r="C437" s="251" t="s">
        <v>257</v>
      </c>
      <c r="D437" s="251"/>
      <c r="E437" s="251"/>
      <c r="F437" s="255"/>
      <c r="G437" s="255"/>
      <c r="H437" s="255"/>
      <c r="I437" s="255"/>
      <c r="J437" s="255"/>
      <c r="K437" s="221"/>
      <c r="L437" s="288">
        <f>L438/L$101*100</f>
        <v>0</v>
      </c>
      <c r="M437" s="288">
        <f t="shared" ref="M437" ca="1" si="276">M438/M$101*100</f>
        <v>0</v>
      </c>
      <c r="N437" s="288">
        <f t="shared" ref="N437" ca="1" si="277">N438/N$101*100</f>
        <v>0</v>
      </c>
      <c r="O437" s="288">
        <f t="shared" ref="O437" ca="1" si="278">O438/O$101*100</f>
        <v>0</v>
      </c>
      <c r="P437" s="288">
        <f t="shared" ref="P437" ca="1" si="279">P438/P$101*100</f>
        <v>0</v>
      </c>
      <c r="Q437" s="288">
        <f t="shared" ref="Q437" ca="1" si="280">Q438/Q$101*100</f>
        <v>0</v>
      </c>
      <c r="R437" s="288">
        <f t="shared" ref="R437" ca="1" si="281">R438/R$101*100</f>
        <v>0</v>
      </c>
      <c r="S437" s="288">
        <f t="shared" ref="S437" ca="1" si="282">S438/S$101*100</f>
        <v>0</v>
      </c>
      <c r="T437" s="288">
        <f t="shared" ref="T437" ca="1" si="283">T438/T$101*100</f>
        <v>0</v>
      </c>
      <c r="U437" s="288">
        <f t="shared" ref="U437" ca="1" si="284">U438/U$101*100</f>
        <v>0</v>
      </c>
    </row>
    <row r="438" spans="1:21" ht="15">
      <c r="A438" s="176"/>
      <c r="B438" s="285" t="s">
        <v>189</v>
      </c>
      <c r="C438" s="271" t="s">
        <v>186</v>
      </c>
      <c r="D438" s="280" t="str">
        <f>C436</f>
        <v>Domestic</v>
      </c>
      <c r="E438" s="271"/>
      <c r="F438" s="281"/>
      <c r="G438" s="275"/>
      <c r="H438" s="275"/>
      <c r="I438" s="275"/>
      <c r="J438" s="275"/>
      <c r="K438" s="231"/>
      <c r="L438" s="250">
        <f>SUMIF($E$63:$E$72,$B430,L$63:L$72)*L442</f>
        <v>0</v>
      </c>
      <c r="M438" s="250">
        <f t="shared" ref="M438:U438" si="285">SUMIF($E$63:$E$72,$B430,M$63:M$72)*M442</f>
        <v>0</v>
      </c>
      <c r="N438" s="250">
        <f t="shared" si="285"/>
        <v>0</v>
      </c>
      <c r="O438" s="250">
        <f t="shared" si="285"/>
        <v>0</v>
      </c>
      <c r="P438" s="250">
        <f t="shared" si="285"/>
        <v>0</v>
      </c>
      <c r="Q438" s="250">
        <f t="shared" si="285"/>
        <v>0</v>
      </c>
      <c r="R438" s="250">
        <f t="shared" si="285"/>
        <v>0</v>
      </c>
      <c r="S438" s="250">
        <f t="shared" si="285"/>
        <v>0</v>
      </c>
      <c r="T438" s="250">
        <f t="shared" si="285"/>
        <v>0</v>
      </c>
      <c r="U438" s="250">
        <f t="shared" si="285"/>
        <v>0</v>
      </c>
    </row>
    <row r="439" spans="1:21" ht="15">
      <c r="A439" s="176"/>
      <c r="B439" s="285" t="s">
        <v>188</v>
      </c>
      <c r="C439" s="271" t="s">
        <v>186</v>
      </c>
      <c r="D439" s="280" t="str">
        <f>C436</f>
        <v>Domestic</v>
      </c>
      <c r="E439" s="271"/>
      <c r="F439" s="281"/>
      <c r="G439" s="275"/>
      <c r="H439" s="275"/>
      <c r="I439" s="275"/>
      <c r="J439" s="275"/>
      <c r="K439" s="231"/>
      <c r="L439" s="240"/>
      <c r="M439" s="273">
        <f t="shared" ref="M439:U439" ca="1" si="286">M445*M442</f>
        <v>0</v>
      </c>
      <c r="N439" s="273">
        <f t="shared" ca="1" si="286"/>
        <v>0</v>
      </c>
      <c r="O439" s="273">
        <f t="shared" ca="1" si="286"/>
        <v>0</v>
      </c>
      <c r="P439" s="273">
        <f t="shared" ca="1" si="286"/>
        <v>0</v>
      </c>
      <c r="Q439" s="273">
        <f t="shared" ca="1" si="286"/>
        <v>0</v>
      </c>
      <c r="R439" s="273">
        <f t="shared" ca="1" si="286"/>
        <v>0</v>
      </c>
      <c r="S439" s="273">
        <f t="shared" ca="1" si="286"/>
        <v>0</v>
      </c>
      <c r="T439" s="273">
        <f t="shared" ca="1" si="286"/>
        <v>0</v>
      </c>
      <c r="U439" s="273">
        <f t="shared" ca="1" si="286"/>
        <v>0</v>
      </c>
    </row>
    <row r="440" spans="1:21" ht="15">
      <c r="A440" s="176"/>
      <c r="B440" s="285" t="s">
        <v>206</v>
      </c>
      <c r="C440" s="271" t="s">
        <v>186</v>
      </c>
      <c r="D440" s="280" t="str">
        <f>C436</f>
        <v>Domestic</v>
      </c>
      <c r="E440" s="271"/>
      <c r="F440" s="281"/>
      <c r="G440" s="275"/>
      <c r="H440" s="275"/>
      <c r="I440" s="275"/>
      <c r="J440" s="275"/>
      <c r="K440" s="231"/>
      <c r="L440" s="240"/>
      <c r="M440" s="273">
        <f>M446*M442</f>
        <v>0</v>
      </c>
      <c r="N440" s="273">
        <f t="shared" ref="N440:U440" ca="1" si="287">N446*N442</f>
        <v>0</v>
      </c>
      <c r="O440" s="273">
        <f t="shared" ca="1" si="287"/>
        <v>0</v>
      </c>
      <c r="P440" s="273">
        <f t="shared" ca="1" si="287"/>
        <v>0</v>
      </c>
      <c r="Q440" s="273">
        <f t="shared" ca="1" si="287"/>
        <v>0</v>
      </c>
      <c r="R440" s="273">
        <f t="shared" ca="1" si="287"/>
        <v>0</v>
      </c>
      <c r="S440" s="273">
        <f t="shared" ca="1" si="287"/>
        <v>0</v>
      </c>
      <c r="T440" s="273">
        <f t="shared" ca="1" si="287"/>
        <v>0</v>
      </c>
      <c r="U440" s="273">
        <f t="shared" ca="1" si="287"/>
        <v>0</v>
      </c>
    </row>
    <row r="441" spans="1:21" ht="15">
      <c r="A441" s="176"/>
      <c r="B441" s="285" t="s">
        <v>187</v>
      </c>
      <c r="C441" s="271" t="s">
        <v>186</v>
      </c>
      <c r="D441" s="280" t="str">
        <f>C436</f>
        <v>Domestic</v>
      </c>
      <c r="E441" s="271"/>
      <c r="F441" s="281"/>
      <c r="G441" s="275"/>
      <c r="H441" s="275"/>
      <c r="I441" s="275"/>
      <c r="J441" s="275"/>
      <c r="K441" s="231"/>
      <c r="L441" s="273">
        <f t="shared" ref="L441:U441" si="288">L444*L442</f>
        <v>0</v>
      </c>
      <c r="M441" s="273">
        <f t="shared" ca="1" si="288"/>
        <v>0</v>
      </c>
      <c r="N441" s="273">
        <f t="shared" ca="1" si="288"/>
        <v>0</v>
      </c>
      <c r="O441" s="273">
        <f t="shared" ca="1" si="288"/>
        <v>0</v>
      </c>
      <c r="P441" s="273">
        <f t="shared" ca="1" si="288"/>
        <v>0</v>
      </c>
      <c r="Q441" s="273">
        <f t="shared" ca="1" si="288"/>
        <v>0</v>
      </c>
      <c r="R441" s="273">
        <f t="shared" ca="1" si="288"/>
        <v>0</v>
      </c>
      <c r="S441" s="273">
        <f t="shared" ca="1" si="288"/>
        <v>0</v>
      </c>
      <c r="T441" s="273">
        <f t="shared" ca="1" si="288"/>
        <v>0</v>
      </c>
      <c r="U441" s="273">
        <f t="shared" ca="1" si="288"/>
        <v>0</v>
      </c>
    </row>
    <row r="442" spans="1:21" ht="15">
      <c r="A442" s="176"/>
      <c r="B442" s="285" t="s">
        <v>185</v>
      </c>
      <c r="C442" s="252" t="str">
        <f>"LCU per unit of "&amp;D441</f>
        <v>LCU per unit of Domestic</v>
      </c>
      <c r="D442" s="280" t="str">
        <f>C431</f>
        <v>LCU</v>
      </c>
      <c r="E442" s="271"/>
      <c r="F442" s="281"/>
      <c r="G442" s="275"/>
      <c r="H442" s="275"/>
      <c r="I442" s="275"/>
      <c r="J442" s="275"/>
      <c r="K442" s="231"/>
      <c r="L442" s="273">
        <f t="shared" ref="L442:U442" si="289">INDEX($L$81:$U$85,MATCH($D442,$B$81:$B$85,0),MATCH(L$78,$L$78:$U$78,0))</f>
        <v>1</v>
      </c>
      <c r="M442" s="273">
        <f t="shared" si="289"/>
        <v>1</v>
      </c>
      <c r="N442" s="273">
        <f t="shared" si="289"/>
        <v>1</v>
      </c>
      <c r="O442" s="273">
        <f t="shared" si="289"/>
        <v>1</v>
      </c>
      <c r="P442" s="273">
        <f t="shared" si="289"/>
        <v>1</v>
      </c>
      <c r="Q442" s="273">
        <f t="shared" si="289"/>
        <v>1</v>
      </c>
      <c r="R442" s="273">
        <f t="shared" si="289"/>
        <v>1</v>
      </c>
      <c r="S442" s="273">
        <f t="shared" si="289"/>
        <v>1</v>
      </c>
      <c r="T442" s="273">
        <f t="shared" si="289"/>
        <v>1</v>
      </c>
      <c r="U442" s="273">
        <f t="shared" si="289"/>
        <v>1</v>
      </c>
    </row>
    <row r="443" spans="1:21" ht="15">
      <c r="A443" s="176"/>
      <c r="B443" s="285" t="s">
        <v>184</v>
      </c>
      <c r="C443" s="252" t="str">
        <f>"million "&amp;D442</f>
        <v>million LCU</v>
      </c>
      <c r="D443" s="280" t="str">
        <f>D442</f>
        <v>LCU</v>
      </c>
      <c r="E443" s="263"/>
      <c r="F443" s="287"/>
      <c r="G443" s="275"/>
      <c r="H443" s="275"/>
      <c r="I443" s="275"/>
      <c r="J443" s="275"/>
      <c r="K443" s="231"/>
      <c r="L443" s="288">
        <f>L438/L442</f>
        <v>0</v>
      </c>
      <c r="M443" s="288">
        <f t="shared" ref="M443:U443" si="290">M438/M442</f>
        <v>0</v>
      </c>
      <c r="N443" s="288">
        <f t="shared" si="290"/>
        <v>0</v>
      </c>
      <c r="O443" s="288">
        <f t="shared" si="290"/>
        <v>0</v>
      </c>
      <c r="P443" s="288">
        <f t="shared" si="290"/>
        <v>0</v>
      </c>
      <c r="Q443" s="288">
        <f t="shared" si="290"/>
        <v>0</v>
      </c>
      <c r="R443" s="288">
        <f t="shared" si="290"/>
        <v>0</v>
      </c>
      <c r="S443" s="288">
        <f t="shared" si="290"/>
        <v>0</v>
      </c>
      <c r="T443" s="288">
        <f t="shared" si="290"/>
        <v>0</v>
      </c>
      <c r="U443" s="288">
        <f t="shared" si="290"/>
        <v>0</v>
      </c>
    </row>
    <row r="444" spans="1:21" ht="15">
      <c r="A444" s="176"/>
      <c r="B444" s="285" t="s">
        <v>183</v>
      </c>
      <c r="C444" s="252" t="str">
        <f>"million "&amp;D443</f>
        <v>million LCU</v>
      </c>
      <c r="D444" s="280" t="str">
        <f>D443</f>
        <v>LCU</v>
      </c>
      <c r="E444" s="271"/>
      <c r="F444" s="287"/>
      <c r="G444" s="275"/>
      <c r="H444" s="275"/>
      <c r="I444" s="275"/>
      <c r="J444" s="275"/>
      <c r="K444" s="231"/>
      <c r="L444" s="273">
        <f>L443</f>
        <v>0</v>
      </c>
      <c r="M444" s="273">
        <f t="shared" ref="M444:U444" ca="1" si="291">L444+M443-M445</f>
        <v>0</v>
      </c>
      <c r="N444" s="273">
        <f t="shared" ca="1" si="291"/>
        <v>0</v>
      </c>
      <c r="O444" s="273">
        <f t="shared" ca="1" si="291"/>
        <v>0</v>
      </c>
      <c r="P444" s="273">
        <f t="shared" ca="1" si="291"/>
        <v>0</v>
      </c>
      <c r="Q444" s="273">
        <f t="shared" ca="1" si="291"/>
        <v>0</v>
      </c>
      <c r="R444" s="273">
        <f t="shared" ca="1" si="291"/>
        <v>0</v>
      </c>
      <c r="S444" s="273">
        <f t="shared" ca="1" si="291"/>
        <v>0</v>
      </c>
      <c r="T444" s="273">
        <f t="shared" ca="1" si="291"/>
        <v>0</v>
      </c>
      <c r="U444" s="273">
        <f t="shared" ca="1" si="291"/>
        <v>0</v>
      </c>
    </row>
    <row r="445" spans="1:21" ht="15">
      <c r="A445" s="176"/>
      <c r="B445" s="285" t="s">
        <v>119</v>
      </c>
      <c r="C445" s="252" t="str">
        <f>"million "&amp;D444</f>
        <v>million LCU</v>
      </c>
      <c r="D445" s="280" t="str">
        <f>D444</f>
        <v>LCU</v>
      </c>
      <c r="E445" s="271"/>
      <c r="F445" s="287"/>
      <c r="G445" s="275"/>
      <c r="H445" s="275"/>
      <c r="I445" s="275"/>
      <c r="J445" s="275"/>
      <c r="K445" s="231"/>
      <c r="L445" s="240"/>
      <c r="M445" s="273">
        <f t="shared" ref="M445:U445" ca="1" si="292">IF(M$241&gt;$C432-1,SUM(OFFSET($L443,0,M$241-$C432,1,$C432-$C433))/($C432-$C433),IF(M$241&lt;$C433+1,0,SUM(OFFSET($L443,0,0,1,M$241-$C433))/($C432-$C433)))</f>
        <v>0</v>
      </c>
      <c r="N445" s="273">
        <f t="shared" ca="1" si="292"/>
        <v>0</v>
      </c>
      <c r="O445" s="273">
        <f t="shared" ca="1" si="292"/>
        <v>0</v>
      </c>
      <c r="P445" s="273">
        <f t="shared" ca="1" si="292"/>
        <v>0</v>
      </c>
      <c r="Q445" s="273">
        <f t="shared" ca="1" si="292"/>
        <v>0</v>
      </c>
      <c r="R445" s="273">
        <f t="shared" ca="1" si="292"/>
        <v>0</v>
      </c>
      <c r="S445" s="273">
        <f t="shared" ca="1" si="292"/>
        <v>0</v>
      </c>
      <c r="T445" s="273">
        <f t="shared" ca="1" si="292"/>
        <v>0</v>
      </c>
      <c r="U445" s="273">
        <f t="shared" ca="1" si="292"/>
        <v>0</v>
      </c>
    </row>
    <row r="446" spans="1:21" ht="15">
      <c r="A446" s="176"/>
      <c r="B446" s="285" t="s">
        <v>182</v>
      </c>
      <c r="C446" s="252" t="str">
        <f>"million "&amp;D445</f>
        <v>million LCU</v>
      </c>
      <c r="D446" s="280" t="str">
        <f>D445</f>
        <v>LCU</v>
      </c>
      <c r="E446" s="271"/>
      <c r="F446" s="287"/>
      <c r="G446" s="275"/>
      <c r="H446" s="275"/>
      <c r="I446" s="275"/>
      <c r="J446" s="275"/>
      <c r="K446" s="231"/>
      <c r="L446" s="240"/>
      <c r="M446" s="273">
        <f t="shared" ref="M446:U446" si="293">L444*$C434</f>
        <v>0</v>
      </c>
      <c r="N446" s="273">
        <f t="shared" ca="1" si="293"/>
        <v>0</v>
      </c>
      <c r="O446" s="273">
        <f t="shared" ca="1" si="293"/>
        <v>0</v>
      </c>
      <c r="P446" s="273">
        <f t="shared" ca="1" si="293"/>
        <v>0</v>
      </c>
      <c r="Q446" s="273">
        <f t="shared" ca="1" si="293"/>
        <v>0</v>
      </c>
      <c r="R446" s="273">
        <f t="shared" ca="1" si="293"/>
        <v>0</v>
      </c>
      <c r="S446" s="273">
        <f t="shared" ca="1" si="293"/>
        <v>0</v>
      </c>
      <c r="T446" s="273">
        <f t="shared" ca="1" si="293"/>
        <v>0</v>
      </c>
      <c r="U446" s="273">
        <f t="shared" ca="1" si="293"/>
        <v>0</v>
      </c>
    </row>
    <row r="447" spans="1:21" ht="15">
      <c r="A447" s="176"/>
      <c r="B447" s="289" t="s">
        <v>250</v>
      </c>
      <c r="C447" s="252"/>
      <c r="D447" s="264"/>
      <c r="E447" s="260"/>
      <c r="F447" s="275"/>
      <c r="G447" s="275"/>
      <c r="H447" s="275"/>
      <c r="I447" s="275"/>
      <c r="J447" s="275"/>
      <c r="K447" s="231"/>
      <c r="L447" s="273"/>
      <c r="M447" s="273"/>
      <c r="N447" s="273"/>
      <c r="O447" s="273"/>
      <c r="P447" s="273"/>
      <c r="Q447" s="273"/>
      <c r="R447" s="273"/>
      <c r="S447" s="273"/>
      <c r="T447" s="273"/>
      <c r="U447" s="273"/>
    </row>
    <row r="448" spans="1:21" ht="15">
      <c r="A448" s="176"/>
      <c r="B448" s="285" t="s">
        <v>59</v>
      </c>
      <c r="C448" s="306" t="s">
        <v>226</v>
      </c>
      <c r="D448" s="251"/>
      <c r="E448" s="251"/>
      <c r="F448" s="255"/>
      <c r="G448" s="255"/>
      <c r="H448" s="255"/>
      <c r="I448" s="255"/>
      <c r="J448" s="255"/>
      <c r="K448" s="221"/>
      <c r="L448" s="221"/>
      <c r="M448" s="221"/>
      <c r="N448" s="221"/>
      <c r="O448" s="221"/>
      <c r="P448" s="221"/>
      <c r="Q448" s="221"/>
      <c r="R448" s="221"/>
      <c r="S448" s="221"/>
      <c r="T448" s="221"/>
      <c r="U448" s="221"/>
    </row>
    <row r="449" spans="1:21" ht="15">
      <c r="A449" s="176"/>
      <c r="B449" s="285" t="s">
        <v>221</v>
      </c>
      <c r="C449" s="308">
        <v>1</v>
      </c>
      <c r="D449" s="251"/>
      <c r="E449" s="251"/>
      <c r="F449" s="255"/>
      <c r="G449" s="255"/>
      <c r="H449" s="255"/>
      <c r="I449" s="255"/>
      <c r="J449" s="255"/>
      <c r="K449" s="221"/>
      <c r="L449" s="221"/>
      <c r="M449" s="221"/>
      <c r="N449" s="221"/>
      <c r="O449" s="221"/>
      <c r="P449" s="221"/>
      <c r="Q449" s="221"/>
      <c r="R449" s="221"/>
      <c r="S449" s="221"/>
      <c r="T449" s="221"/>
      <c r="U449" s="221"/>
    </row>
    <row r="450" spans="1:21" ht="15">
      <c r="A450" s="176"/>
      <c r="B450" s="285" t="s">
        <v>220</v>
      </c>
      <c r="C450" s="309">
        <v>0</v>
      </c>
      <c r="D450" s="251"/>
      <c r="E450" s="251"/>
      <c r="F450" s="255"/>
      <c r="G450" s="255"/>
      <c r="H450" s="255"/>
      <c r="I450" s="255"/>
      <c r="J450" s="255"/>
      <c r="K450" s="221"/>
      <c r="L450" s="221"/>
      <c r="M450" s="221"/>
      <c r="N450" s="221"/>
      <c r="O450" s="221"/>
      <c r="P450" s="221"/>
      <c r="Q450" s="221"/>
      <c r="R450" s="221"/>
      <c r="S450" s="221"/>
      <c r="T450" s="221"/>
      <c r="U450" s="221"/>
    </row>
    <row r="451" spans="1:21" ht="15">
      <c r="A451" s="176"/>
      <c r="B451" s="285" t="s">
        <v>219</v>
      </c>
      <c r="C451" s="310">
        <v>0</v>
      </c>
      <c r="D451" s="251"/>
      <c r="E451" s="251"/>
      <c r="F451" s="255"/>
      <c r="G451" s="255"/>
      <c r="H451" s="255"/>
      <c r="I451" s="255"/>
      <c r="J451" s="255"/>
      <c r="K451" s="221"/>
      <c r="L451" s="221"/>
      <c r="M451" s="221"/>
      <c r="N451" s="221"/>
      <c r="O451" s="221"/>
      <c r="P451" s="221"/>
      <c r="Q451" s="221"/>
      <c r="R451" s="221"/>
      <c r="S451" s="221"/>
      <c r="T451" s="221"/>
      <c r="U451" s="221"/>
    </row>
    <row r="452" spans="1:21" ht="15">
      <c r="A452" s="176"/>
      <c r="B452" s="285" t="s">
        <v>218</v>
      </c>
      <c r="C452" s="280"/>
      <c r="D452" s="251"/>
      <c r="E452" s="251"/>
      <c r="F452" s="255"/>
      <c r="G452" s="255"/>
      <c r="H452" s="255"/>
      <c r="I452" s="255"/>
      <c r="J452" s="255"/>
      <c r="K452" s="221"/>
      <c r="L452" s="221"/>
      <c r="M452" s="221"/>
      <c r="N452" s="221"/>
      <c r="O452" s="221"/>
      <c r="P452" s="221"/>
      <c r="Q452" s="221"/>
      <c r="R452" s="221"/>
      <c r="S452" s="221"/>
      <c r="T452" s="221"/>
      <c r="U452" s="221"/>
    </row>
    <row r="453" spans="1:21" ht="15">
      <c r="A453" s="176"/>
      <c r="B453" s="285" t="str">
        <f>"Classified as External or Domestic?"</f>
        <v>Classified as External or Domestic?</v>
      </c>
      <c r="C453" s="309" t="s">
        <v>65</v>
      </c>
      <c r="D453" s="251"/>
      <c r="E453" s="251"/>
      <c r="F453" s="255"/>
      <c r="G453" s="255"/>
      <c r="H453" s="255"/>
      <c r="I453" s="255"/>
      <c r="J453" s="255"/>
      <c r="K453" s="221"/>
      <c r="L453" s="221"/>
      <c r="M453" s="221"/>
      <c r="N453" s="221"/>
      <c r="O453" s="221"/>
      <c r="P453" s="221"/>
      <c r="Q453" s="221"/>
      <c r="R453" s="221"/>
      <c r="S453" s="221"/>
      <c r="T453" s="221"/>
      <c r="U453" s="221"/>
    </row>
    <row r="454" spans="1:21" ht="15">
      <c r="A454" s="176"/>
      <c r="B454" s="285" t="s">
        <v>258</v>
      </c>
      <c r="C454" s="251" t="s">
        <v>257</v>
      </c>
      <c r="D454" s="251"/>
      <c r="E454" s="251"/>
      <c r="F454" s="255"/>
      <c r="G454" s="255"/>
      <c r="H454" s="255"/>
      <c r="I454" s="255"/>
      <c r="J454" s="255"/>
      <c r="K454" s="221"/>
      <c r="L454" s="288">
        <f>L455/L$101*100</f>
        <v>0</v>
      </c>
      <c r="M454" s="288">
        <f t="shared" ref="M454" ca="1" si="294">M455/M$101*100</f>
        <v>0</v>
      </c>
      <c r="N454" s="288">
        <f t="shared" ref="N454" ca="1" si="295">N455/N$101*100</f>
        <v>0</v>
      </c>
      <c r="O454" s="288">
        <f t="shared" ref="O454" ca="1" si="296">O455/O$101*100</f>
        <v>0</v>
      </c>
      <c r="P454" s="288">
        <f t="shared" ref="P454" ca="1" si="297">P455/P$101*100</f>
        <v>0</v>
      </c>
      <c r="Q454" s="288">
        <f t="shared" ref="Q454" ca="1" si="298">Q455/Q$101*100</f>
        <v>0</v>
      </c>
      <c r="R454" s="288">
        <f t="shared" ref="R454" ca="1" si="299">R455/R$101*100</f>
        <v>0</v>
      </c>
      <c r="S454" s="288">
        <f t="shared" ref="S454" ca="1" si="300">S455/S$101*100</f>
        <v>0</v>
      </c>
      <c r="T454" s="288">
        <f t="shared" ref="T454" ca="1" si="301">T455/T$101*100</f>
        <v>0</v>
      </c>
      <c r="U454" s="288">
        <f t="shared" ref="U454" ca="1" si="302">U455/U$101*100</f>
        <v>0</v>
      </c>
    </row>
    <row r="455" spans="1:21" ht="15">
      <c r="A455" s="176"/>
      <c r="B455" s="285" t="s">
        <v>189</v>
      </c>
      <c r="C455" s="271" t="s">
        <v>186</v>
      </c>
      <c r="D455" s="280" t="str">
        <f>C453</f>
        <v>Domestic</v>
      </c>
      <c r="E455" s="271"/>
      <c r="F455" s="281"/>
      <c r="G455" s="275"/>
      <c r="H455" s="275"/>
      <c r="I455" s="275"/>
      <c r="J455" s="275"/>
      <c r="K455" s="231"/>
      <c r="L455" s="250">
        <f>SUMIF($E$63:$E$72,$B447,L$63:L$72)*L459</f>
        <v>0</v>
      </c>
      <c r="M455" s="250">
        <f t="shared" ref="M455:U455" si="303">SUMIF($E$63:$E$72,$B447,M$63:M$72)*M459</f>
        <v>0</v>
      </c>
      <c r="N455" s="250">
        <f t="shared" si="303"/>
        <v>0</v>
      </c>
      <c r="O455" s="250">
        <f t="shared" si="303"/>
        <v>0</v>
      </c>
      <c r="P455" s="250">
        <f t="shared" si="303"/>
        <v>0</v>
      </c>
      <c r="Q455" s="250">
        <f t="shared" si="303"/>
        <v>0</v>
      </c>
      <c r="R455" s="250">
        <f t="shared" si="303"/>
        <v>0</v>
      </c>
      <c r="S455" s="250">
        <f t="shared" si="303"/>
        <v>0</v>
      </c>
      <c r="T455" s="250">
        <f t="shared" si="303"/>
        <v>0</v>
      </c>
      <c r="U455" s="250">
        <f t="shared" si="303"/>
        <v>0</v>
      </c>
    </row>
    <row r="456" spans="1:21" ht="15">
      <c r="A456" s="176"/>
      <c r="B456" s="285" t="s">
        <v>188</v>
      </c>
      <c r="C456" s="271" t="s">
        <v>186</v>
      </c>
      <c r="D456" s="280" t="str">
        <f>C453</f>
        <v>Domestic</v>
      </c>
      <c r="E456" s="271"/>
      <c r="F456" s="281"/>
      <c r="G456" s="275"/>
      <c r="H456" s="275"/>
      <c r="I456" s="275"/>
      <c r="J456" s="275"/>
      <c r="K456" s="231"/>
      <c r="L456" s="240"/>
      <c r="M456" s="273">
        <f t="shared" ref="M456:U456" ca="1" si="304">M462*M459</f>
        <v>0</v>
      </c>
      <c r="N456" s="273">
        <f t="shared" ca="1" si="304"/>
        <v>0</v>
      </c>
      <c r="O456" s="273">
        <f t="shared" ca="1" si="304"/>
        <v>0</v>
      </c>
      <c r="P456" s="273">
        <f t="shared" ca="1" si="304"/>
        <v>0</v>
      </c>
      <c r="Q456" s="273">
        <f t="shared" ca="1" si="304"/>
        <v>0</v>
      </c>
      <c r="R456" s="273">
        <f t="shared" ca="1" si="304"/>
        <v>0</v>
      </c>
      <c r="S456" s="273">
        <f t="shared" ca="1" si="304"/>
        <v>0</v>
      </c>
      <c r="T456" s="273">
        <f t="shared" ca="1" si="304"/>
        <v>0</v>
      </c>
      <c r="U456" s="273">
        <f t="shared" ca="1" si="304"/>
        <v>0</v>
      </c>
    </row>
    <row r="457" spans="1:21" ht="15">
      <c r="A457" s="176"/>
      <c r="B457" s="285" t="s">
        <v>206</v>
      </c>
      <c r="C457" s="271" t="s">
        <v>186</v>
      </c>
      <c r="D457" s="280" t="str">
        <f>C453</f>
        <v>Domestic</v>
      </c>
      <c r="E457" s="271"/>
      <c r="F457" s="281"/>
      <c r="G457" s="275"/>
      <c r="H457" s="275"/>
      <c r="I457" s="275"/>
      <c r="J457" s="275"/>
      <c r="K457" s="231"/>
      <c r="L457" s="240"/>
      <c r="M457" s="273">
        <f>M463*M459</f>
        <v>0</v>
      </c>
      <c r="N457" s="273">
        <f t="shared" ref="N457:U457" ca="1" si="305">N463*N459</f>
        <v>0</v>
      </c>
      <c r="O457" s="273">
        <f t="shared" ca="1" si="305"/>
        <v>0</v>
      </c>
      <c r="P457" s="273">
        <f t="shared" ca="1" si="305"/>
        <v>0</v>
      </c>
      <c r="Q457" s="273">
        <f t="shared" ca="1" si="305"/>
        <v>0</v>
      </c>
      <c r="R457" s="273">
        <f t="shared" ca="1" si="305"/>
        <v>0</v>
      </c>
      <c r="S457" s="273">
        <f t="shared" ca="1" si="305"/>
        <v>0</v>
      </c>
      <c r="T457" s="273">
        <f t="shared" ca="1" si="305"/>
        <v>0</v>
      </c>
      <c r="U457" s="273">
        <f t="shared" ca="1" si="305"/>
        <v>0</v>
      </c>
    </row>
    <row r="458" spans="1:21" ht="15">
      <c r="A458" s="176"/>
      <c r="B458" s="285" t="s">
        <v>187</v>
      </c>
      <c r="C458" s="271" t="s">
        <v>186</v>
      </c>
      <c r="D458" s="280" t="str">
        <f>C453</f>
        <v>Domestic</v>
      </c>
      <c r="E458" s="271"/>
      <c r="F458" s="281"/>
      <c r="G458" s="275"/>
      <c r="H458" s="275"/>
      <c r="I458" s="275"/>
      <c r="J458" s="275"/>
      <c r="K458" s="231"/>
      <c r="L458" s="273">
        <f t="shared" ref="L458:U458" si="306">L461*L459</f>
        <v>0</v>
      </c>
      <c r="M458" s="273">
        <f t="shared" ca="1" si="306"/>
        <v>0</v>
      </c>
      <c r="N458" s="273">
        <f t="shared" ca="1" si="306"/>
        <v>0</v>
      </c>
      <c r="O458" s="273">
        <f t="shared" ca="1" si="306"/>
        <v>0</v>
      </c>
      <c r="P458" s="273">
        <f t="shared" ca="1" si="306"/>
        <v>0</v>
      </c>
      <c r="Q458" s="273">
        <f t="shared" ca="1" si="306"/>
        <v>0</v>
      </c>
      <c r="R458" s="273">
        <f t="shared" ca="1" si="306"/>
        <v>0</v>
      </c>
      <c r="S458" s="273">
        <f t="shared" ca="1" si="306"/>
        <v>0</v>
      </c>
      <c r="T458" s="273">
        <f t="shared" ca="1" si="306"/>
        <v>0</v>
      </c>
      <c r="U458" s="273">
        <f t="shared" ca="1" si="306"/>
        <v>0</v>
      </c>
    </row>
    <row r="459" spans="1:21" ht="15">
      <c r="A459" s="176"/>
      <c r="B459" s="285" t="s">
        <v>185</v>
      </c>
      <c r="C459" s="252" t="str">
        <f>"LCU per unit of "&amp;D458</f>
        <v>LCU per unit of Domestic</v>
      </c>
      <c r="D459" s="280" t="str">
        <f>C448</f>
        <v>LCU</v>
      </c>
      <c r="E459" s="271"/>
      <c r="F459" s="281"/>
      <c r="G459" s="275"/>
      <c r="H459" s="275"/>
      <c r="I459" s="275"/>
      <c r="J459" s="275"/>
      <c r="K459" s="231"/>
      <c r="L459" s="273">
        <f t="shared" ref="L459:U459" si="307">INDEX($L$81:$U$85,MATCH($D459,$B$81:$B$85,0),MATCH(L$78,$L$78:$U$78,0))</f>
        <v>1</v>
      </c>
      <c r="M459" s="273">
        <f t="shared" si="307"/>
        <v>1</v>
      </c>
      <c r="N459" s="273">
        <f t="shared" si="307"/>
        <v>1</v>
      </c>
      <c r="O459" s="273">
        <f t="shared" si="307"/>
        <v>1</v>
      </c>
      <c r="P459" s="273">
        <f t="shared" si="307"/>
        <v>1</v>
      </c>
      <c r="Q459" s="273">
        <f t="shared" si="307"/>
        <v>1</v>
      </c>
      <c r="R459" s="273">
        <f t="shared" si="307"/>
        <v>1</v>
      </c>
      <c r="S459" s="273">
        <f t="shared" si="307"/>
        <v>1</v>
      </c>
      <c r="T459" s="273">
        <f t="shared" si="307"/>
        <v>1</v>
      </c>
      <c r="U459" s="273">
        <f t="shared" si="307"/>
        <v>1</v>
      </c>
    </row>
    <row r="460" spans="1:21" ht="15">
      <c r="A460" s="176"/>
      <c r="B460" s="285" t="s">
        <v>184</v>
      </c>
      <c r="C460" s="252" t="str">
        <f>"million "&amp;D459</f>
        <v>million LCU</v>
      </c>
      <c r="D460" s="280" t="str">
        <f>D459</f>
        <v>LCU</v>
      </c>
      <c r="E460" s="263"/>
      <c r="F460" s="287"/>
      <c r="G460" s="275"/>
      <c r="H460" s="275"/>
      <c r="I460" s="275"/>
      <c r="J460" s="275"/>
      <c r="K460" s="231"/>
      <c r="L460" s="288">
        <f>L455/L459</f>
        <v>0</v>
      </c>
      <c r="M460" s="288">
        <f t="shared" ref="M460:U460" si="308">M455/M459</f>
        <v>0</v>
      </c>
      <c r="N460" s="288">
        <f t="shared" si="308"/>
        <v>0</v>
      </c>
      <c r="O460" s="288">
        <f t="shared" si="308"/>
        <v>0</v>
      </c>
      <c r="P460" s="288">
        <f t="shared" si="308"/>
        <v>0</v>
      </c>
      <c r="Q460" s="288">
        <f t="shared" si="308"/>
        <v>0</v>
      </c>
      <c r="R460" s="288">
        <f t="shared" si="308"/>
        <v>0</v>
      </c>
      <c r="S460" s="288">
        <f t="shared" si="308"/>
        <v>0</v>
      </c>
      <c r="T460" s="288">
        <f t="shared" si="308"/>
        <v>0</v>
      </c>
      <c r="U460" s="288">
        <f t="shared" si="308"/>
        <v>0</v>
      </c>
    </row>
    <row r="461" spans="1:21" ht="15">
      <c r="A461" s="176"/>
      <c r="B461" s="285" t="s">
        <v>183</v>
      </c>
      <c r="C461" s="252" t="str">
        <f>"million "&amp;D460</f>
        <v>million LCU</v>
      </c>
      <c r="D461" s="280" t="str">
        <f>D460</f>
        <v>LCU</v>
      </c>
      <c r="E461" s="271"/>
      <c r="F461" s="287"/>
      <c r="G461" s="275"/>
      <c r="H461" s="275"/>
      <c r="I461" s="275"/>
      <c r="J461" s="275"/>
      <c r="K461" s="231"/>
      <c r="L461" s="273">
        <f>L460</f>
        <v>0</v>
      </c>
      <c r="M461" s="273">
        <f t="shared" ref="M461:U461" ca="1" si="309">L461+M460-M462</f>
        <v>0</v>
      </c>
      <c r="N461" s="273">
        <f t="shared" ca="1" si="309"/>
        <v>0</v>
      </c>
      <c r="O461" s="273">
        <f t="shared" ca="1" si="309"/>
        <v>0</v>
      </c>
      <c r="P461" s="273">
        <f t="shared" ca="1" si="309"/>
        <v>0</v>
      </c>
      <c r="Q461" s="273">
        <f t="shared" ca="1" si="309"/>
        <v>0</v>
      </c>
      <c r="R461" s="273">
        <f t="shared" ca="1" si="309"/>
        <v>0</v>
      </c>
      <c r="S461" s="273">
        <f t="shared" ca="1" si="309"/>
        <v>0</v>
      </c>
      <c r="T461" s="273">
        <f t="shared" ca="1" si="309"/>
        <v>0</v>
      </c>
      <c r="U461" s="273">
        <f t="shared" ca="1" si="309"/>
        <v>0</v>
      </c>
    </row>
    <row r="462" spans="1:21" ht="15">
      <c r="A462" s="176"/>
      <c r="B462" s="285" t="s">
        <v>119</v>
      </c>
      <c r="C462" s="252" t="str">
        <f>"million "&amp;D461</f>
        <v>million LCU</v>
      </c>
      <c r="D462" s="280" t="str">
        <f>D461</f>
        <v>LCU</v>
      </c>
      <c r="E462" s="271"/>
      <c r="F462" s="287"/>
      <c r="G462" s="275"/>
      <c r="H462" s="275"/>
      <c r="I462" s="275"/>
      <c r="J462" s="275"/>
      <c r="K462" s="231"/>
      <c r="L462" s="240"/>
      <c r="M462" s="273">
        <f t="shared" ref="M462:U462" ca="1" si="310">IF(M$241&gt;$C449-1,SUM(OFFSET($L460,0,M$241-$C449,1,$C449-$C450))/($C449-$C450),IF(M$241&lt;$C450+1,0,SUM(OFFSET($L460,0,0,1,M$241-$C450))/($C449-$C450)))</f>
        <v>0</v>
      </c>
      <c r="N462" s="273">
        <f t="shared" ca="1" si="310"/>
        <v>0</v>
      </c>
      <c r="O462" s="273">
        <f t="shared" ca="1" si="310"/>
        <v>0</v>
      </c>
      <c r="P462" s="273">
        <f t="shared" ca="1" si="310"/>
        <v>0</v>
      </c>
      <c r="Q462" s="273">
        <f t="shared" ca="1" si="310"/>
        <v>0</v>
      </c>
      <c r="R462" s="273">
        <f t="shared" ca="1" si="310"/>
        <v>0</v>
      </c>
      <c r="S462" s="273">
        <f t="shared" ca="1" si="310"/>
        <v>0</v>
      </c>
      <c r="T462" s="273">
        <f t="shared" ca="1" si="310"/>
        <v>0</v>
      </c>
      <c r="U462" s="273">
        <f t="shared" ca="1" si="310"/>
        <v>0</v>
      </c>
    </row>
    <row r="463" spans="1:21" ht="15">
      <c r="A463" s="176"/>
      <c r="B463" s="285" t="s">
        <v>182</v>
      </c>
      <c r="C463" s="252" t="str">
        <f>"million "&amp;D462</f>
        <v>million LCU</v>
      </c>
      <c r="D463" s="280" t="str">
        <f>D462</f>
        <v>LCU</v>
      </c>
      <c r="E463" s="271"/>
      <c r="F463" s="287"/>
      <c r="G463" s="275"/>
      <c r="H463" s="275"/>
      <c r="I463" s="275"/>
      <c r="J463" s="275"/>
      <c r="K463" s="231"/>
      <c r="L463" s="240"/>
      <c r="M463" s="273">
        <f t="shared" ref="M463:U463" si="311">L461*$C451</f>
        <v>0</v>
      </c>
      <c r="N463" s="273">
        <f t="shared" ca="1" si="311"/>
        <v>0</v>
      </c>
      <c r="O463" s="273">
        <f t="shared" ca="1" si="311"/>
        <v>0</v>
      </c>
      <c r="P463" s="273">
        <f t="shared" ca="1" si="311"/>
        <v>0</v>
      </c>
      <c r="Q463" s="273">
        <f t="shared" ca="1" si="311"/>
        <v>0</v>
      </c>
      <c r="R463" s="273">
        <f t="shared" ca="1" si="311"/>
        <v>0</v>
      </c>
      <c r="S463" s="273">
        <f t="shared" ca="1" si="311"/>
        <v>0</v>
      </c>
      <c r="T463" s="273">
        <f t="shared" ca="1" si="311"/>
        <v>0</v>
      </c>
      <c r="U463" s="273">
        <f t="shared" ca="1" si="311"/>
        <v>0</v>
      </c>
    </row>
    <row r="464" spans="1:21" ht="15">
      <c r="A464" s="176"/>
      <c r="B464" s="289" t="s">
        <v>251</v>
      </c>
      <c r="C464" s="252"/>
      <c r="D464" s="264"/>
      <c r="E464" s="260"/>
      <c r="F464" s="275"/>
      <c r="G464" s="275"/>
      <c r="H464" s="275"/>
      <c r="I464" s="275"/>
      <c r="J464" s="275"/>
      <c r="K464" s="231"/>
      <c r="L464" s="273"/>
      <c r="M464" s="273"/>
      <c r="N464" s="273"/>
      <c r="O464" s="273"/>
      <c r="P464" s="273"/>
      <c r="Q464" s="273"/>
      <c r="R464" s="273"/>
      <c r="S464" s="273"/>
      <c r="T464" s="273"/>
      <c r="U464" s="273"/>
    </row>
    <row r="465" spans="1:21" ht="15">
      <c r="A465" s="176"/>
      <c r="B465" s="285" t="s">
        <v>59</v>
      </c>
      <c r="C465" s="306" t="s">
        <v>226</v>
      </c>
      <c r="D465" s="251"/>
      <c r="E465" s="251"/>
      <c r="F465" s="255"/>
      <c r="G465" s="255"/>
      <c r="H465" s="255"/>
      <c r="I465" s="255"/>
      <c r="J465" s="255"/>
      <c r="K465" s="221"/>
      <c r="L465" s="221"/>
      <c r="M465" s="221"/>
      <c r="N465" s="221"/>
      <c r="O465" s="221"/>
      <c r="P465" s="221"/>
      <c r="Q465" s="221"/>
      <c r="R465" s="221"/>
      <c r="S465" s="221"/>
      <c r="T465" s="221"/>
      <c r="U465" s="221"/>
    </row>
    <row r="466" spans="1:21" ht="15">
      <c r="A466" s="176"/>
      <c r="B466" s="285" t="s">
        <v>221</v>
      </c>
      <c r="C466" s="308">
        <v>1</v>
      </c>
      <c r="D466" s="251"/>
      <c r="E466" s="251"/>
      <c r="F466" s="255"/>
      <c r="G466" s="255"/>
      <c r="H466" s="255"/>
      <c r="I466" s="255"/>
      <c r="J466" s="255"/>
      <c r="K466" s="221"/>
      <c r="L466" s="221"/>
      <c r="M466" s="221"/>
      <c r="N466" s="221"/>
      <c r="O466" s="221"/>
      <c r="P466" s="221"/>
      <c r="Q466" s="221"/>
      <c r="R466" s="221"/>
      <c r="S466" s="221"/>
      <c r="T466" s="221"/>
      <c r="U466" s="221"/>
    </row>
    <row r="467" spans="1:21" ht="15">
      <c r="A467" s="176"/>
      <c r="B467" s="285" t="s">
        <v>220</v>
      </c>
      <c r="C467" s="309">
        <v>0</v>
      </c>
      <c r="D467" s="251"/>
      <c r="E467" s="251"/>
      <c r="F467" s="255"/>
      <c r="G467" s="255"/>
      <c r="H467" s="255"/>
      <c r="I467" s="255"/>
      <c r="J467" s="255"/>
      <c r="K467" s="221"/>
      <c r="L467" s="221"/>
      <c r="M467" s="221"/>
      <c r="N467" s="221"/>
      <c r="O467" s="221"/>
      <c r="P467" s="221"/>
      <c r="Q467" s="221"/>
      <c r="R467" s="221"/>
      <c r="S467" s="221"/>
      <c r="T467" s="221"/>
      <c r="U467" s="221"/>
    </row>
    <row r="468" spans="1:21" ht="15">
      <c r="A468" s="176"/>
      <c r="B468" s="285" t="s">
        <v>219</v>
      </c>
      <c r="C468" s="310">
        <v>0</v>
      </c>
      <c r="D468" s="251"/>
      <c r="E468" s="251"/>
      <c r="F468" s="255"/>
      <c r="G468" s="255"/>
      <c r="H468" s="255"/>
      <c r="I468" s="255"/>
      <c r="J468" s="255"/>
      <c r="K468" s="221"/>
      <c r="L468" s="221"/>
      <c r="M468" s="221"/>
      <c r="N468" s="221"/>
      <c r="O468" s="221"/>
      <c r="P468" s="221"/>
      <c r="Q468" s="221"/>
      <c r="R468" s="221"/>
      <c r="S468" s="221"/>
      <c r="T468" s="221"/>
      <c r="U468" s="221"/>
    </row>
    <row r="469" spans="1:21" ht="15">
      <c r="A469" s="176"/>
      <c r="B469" s="285" t="s">
        <v>218</v>
      </c>
      <c r="C469" s="280"/>
      <c r="D469" s="251"/>
      <c r="E469" s="251"/>
      <c r="F469" s="255"/>
      <c r="G469" s="255"/>
      <c r="H469" s="255"/>
      <c r="I469" s="255"/>
      <c r="J469" s="255"/>
      <c r="K469" s="221"/>
      <c r="L469" s="221"/>
      <c r="M469" s="221"/>
      <c r="N469" s="221"/>
      <c r="O469" s="221"/>
      <c r="P469" s="221"/>
      <c r="Q469" s="221"/>
      <c r="R469" s="221"/>
      <c r="S469" s="221"/>
      <c r="T469" s="221"/>
      <c r="U469" s="221"/>
    </row>
    <row r="470" spans="1:21" ht="15">
      <c r="A470" s="176"/>
      <c r="B470" s="285" t="str">
        <f>"Classified as External or Domestic?"</f>
        <v>Classified as External or Domestic?</v>
      </c>
      <c r="C470" s="309" t="s">
        <v>65</v>
      </c>
      <c r="D470" s="251"/>
      <c r="E470" s="251"/>
      <c r="F470" s="255"/>
      <c r="G470" s="255"/>
      <c r="H470" s="255"/>
      <c r="I470" s="255"/>
      <c r="J470" s="255"/>
      <c r="K470" s="221"/>
      <c r="L470" s="221"/>
      <c r="M470" s="221"/>
      <c r="N470" s="221"/>
      <c r="O470" s="221"/>
      <c r="P470" s="221"/>
      <c r="Q470" s="221"/>
      <c r="R470" s="221"/>
      <c r="S470" s="221"/>
      <c r="T470" s="221"/>
      <c r="U470" s="221"/>
    </row>
    <row r="471" spans="1:21" ht="15">
      <c r="A471" s="176"/>
      <c r="B471" s="285" t="s">
        <v>258</v>
      </c>
      <c r="C471" s="251" t="s">
        <v>257</v>
      </c>
      <c r="D471" s="251"/>
      <c r="E471" s="251"/>
      <c r="F471" s="255"/>
      <c r="G471" s="255"/>
      <c r="H471" s="255"/>
      <c r="I471" s="255"/>
      <c r="J471" s="255"/>
      <c r="K471" s="221"/>
      <c r="L471" s="288">
        <f>L472/L$101*100</f>
        <v>0</v>
      </c>
      <c r="M471" s="288">
        <f t="shared" ref="M471" ca="1" si="312">M472/M$101*100</f>
        <v>0</v>
      </c>
      <c r="N471" s="288">
        <f t="shared" ref="N471" ca="1" si="313">N472/N$101*100</f>
        <v>0</v>
      </c>
      <c r="O471" s="288">
        <f t="shared" ref="O471" ca="1" si="314">O472/O$101*100</f>
        <v>0</v>
      </c>
      <c r="P471" s="288">
        <f t="shared" ref="P471" ca="1" si="315">P472/P$101*100</f>
        <v>0</v>
      </c>
      <c r="Q471" s="288">
        <f t="shared" ref="Q471" ca="1" si="316">Q472/Q$101*100</f>
        <v>0</v>
      </c>
      <c r="R471" s="288">
        <f t="shared" ref="R471" ca="1" si="317">R472/R$101*100</f>
        <v>0</v>
      </c>
      <c r="S471" s="288">
        <f t="shared" ref="S471" ca="1" si="318">S472/S$101*100</f>
        <v>0</v>
      </c>
      <c r="T471" s="288">
        <f t="shared" ref="T471" ca="1" si="319">T472/T$101*100</f>
        <v>0</v>
      </c>
      <c r="U471" s="288">
        <f t="shared" ref="U471" ca="1" si="320">U472/U$101*100</f>
        <v>0</v>
      </c>
    </row>
    <row r="472" spans="1:21" ht="15">
      <c r="A472" s="176"/>
      <c r="B472" s="285" t="s">
        <v>189</v>
      </c>
      <c r="C472" s="271" t="s">
        <v>186</v>
      </c>
      <c r="D472" s="280" t="str">
        <f>C470</f>
        <v>Domestic</v>
      </c>
      <c r="E472" s="271"/>
      <c r="F472" s="281"/>
      <c r="G472" s="275"/>
      <c r="H472" s="275"/>
      <c r="I472" s="275"/>
      <c r="J472" s="275"/>
      <c r="K472" s="231"/>
      <c r="L472" s="250">
        <f>SUMIF($E$63:$E$72,$B464,L$63:L$72)*L476</f>
        <v>0</v>
      </c>
      <c r="M472" s="250">
        <f t="shared" ref="M472:U472" si="321">SUMIF($E$63:$E$72,$B464,M$63:M$72)*M476</f>
        <v>0</v>
      </c>
      <c r="N472" s="250">
        <f t="shared" si="321"/>
        <v>0</v>
      </c>
      <c r="O472" s="250">
        <f t="shared" si="321"/>
        <v>0</v>
      </c>
      <c r="P472" s="250">
        <f t="shared" si="321"/>
        <v>0</v>
      </c>
      <c r="Q472" s="250">
        <f t="shared" si="321"/>
        <v>0</v>
      </c>
      <c r="R472" s="250">
        <f t="shared" si="321"/>
        <v>0</v>
      </c>
      <c r="S472" s="250">
        <f t="shared" si="321"/>
        <v>0</v>
      </c>
      <c r="T472" s="250">
        <f t="shared" si="321"/>
        <v>0</v>
      </c>
      <c r="U472" s="250">
        <f t="shared" si="321"/>
        <v>0</v>
      </c>
    </row>
    <row r="473" spans="1:21" ht="15">
      <c r="A473" s="176"/>
      <c r="B473" s="285" t="s">
        <v>188</v>
      </c>
      <c r="C473" s="271" t="s">
        <v>186</v>
      </c>
      <c r="D473" s="280" t="str">
        <f>C470</f>
        <v>Domestic</v>
      </c>
      <c r="E473" s="271"/>
      <c r="F473" s="281"/>
      <c r="G473" s="275"/>
      <c r="H473" s="275"/>
      <c r="I473" s="275"/>
      <c r="J473" s="275"/>
      <c r="K473" s="231"/>
      <c r="L473" s="240"/>
      <c r="M473" s="273">
        <f t="shared" ref="M473:U473" ca="1" si="322">M479*M476</f>
        <v>0</v>
      </c>
      <c r="N473" s="273">
        <f t="shared" ca="1" si="322"/>
        <v>0</v>
      </c>
      <c r="O473" s="273">
        <f t="shared" ca="1" si="322"/>
        <v>0</v>
      </c>
      <c r="P473" s="273">
        <f t="shared" ca="1" si="322"/>
        <v>0</v>
      </c>
      <c r="Q473" s="273">
        <f t="shared" ca="1" si="322"/>
        <v>0</v>
      </c>
      <c r="R473" s="273">
        <f t="shared" ca="1" si="322"/>
        <v>0</v>
      </c>
      <c r="S473" s="273">
        <f t="shared" ca="1" si="322"/>
        <v>0</v>
      </c>
      <c r="T473" s="273">
        <f t="shared" ca="1" si="322"/>
        <v>0</v>
      </c>
      <c r="U473" s="273">
        <f t="shared" ca="1" si="322"/>
        <v>0</v>
      </c>
    </row>
    <row r="474" spans="1:21" ht="15">
      <c r="A474" s="176"/>
      <c r="B474" s="285" t="s">
        <v>206</v>
      </c>
      <c r="C474" s="271" t="s">
        <v>186</v>
      </c>
      <c r="D474" s="280" t="str">
        <f>C470</f>
        <v>Domestic</v>
      </c>
      <c r="E474" s="271"/>
      <c r="F474" s="281"/>
      <c r="G474" s="275"/>
      <c r="H474" s="275"/>
      <c r="I474" s="275"/>
      <c r="J474" s="275"/>
      <c r="K474" s="231"/>
      <c r="L474" s="240"/>
      <c r="M474" s="273">
        <f>M480*M476</f>
        <v>0</v>
      </c>
      <c r="N474" s="273">
        <f t="shared" ref="N474:U474" ca="1" si="323">N480*N476</f>
        <v>0</v>
      </c>
      <c r="O474" s="273">
        <f t="shared" ca="1" si="323"/>
        <v>0</v>
      </c>
      <c r="P474" s="273">
        <f t="shared" ca="1" si="323"/>
        <v>0</v>
      </c>
      <c r="Q474" s="273">
        <f t="shared" ca="1" si="323"/>
        <v>0</v>
      </c>
      <c r="R474" s="273">
        <f t="shared" ca="1" si="323"/>
        <v>0</v>
      </c>
      <c r="S474" s="273">
        <f t="shared" ca="1" si="323"/>
        <v>0</v>
      </c>
      <c r="T474" s="273">
        <f t="shared" ca="1" si="323"/>
        <v>0</v>
      </c>
      <c r="U474" s="273">
        <f t="shared" ca="1" si="323"/>
        <v>0</v>
      </c>
    </row>
    <row r="475" spans="1:21" ht="15">
      <c r="A475" s="176"/>
      <c r="B475" s="285" t="s">
        <v>187</v>
      </c>
      <c r="C475" s="271" t="s">
        <v>186</v>
      </c>
      <c r="D475" s="280" t="str">
        <f>C470</f>
        <v>Domestic</v>
      </c>
      <c r="E475" s="271"/>
      <c r="F475" s="281"/>
      <c r="G475" s="275"/>
      <c r="H475" s="275"/>
      <c r="I475" s="275"/>
      <c r="J475" s="275"/>
      <c r="K475" s="231"/>
      <c r="L475" s="273">
        <f t="shared" ref="L475:U475" si="324">L478*L476</f>
        <v>0</v>
      </c>
      <c r="M475" s="273">
        <f t="shared" ca="1" si="324"/>
        <v>0</v>
      </c>
      <c r="N475" s="273">
        <f t="shared" ca="1" si="324"/>
        <v>0</v>
      </c>
      <c r="O475" s="273">
        <f t="shared" ca="1" si="324"/>
        <v>0</v>
      </c>
      <c r="P475" s="273">
        <f t="shared" ca="1" si="324"/>
        <v>0</v>
      </c>
      <c r="Q475" s="273">
        <f t="shared" ca="1" si="324"/>
        <v>0</v>
      </c>
      <c r="R475" s="273">
        <f t="shared" ca="1" si="324"/>
        <v>0</v>
      </c>
      <c r="S475" s="273">
        <f t="shared" ca="1" si="324"/>
        <v>0</v>
      </c>
      <c r="T475" s="273">
        <f t="shared" ca="1" si="324"/>
        <v>0</v>
      </c>
      <c r="U475" s="273">
        <f t="shared" ca="1" si="324"/>
        <v>0</v>
      </c>
    </row>
    <row r="476" spans="1:21" ht="15">
      <c r="A476" s="176"/>
      <c r="B476" s="285" t="s">
        <v>185</v>
      </c>
      <c r="C476" s="252" t="str">
        <f>"LCU per unit of "&amp;D475</f>
        <v>LCU per unit of Domestic</v>
      </c>
      <c r="D476" s="280" t="str">
        <f>C465</f>
        <v>LCU</v>
      </c>
      <c r="E476" s="271"/>
      <c r="F476" s="281"/>
      <c r="G476" s="275"/>
      <c r="H476" s="275"/>
      <c r="I476" s="275"/>
      <c r="J476" s="275"/>
      <c r="K476" s="231"/>
      <c r="L476" s="273">
        <f t="shared" ref="L476:U476" si="325">INDEX($L$81:$U$85,MATCH($D476,$B$81:$B$85,0),MATCH(L$78,$L$78:$U$78,0))</f>
        <v>1</v>
      </c>
      <c r="M476" s="273">
        <f t="shared" si="325"/>
        <v>1</v>
      </c>
      <c r="N476" s="273">
        <f t="shared" si="325"/>
        <v>1</v>
      </c>
      <c r="O476" s="273">
        <f t="shared" si="325"/>
        <v>1</v>
      </c>
      <c r="P476" s="273">
        <f t="shared" si="325"/>
        <v>1</v>
      </c>
      <c r="Q476" s="273">
        <f t="shared" si="325"/>
        <v>1</v>
      </c>
      <c r="R476" s="273">
        <f t="shared" si="325"/>
        <v>1</v>
      </c>
      <c r="S476" s="273">
        <f t="shared" si="325"/>
        <v>1</v>
      </c>
      <c r="T476" s="273">
        <f t="shared" si="325"/>
        <v>1</v>
      </c>
      <c r="U476" s="273">
        <f t="shared" si="325"/>
        <v>1</v>
      </c>
    </row>
    <row r="477" spans="1:21" ht="15">
      <c r="A477" s="176"/>
      <c r="B477" s="285" t="s">
        <v>184</v>
      </c>
      <c r="C477" s="252" t="str">
        <f>"million "&amp;D476</f>
        <v>million LCU</v>
      </c>
      <c r="D477" s="280" t="str">
        <f>D476</f>
        <v>LCU</v>
      </c>
      <c r="E477" s="263"/>
      <c r="F477" s="287"/>
      <c r="G477" s="275"/>
      <c r="H477" s="275"/>
      <c r="I477" s="275"/>
      <c r="J477" s="275"/>
      <c r="K477" s="231"/>
      <c r="L477" s="288">
        <f>L472/L476</f>
        <v>0</v>
      </c>
      <c r="M477" s="288">
        <f t="shared" ref="M477:U477" si="326">M472/M476</f>
        <v>0</v>
      </c>
      <c r="N477" s="288">
        <f t="shared" si="326"/>
        <v>0</v>
      </c>
      <c r="O477" s="288">
        <f t="shared" si="326"/>
        <v>0</v>
      </c>
      <c r="P477" s="288">
        <f t="shared" si="326"/>
        <v>0</v>
      </c>
      <c r="Q477" s="288">
        <f t="shared" si="326"/>
        <v>0</v>
      </c>
      <c r="R477" s="288">
        <f t="shared" si="326"/>
        <v>0</v>
      </c>
      <c r="S477" s="288">
        <f t="shared" si="326"/>
        <v>0</v>
      </c>
      <c r="T477" s="288">
        <f t="shared" si="326"/>
        <v>0</v>
      </c>
      <c r="U477" s="288">
        <f t="shared" si="326"/>
        <v>0</v>
      </c>
    </row>
    <row r="478" spans="1:21" ht="15">
      <c r="A478" s="176"/>
      <c r="B478" s="285" t="s">
        <v>183</v>
      </c>
      <c r="C478" s="252" t="str">
        <f>"million "&amp;D477</f>
        <v>million LCU</v>
      </c>
      <c r="D478" s="280" t="str">
        <f>D477</f>
        <v>LCU</v>
      </c>
      <c r="E478" s="271"/>
      <c r="F478" s="287"/>
      <c r="G478" s="275"/>
      <c r="H478" s="275"/>
      <c r="I478" s="275"/>
      <c r="J478" s="275"/>
      <c r="K478" s="231"/>
      <c r="L478" s="273">
        <f>L477</f>
        <v>0</v>
      </c>
      <c r="M478" s="273">
        <f t="shared" ref="M478:U478" ca="1" si="327">L478+M477-M479</f>
        <v>0</v>
      </c>
      <c r="N478" s="273">
        <f t="shared" ca="1" si="327"/>
        <v>0</v>
      </c>
      <c r="O478" s="273">
        <f t="shared" ca="1" si="327"/>
        <v>0</v>
      </c>
      <c r="P478" s="273">
        <f t="shared" ca="1" si="327"/>
        <v>0</v>
      </c>
      <c r="Q478" s="273">
        <f t="shared" ca="1" si="327"/>
        <v>0</v>
      </c>
      <c r="R478" s="273">
        <f t="shared" ca="1" si="327"/>
        <v>0</v>
      </c>
      <c r="S478" s="273">
        <f t="shared" ca="1" si="327"/>
        <v>0</v>
      </c>
      <c r="T478" s="273">
        <f t="shared" ca="1" si="327"/>
        <v>0</v>
      </c>
      <c r="U478" s="273">
        <f t="shared" ca="1" si="327"/>
        <v>0</v>
      </c>
    </row>
    <row r="479" spans="1:21" ht="15">
      <c r="A479" s="176"/>
      <c r="B479" s="285" t="s">
        <v>119</v>
      </c>
      <c r="C479" s="252" t="str">
        <f>"million "&amp;D478</f>
        <v>million LCU</v>
      </c>
      <c r="D479" s="280" t="str">
        <f>D478</f>
        <v>LCU</v>
      </c>
      <c r="E479" s="271"/>
      <c r="F479" s="287"/>
      <c r="G479" s="275"/>
      <c r="H479" s="275"/>
      <c r="I479" s="275"/>
      <c r="J479" s="275"/>
      <c r="K479" s="231"/>
      <c r="L479" s="240"/>
      <c r="M479" s="273">
        <f t="shared" ref="M479:U479" ca="1" si="328">IF(M$241&gt;$C466-1,SUM(OFFSET($L477,0,M$241-$C466,1,$C466-$C467))/($C466-$C467),IF(M$241&lt;$C467+1,0,SUM(OFFSET($L477,0,0,1,M$241-$C467))/($C466-$C467)))</f>
        <v>0</v>
      </c>
      <c r="N479" s="273">
        <f t="shared" ca="1" si="328"/>
        <v>0</v>
      </c>
      <c r="O479" s="273">
        <f t="shared" ca="1" si="328"/>
        <v>0</v>
      </c>
      <c r="P479" s="273">
        <f t="shared" ca="1" si="328"/>
        <v>0</v>
      </c>
      <c r="Q479" s="273">
        <f t="shared" ca="1" si="328"/>
        <v>0</v>
      </c>
      <c r="R479" s="273">
        <f t="shared" ca="1" si="328"/>
        <v>0</v>
      </c>
      <c r="S479" s="273">
        <f t="shared" ca="1" si="328"/>
        <v>0</v>
      </c>
      <c r="T479" s="273">
        <f t="shared" ca="1" si="328"/>
        <v>0</v>
      </c>
      <c r="U479" s="273">
        <f t="shared" ca="1" si="328"/>
        <v>0</v>
      </c>
    </row>
    <row r="480" spans="1:21" ht="15">
      <c r="A480" s="176"/>
      <c r="B480" s="285" t="s">
        <v>182</v>
      </c>
      <c r="C480" s="252" t="str">
        <f>"million "&amp;D479</f>
        <v>million LCU</v>
      </c>
      <c r="D480" s="280" t="str">
        <f>D479</f>
        <v>LCU</v>
      </c>
      <c r="E480" s="271"/>
      <c r="F480" s="287"/>
      <c r="G480" s="275"/>
      <c r="H480" s="275"/>
      <c r="I480" s="275"/>
      <c r="J480" s="275"/>
      <c r="K480" s="231"/>
      <c r="L480" s="240"/>
      <c r="M480" s="273">
        <f t="shared" ref="M480:U480" si="329">L478*$C468</f>
        <v>0</v>
      </c>
      <c r="N480" s="273">
        <f t="shared" ca="1" si="329"/>
        <v>0</v>
      </c>
      <c r="O480" s="273">
        <f t="shared" ca="1" si="329"/>
        <v>0</v>
      </c>
      <c r="P480" s="273">
        <f t="shared" ca="1" si="329"/>
        <v>0</v>
      </c>
      <c r="Q480" s="273">
        <f t="shared" ca="1" si="329"/>
        <v>0</v>
      </c>
      <c r="R480" s="273">
        <f t="shared" ca="1" si="329"/>
        <v>0</v>
      </c>
      <c r="S480" s="273">
        <f t="shared" ca="1" si="329"/>
        <v>0</v>
      </c>
      <c r="T480" s="273">
        <f t="shared" ca="1" si="329"/>
        <v>0</v>
      </c>
      <c r="U480" s="273">
        <f t="shared" ca="1" si="329"/>
        <v>0</v>
      </c>
    </row>
    <row r="481" spans="1:21" ht="15">
      <c r="A481" s="176"/>
      <c r="B481" s="289" t="s">
        <v>252</v>
      </c>
      <c r="C481" s="252"/>
      <c r="D481" s="264"/>
      <c r="E481" s="260"/>
      <c r="F481" s="275"/>
      <c r="G481" s="275"/>
      <c r="H481" s="275"/>
      <c r="I481" s="275"/>
      <c r="J481" s="275"/>
      <c r="K481" s="231"/>
      <c r="L481" s="273"/>
      <c r="M481" s="273"/>
      <c r="N481" s="273"/>
      <c r="O481" s="273"/>
      <c r="P481" s="273"/>
      <c r="Q481" s="273"/>
      <c r="R481" s="273"/>
      <c r="S481" s="273"/>
      <c r="T481" s="273"/>
      <c r="U481" s="273"/>
    </row>
    <row r="482" spans="1:21" ht="15">
      <c r="A482" s="176"/>
      <c r="B482" s="285" t="s">
        <v>59</v>
      </c>
      <c r="C482" s="306" t="s">
        <v>226</v>
      </c>
      <c r="D482" s="251"/>
      <c r="E482" s="251"/>
      <c r="F482" s="255"/>
      <c r="G482" s="255"/>
      <c r="H482" s="255"/>
      <c r="I482" s="255"/>
      <c r="J482" s="255"/>
      <c r="K482" s="221"/>
      <c r="L482" s="221"/>
      <c r="M482" s="221"/>
      <c r="N482" s="221"/>
      <c r="O482" s="221"/>
      <c r="P482" s="221"/>
      <c r="Q482" s="221"/>
      <c r="R482" s="221"/>
      <c r="S482" s="221"/>
      <c r="T482" s="221"/>
      <c r="U482" s="221"/>
    </row>
    <row r="483" spans="1:21" ht="15">
      <c r="A483" s="176"/>
      <c r="B483" s="285" t="s">
        <v>221</v>
      </c>
      <c r="C483" s="308">
        <v>1</v>
      </c>
      <c r="D483" s="251"/>
      <c r="E483" s="251"/>
      <c r="F483" s="255"/>
      <c r="G483" s="255"/>
      <c r="H483" s="255"/>
      <c r="I483" s="255"/>
      <c r="J483" s="255"/>
      <c r="K483" s="221"/>
      <c r="L483" s="221"/>
      <c r="M483" s="221"/>
      <c r="N483" s="221"/>
      <c r="O483" s="221"/>
      <c r="P483" s="221"/>
      <c r="Q483" s="221"/>
      <c r="R483" s="221"/>
      <c r="S483" s="221"/>
      <c r="T483" s="221"/>
      <c r="U483" s="221"/>
    </row>
    <row r="484" spans="1:21" ht="15">
      <c r="A484" s="176"/>
      <c r="B484" s="285" t="s">
        <v>220</v>
      </c>
      <c r="C484" s="309">
        <v>0</v>
      </c>
      <c r="D484" s="251"/>
      <c r="E484" s="251"/>
      <c r="F484" s="255"/>
      <c r="G484" s="255"/>
      <c r="H484" s="255"/>
      <c r="I484" s="255"/>
      <c r="J484" s="255"/>
      <c r="K484" s="221"/>
      <c r="L484" s="221"/>
      <c r="M484" s="221"/>
      <c r="N484" s="221"/>
      <c r="O484" s="221"/>
      <c r="P484" s="221"/>
      <c r="Q484" s="221"/>
      <c r="R484" s="221"/>
      <c r="S484" s="221"/>
      <c r="T484" s="221"/>
      <c r="U484" s="221"/>
    </row>
    <row r="485" spans="1:21" ht="15">
      <c r="A485" s="176"/>
      <c r="B485" s="285" t="s">
        <v>219</v>
      </c>
      <c r="C485" s="310">
        <v>0</v>
      </c>
      <c r="D485" s="251"/>
      <c r="E485" s="251"/>
      <c r="F485" s="255"/>
      <c r="G485" s="255"/>
      <c r="H485" s="255"/>
      <c r="I485" s="255"/>
      <c r="J485" s="255"/>
      <c r="K485" s="221"/>
      <c r="L485" s="221"/>
      <c r="M485" s="221"/>
      <c r="N485" s="221"/>
      <c r="O485" s="221"/>
      <c r="P485" s="221"/>
      <c r="Q485" s="221"/>
      <c r="R485" s="221"/>
      <c r="S485" s="221"/>
      <c r="T485" s="221"/>
      <c r="U485" s="221"/>
    </row>
    <row r="486" spans="1:21" ht="15">
      <c r="A486" s="176"/>
      <c r="B486" s="285" t="s">
        <v>218</v>
      </c>
      <c r="C486" s="280"/>
      <c r="D486" s="251"/>
      <c r="E486" s="251"/>
      <c r="F486" s="255"/>
      <c r="G486" s="255"/>
      <c r="H486" s="255"/>
      <c r="I486" s="255"/>
      <c r="J486" s="255"/>
      <c r="K486" s="221"/>
      <c r="L486" s="221"/>
      <c r="M486" s="221"/>
      <c r="N486" s="221"/>
      <c r="O486" s="221"/>
      <c r="P486" s="221"/>
      <c r="Q486" s="221"/>
      <c r="R486" s="221"/>
      <c r="S486" s="221"/>
      <c r="T486" s="221"/>
      <c r="U486" s="221"/>
    </row>
    <row r="487" spans="1:21" ht="15">
      <c r="A487" s="176"/>
      <c r="B487" s="285" t="str">
        <f>"Classified as External or Domestic?"</f>
        <v>Classified as External or Domestic?</v>
      </c>
      <c r="C487" s="309" t="s">
        <v>65</v>
      </c>
      <c r="D487" s="251"/>
      <c r="E487" s="251"/>
      <c r="F487" s="255"/>
      <c r="G487" s="255"/>
      <c r="H487" s="255"/>
      <c r="I487" s="255"/>
      <c r="J487" s="255"/>
      <c r="K487" s="221"/>
      <c r="L487" s="221"/>
      <c r="M487" s="221"/>
      <c r="N487" s="221"/>
      <c r="O487" s="221"/>
      <c r="P487" s="221"/>
      <c r="Q487" s="221"/>
      <c r="R487" s="221"/>
      <c r="S487" s="221"/>
      <c r="T487" s="221"/>
      <c r="U487" s="221"/>
    </row>
    <row r="488" spans="1:21" ht="15">
      <c r="A488" s="176"/>
      <c r="B488" s="285" t="s">
        <v>258</v>
      </c>
      <c r="C488" s="251" t="s">
        <v>257</v>
      </c>
      <c r="D488" s="251"/>
      <c r="E488" s="251"/>
      <c r="F488" s="255"/>
      <c r="G488" s="255"/>
      <c r="H488" s="255"/>
      <c r="I488" s="255"/>
      <c r="J488" s="255"/>
      <c r="K488" s="221"/>
      <c r="L488" s="288">
        <f>L489/L$101*100</f>
        <v>0</v>
      </c>
      <c r="M488" s="288">
        <f t="shared" ref="M488" ca="1" si="330">M489/M$101*100</f>
        <v>0</v>
      </c>
      <c r="N488" s="288">
        <f t="shared" ref="N488" ca="1" si="331">N489/N$101*100</f>
        <v>0</v>
      </c>
      <c r="O488" s="288">
        <f t="shared" ref="O488" ca="1" si="332">O489/O$101*100</f>
        <v>0</v>
      </c>
      <c r="P488" s="288">
        <f t="shared" ref="P488" ca="1" si="333">P489/P$101*100</f>
        <v>0</v>
      </c>
      <c r="Q488" s="288">
        <f t="shared" ref="Q488" ca="1" si="334">Q489/Q$101*100</f>
        <v>0</v>
      </c>
      <c r="R488" s="288">
        <f t="shared" ref="R488" ca="1" si="335">R489/R$101*100</f>
        <v>0</v>
      </c>
      <c r="S488" s="288">
        <f t="shared" ref="S488" ca="1" si="336">S489/S$101*100</f>
        <v>0</v>
      </c>
      <c r="T488" s="288">
        <f t="shared" ref="T488" ca="1" si="337">T489/T$101*100</f>
        <v>0</v>
      </c>
      <c r="U488" s="288">
        <f t="shared" ref="U488" ca="1" si="338">U489/U$101*100</f>
        <v>0</v>
      </c>
    </row>
    <row r="489" spans="1:21" ht="15">
      <c r="A489" s="176"/>
      <c r="B489" s="285" t="s">
        <v>189</v>
      </c>
      <c r="C489" s="271" t="s">
        <v>186</v>
      </c>
      <c r="D489" s="280" t="str">
        <f>C487</f>
        <v>Domestic</v>
      </c>
      <c r="E489" s="271"/>
      <c r="F489" s="281"/>
      <c r="G489" s="275"/>
      <c r="H489" s="275"/>
      <c r="I489" s="275"/>
      <c r="J489" s="275"/>
      <c r="K489" s="231"/>
      <c r="L489" s="250">
        <f>SUMIF($E$63:$E$72,$B481,L$63:L$72)*L493</f>
        <v>0</v>
      </c>
      <c r="M489" s="250">
        <f t="shared" ref="M489:U489" si="339">SUMIF($E$63:$E$72,$B481,M$63:M$72)*M493</f>
        <v>0</v>
      </c>
      <c r="N489" s="250">
        <f t="shared" si="339"/>
        <v>0</v>
      </c>
      <c r="O489" s="250">
        <f t="shared" si="339"/>
        <v>0</v>
      </c>
      <c r="P489" s="250">
        <f t="shared" si="339"/>
        <v>0</v>
      </c>
      <c r="Q489" s="250">
        <f t="shared" si="339"/>
        <v>0</v>
      </c>
      <c r="R489" s="250">
        <f t="shared" si="339"/>
        <v>0</v>
      </c>
      <c r="S489" s="250">
        <f t="shared" si="339"/>
        <v>0</v>
      </c>
      <c r="T489" s="250">
        <f t="shared" si="339"/>
        <v>0</v>
      </c>
      <c r="U489" s="250">
        <f t="shared" si="339"/>
        <v>0</v>
      </c>
    </row>
    <row r="490" spans="1:21" ht="15">
      <c r="A490" s="176"/>
      <c r="B490" s="285" t="s">
        <v>188</v>
      </c>
      <c r="C490" s="271" t="s">
        <v>186</v>
      </c>
      <c r="D490" s="280" t="str">
        <f>C487</f>
        <v>Domestic</v>
      </c>
      <c r="E490" s="271"/>
      <c r="F490" s="281"/>
      <c r="G490" s="275"/>
      <c r="H490" s="275"/>
      <c r="I490" s="275"/>
      <c r="J490" s="275"/>
      <c r="K490" s="231"/>
      <c r="L490" s="240"/>
      <c r="M490" s="273">
        <f t="shared" ref="M490:U490" ca="1" si="340">M496*M493</f>
        <v>0</v>
      </c>
      <c r="N490" s="273">
        <f t="shared" ca="1" si="340"/>
        <v>0</v>
      </c>
      <c r="O490" s="273">
        <f t="shared" ca="1" si="340"/>
        <v>0</v>
      </c>
      <c r="P490" s="273">
        <f t="shared" ca="1" si="340"/>
        <v>0</v>
      </c>
      <c r="Q490" s="273">
        <f t="shared" ca="1" si="340"/>
        <v>0</v>
      </c>
      <c r="R490" s="273">
        <f t="shared" ca="1" si="340"/>
        <v>0</v>
      </c>
      <c r="S490" s="273">
        <f t="shared" ca="1" si="340"/>
        <v>0</v>
      </c>
      <c r="T490" s="273">
        <f t="shared" ca="1" si="340"/>
        <v>0</v>
      </c>
      <c r="U490" s="273">
        <f t="shared" ca="1" si="340"/>
        <v>0</v>
      </c>
    </row>
    <row r="491" spans="1:21" ht="15">
      <c r="A491" s="176"/>
      <c r="B491" s="285" t="s">
        <v>206</v>
      </c>
      <c r="C491" s="271" t="s">
        <v>186</v>
      </c>
      <c r="D491" s="280" t="str">
        <f>C487</f>
        <v>Domestic</v>
      </c>
      <c r="E491" s="271"/>
      <c r="F491" s="281"/>
      <c r="G491" s="275"/>
      <c r="H491" s="275"/>
      <c r="I491" s="275"/>
      <c r="J491" s="275"/>
      <c r="K491" s="231"/>
      <c r="L491" s="240"/>
      <c r="M491" s="273">
        <f>M497*M493</f>
        <v>0</v>
      </c>
      <c r="N491" s="273">
        <f t="shared" ref="N491:U491" ca="1" si="341">N497*N493</f>
        <v>0</v>
      </c>
      <c r="O491" s="273">
        <f t="shared" ca="1" si="341"/>
        <v>0</v>
      </c>
      <c r="P491" s="273">
        <f t="shared" ca="1" si="341"/>
        <v>0</v>
      </c>
      <c r="Q491" s="273">
        <f t="shared" ca="1" si="341"/>
        <v>0</v>
      </c>
      <c r="R491" s="273">
        <f t="shared" ca="1" si="341"/>
        <v>0</v>
      </c>
      <c r="S491" s="273">
        <f t="shared" ca="1" si="341"/>
        <v>0</v>
      </c>
      <c r="T491" s="273">
        <f t="shared" ca="1" si="341"/>
        <v>0</v>
      </c>
      <c r="U491" s="273">
        <f t="shared" ca="1" si="341"/>
        <v>0</v>
      </c>
    </row>
    <row r="492" spans="1:21" ht="15">
      <c r="A492" s="176"/>
      <c r="B492" s="285" t="s">
        <v>187</v>
      </c>
      <c r="C492" s="271" t="s">
        <v>186</v>
      </c>
      <c r="D492" s="280" t="str">
        <f>C487</f>
        <v>Domestic</v>
      </c>
      <c r="E492" s="271"/>
      <c r="F492" s="281"/>
      <c r="G492" s="275"/>
      <c r="H492" s="275"/>
      <c r="I492" s="275"/>
      <c r="J492" s="275"/>
      <c r="K492" s="231"/>
      <c r="L492" s="273">
        <f t="shared" ref="L492:U492" si="342">L495*L493</f>
        <v>0</v>
      </c>
      <c r="M492" s="273">
        <f t="shared" ca="1" si="342"/>
        <v>0</v>
      </c>
      <c r="N492" s="273">
        <f t="shared" ca="1" si="342"/>
        <v>0</v>
      </c>
      <c r="O492" s="273">
        <f t="shared" ca="1" si="342"/>
        <v>0</v>
      </c>
      <c r="P492" s="273">
        <f t="shared" ca="1" si="342"/>
        <v>0</v>
      </c>
      <c r="Q492" s="273">
        <f t="shared" ca="1" si="342"/>
        <v>0</v>
      </c>
      <c r="R492" s="273">
        <f t="shared" ca="1" si="342"/>
        <v>0</v>
      </c>
      <c r="S492" s="273">
        <f t="shared" ca="1" si="342"/>
        <v>0</v>
      </c>
      <c r="T492" s="273">
        <f t="shared" ca="1" si="342"/>
        <v>0</v>
      </c>
      <c r="U492" s="273">
        <f t="shared" ca="1" si="342"/>
        <v>0</v>
      </c>
    </row>
    <row r="493" spans="1:21" ht="15">
      <c r="A493" s="176"/>
      <c r="B493" s="285" t="s">
        <v>185</v>
      </c>
      <c r="C493" s="252" t="str">
        <f>"LCU per unit of "&amp;D492</f>
        <v>LCU per unit of Domestic</v>
      </c>
      <c r="D493" s="280" t="str">
        <f>C482</f>
        <v>LCU</v>
      </c>
      <c r="E493" s="271"/>
      <c r="F493" s="281"/>
      <c r="G493" s="275"/>
      <c r="H493" s="275"/>
      <c r="I493" s="275"/>
      <c r="J493" s="275"/>
      <c r="K493" s="231"/>
      <c r="L493" s="273">
        <f t="shared" ref="L493:U493" si="343">INDEX($L$81:$U$85,MATCH($D493,$B$81:$B$85,0),MATCH(L$78,$L$78:$U$78,0))</f>
        <v>1</v>
      </c>
      <c r="M493" s="273">
        <f t="shared" si="343"/>
        <v>1</v>
      </c>
      <c r="N493" s="273">
        <f t="shared" si="343"/>
        <v>1</v>
      </c>
      <c r="O493" s="273">
        <f t="shared" si="343"/>
        <v>1</v>
      </c>
      <c r="P493" s="273">
        <f t="shared" si="343"/>
        <v>1</v>
      </c>
      <c r="Q493" s="273">
        <f t="shared" si="343"/>
        <v>1</v>
      </c>
      <c r="R493" s="273">
        <f t="shared" si="343"/>
        <v>1</v>
      </c>
      <c r="S493" s="273">
        <f t="shared" si="343"/>
        <v>1</v>
      </c>
      <c r="T493" s="273">
        <f t="shared" si="343"/>
        <v>1</v>
      </c>
      <c r="U493" s="273">
        <f t="shared" si="343"/>
        <v>1</v>
      </c>
    </row>
    <row r="494" spans="1:21" ht="15">
      <c r="A494" s="176"/>
      <c r="B494" s="285" t="s">
        <v>184</v>
      </c>
      <c r="C494" s="252" t="str">
        <f>"million "&amp;D493</f>
        <v>million LCU</v>
      </c>
      <c r="D494" s="280" t="str">
        <f>D493</f>
        <v>LCU</v>
      </c>
      <c r="E494" s="263"/>
      <c r="F494" s="287"/>
      <c r="G494" s="275"/>
      <c r="H494" s="275"/>
      <c r="I494" s="275"/>
      <c r="J494" s="275"/>
      <c r="K494" s="231"/>
      <c r="L494" s="288">
        <f>L489/L493</f>
        <v>0</v>
      </c>
      <c r="M494" s="288">
        <f t="shared" ref="M494:U494" si="344">M489/M493</f>
        <v>0</v>
      </c>
      <c r="N494" s="288">
        <f t="shared" si="344"/>
        <v>0</v>
      </c>
      <c r="O494" s="288">
        <f t="shared" si="344"/>
        <v>0</v>
      </c>
      <c r="P494" s="288">
        <f t="shared" si="344"/>
        <v>0</v>
      </c>
      <c r="Q494" s="288">
        <f t="shared" si="344"/>
        <v>0</v>
      </c>
      <c r="R494" s="288">
        <f t="shared" si="344"/>
        <v>0</v>
      </c>
      <c r="S494" s="288">
        <f t="shared" si="344"/>
        <v>0</v>
      </c>
      <c r="T494" s="288">
        <f t="shared" si="344"/>
        <v>0</v>
      </c>
      <c r="U494" s="288">
        <f t="shared" si="344"/>
        <v>0</v>
      </c>
    </row>
    <row r="495" spans="1:21" ht="15">
      <c r="A495" s="176"/>
      <c r="B495" s="285" t="s">
        <v>183</v>
      </c>
      <c r="C495" s="252" t="str">
        <f>"million "&amp;D494</f>
        <v>million LCU</v>
      </c>
      <c r="D495" s="280" t="str">
        <f>D494</f>
        <v>LCU</v>
      </c>
      <c r="E495" s="271"/>
      <c r="F495" s="287"/>
      <c r="G495" s="275"/>
      <c r="H495" s="275"/>
      <c r="I495" s="275"/>
      <c r="J495" s="275"/>
      <c r="K495" s="231"/>
      <c r="L495" s="273">
        <f>L494</f>
        <v>0</v>
      </c>
      <c r="M495" s="273">
        <f t="shared" ref="M495:U495" ca="1" si="345">L495+M494-M496</f>
        <v>0</v>
      </c>
      <c r="N495" s="273">
        <f t="shared" ca="1" si="345"/>
        <v>0</v>
      </c>
      <c r="O495" s="273">
        <f t="shared" ca="1" si="345"/>
        <v>0</v>
      </c>
      <c r="P495" s="273">
        <f t="shared" ca="1" si="345"/>
        <v>0</v>
      </c>
      <c r="Q495" s="273">
        <f t="shared" ca="1" si="345"/>
        <v>0</v>
      </c>
      <c r="R495" s="273">
        <f t="shared" ca="1" si="345"/>
        <v>0</v>
      </c>
      <c r="S495" s="273">
        <f t="shared" ca="1" si="345"/>
        <v>0</v>
      </c>
      <c r="T495" s="273">
        <f t="shared" ca="1" si="345"/>
        <v>0</v>
      </c>
      <c r="U495" s="273">
        <f t="shared" ca="1" si="345"/>
        <v>0</v>
      </c>
    </row>
    <row r="496" spans="1:21" ht="15">
      <c r="A496" s="176"/>
      <c r="B496" s="285" t="s">
        <v>119</v>
      </c>
      <c r="C496" s="252" t="str">
        <f>"million "&amp;D495</f>
        <v>million LCU</v>
      </c>
      <c r="D496" s="280" t="str">
        <f>D495</f>
        <v>LCU</v>
      </c>
      <c r="E496" s="271"/>
      <c r="F496" s="287"/>
      <c r="G496" s="275"/>
      <c r="H496" s="275"/>
      <c r="I496" s="275"/>
      <c r="J496" s="275"/>
      <c r="K496" s="231"/>
      <c r="L496" s="240"/>
      <c r="M496" s="273">
        <f t="shared" ref="M496:U496" ca="1" si="346">IF(M$241&gt;$C483-1,SUM(OFFSET($L494,0,M$241-$C483,1,$C483-$C484))/($C483-$C484),IF(M$241&lt;$C484+1,0,SUM(OFFSET($L494,0,0,1,M$241-$C484))/($C483-$C484)))</f>
        <v>0</v>
      </c>
      <c r="N496" s="273">
        <f t="shared" ca="1" si="346"/>
        <v>0</v>
      </c>
      <c r="O496" s="273">
        <f t="shared" ca="1" si="346"/>
        <v>0</v>
      </c>
      <c r="P496" s="273">
        <f t="shared" ca="1" si="346"/>
        <v>0</v>
      </c>
      <c r="Q496" s="273">
        <f t="shared" ca="1" si="346"/>
        <v>0</v>
      </c>
      <c r="R496" s="273">
        <f t="shared" ca="1" si="346"/>
        <v>0</v>
      </c>
      <c r="S496" s="273">
        <f t="shared" ca="1" si="346"/>
        <v>0</v>
      </c>
      <c r="T496" s="273">
        <f t="shared" ca="1" si="346"/>
        <v>0</v>
      </c>
      <c r="U496" s="273">
        <f t="shared" ca="1" si="346"/>
        <v>0</v>
      </c>
    </row>
    <row r="497" spans="1:21" ht="15">
      <c r="A497" s="176"/>
      <c r="B497" s="285" t="s">
        <v>182</v>
      </c>
      <c r="C497" s="252" t="str">
        <f>"million "&amp;D496</f>
        <v>million LCU</v>
      </c>
      <c r="D497" s="280" t="str">
        <f>D496</f>
        <v>LCU</v>
      </c>
      <c r="E497" s="271"/>
      <c r="F497" s="287"/>
      <c r="G497" s="275"/>
      <c r="H497" s="275"/>
      <c r="I497" s="275"/>
      <c r="J497" s="275"/>
      <c r="K497" s="231"/>
      <c r="L497" s="240"/>
      <c r="M497" s="273">
        <f t="shared" ref="M497:U497" si="347">L495*$C485</f>
        <v>0</v>
      </c>
      <c r="N497" s="273">
        <f t="shared" ca="1" si="347"/>
        <v>0</v>
      </c>
      <c r="O497" s="273">
        <f t="shared" ca="1" si="347"/>
        <v>0</v>
      </c>
      <c r="P497" s="273">
        <f t="shared" ca="1" si="347"/>
        <v>0</v>
      </c>
      <c r="Q497" s="273">
        <f t="shared" ca="1" si="347"/>
        <v>0</v>
      </c>
      <c r="R497" s="273">
        <f t="shared" ca="1" si="347"/>
        <v>0</v>
      </c>
      <c r="S497" s="273">
        <f t="shared" ca="1" si="347"/>
        <v>0</v>
      </c>
      <c r="T497" s="273">
        <f t="shared" ca="1" si="347"/>
        <v>0</v>
      </c>
      <c r="U497" s="273">
        <f t="shared" ca="1" si="347"/>
        <v>0</v>
      </c>
    </row>
    <row r="498" spans="1:21" ht="15">
      <c r="A498" s="176"/>
      <c r="B498" s="289" t="s">
        <v>253</v>
      </c>
      <c r="C498" s="252"/>
      <c r="D498" s="264"/>
      <c r="E498" s="260"/>
      <c r="F498" s="275"/>
      <c r="G498" s="275"/>
      <c r="H498" s="275"/>
      <c r="I498" s="275"/>
      <c r="J498" s="275"/>
      <c r="K498" s="231"/>
      <c r="L498" s="273"/>
      <c r="M498" s="273"/>
      <c r="N498" s="273"/>
      <c r="O498" s="273"/>
      <c r="P498" s="273"/>
      <c r="Q498" s="273"/>
      <c r="R498" s="273"/>
      <c r="S498" s="273"/>
      <c r="T498" s="273"/>
      <c r="U498" s="273"/>
    </row>
    <row r="499" spans="1:21" ht="15">
      <c r="A499" s="176"/>
      <c r="B499" s="285" t="s">
        <v>59</v>
      </c>
      <c r="C499" s="306" t="s">
        <v>226</v>
      </c>
      <c r="D499" s="251"/>
      <c r="E499" s="251"/>
      <c r="F499" s="255"/>
      <c r="G499" s="255"/>
      <c r="H499" s="255"/>
      <c r="I499" s="255"/>
      <c r="J499" s="255"/>
      <c r="K499" s="221"/>
      <c r="L499" s="221"/>
      <c r="M499" s="221"/>
      <c r="N499" s="221"/>
      <c r="O499" s="221"/>
      <c r="P499" s="221"/>
      <c r="Q499" s="221"/>
      <c r="R499" s="221"/>
      <c r="S499" s="221"/>
      <c r="T499" s="221"/>
      <c r="U499" s="221"/>
    </row>
    <row r="500" spans="1:21" ht="15">
      <c r="A500" s="176"/>
      <c r="B500" s="285" t="s">
        <v>221</v>
      </c>
      <c r="C500" s="308">
        <v>1</v>
      </c>
      <c r="D500" s="251"/>
      <c r="E500" s="251"/>
      <c r="F500" s="255"/>
      <c r="G500" s="255"/>
      <c r="H500" s="255"/>
      <c r="I500" s="255"/>
      <c r="J500" s="255"/>
      <c r="K500" s="221"/>
      <c r="L500" s="221"/>
      <c r="M500" s="221"/>
      <c r="N500" s="221"/>
      <c r="O500" s="221"/>
      <c r="P500" s="221"/>
      <c r="Q500" s="221"/>
      <c r="R500" s="221"/>
      <c r="S500" s="221"/>
      <c r="T500" s="221"/>
      <c r="U500" s="221"/>
    </row>
    <row r="501" spans="1:21" ht="15">
      <c r="A501" s="176"/>
      <c r="B501" s="285" t="s">
        <v>220</v>
      </c>
      <c r="C501" s="309">
        <v>0</v>
      </c>
      <c r="D501" s="251"/>
      <c r="E501" s="251"/>
      <c r="F501" s="255"/>
      <c r="G501" s="255"/>
      <c r="H501" s="255"/>
      <c r="I501" s="255"/>
      <c r="J501" s="255"/>
      <c r="K501" s="221"/>
      <c r="L501" s="221"/>
      <c r="M501" s="221"/>
      <c r="N501" s="221"/>
      <c r="O501" s="221"/>
      <c r="P501" s="221"/>
      <c r="Q501" s="221"/>
      <c r="R501" s="221"/>
      <c r="S501" s="221"/>
      <c r="T501" s="221"/>
      <c r="U501" s="221"/>
    </row>
    <row r="502" spans="1:21" ht="15">
      <c r="A502" s="176"/>
      <c r="B502" s="285" t="s">
        <v>219</v>
      </c>
      <c r="C502" s="310">
        <v>0</v>
      </c>
      <c r="D502" s="251"/>
      <c r="E502" s="251"/>
      <c r="F502" s="255"/>
      <c r="G502" s="255"/>
      <c r="H502" s="255"/>
      <c r="I502" s="255"/>
      <c r="J502" s="255"/>
      <c r="K502" s="221"/>
      <c r="L502" s="221"/>
      <c r="M502" s="221"/>
      <c r="N502" s="221"/>
      <c r="O502" s="221"/>
      <c r="P502" s="221"/>
      <c r="Q502" s="221"/>
      <c r="R502" s="221"/>
      <c r="S502" s="221"/>
      <c r="T502" s="221"/>
      <c r="U502" s="221"/>
    </row>
    <row r="503" spans="1:21" ht="15">
      <c r="A503" s="176"/>
      <c r="B503" s="285" t="s">
        <v>218</v>
      </c>
      <c r="C503" s="280"/>
      <c r="D503" s="251"/>
      <c r="E503" s="251"/>
      <c r="F503" s="255"/>
      <c r="G503" s="255"/>
      <c r="H503" s="255"/>
      <c r="I503" s="255"/>
      <c r="J503" s="255"/>
      <c r="K503" s="221"/>
      <c r="L503" s="221"/>
      <c r="M503" s="221"/>
      <c r="N503" s="221"/>
      <c r="O503" s="221"/>
      <c r="P503" s="221"/>
      <c r="Q503" s="221"/>
      <c r="R503" s="221"/>
      <c r="S503" s="221"/>
      <c r="T503" s="221"/>
      <c r="U503" s="221"/>
    </row>
    <row r="504" spans="1:21" ht="15">
      <c r="A504" s="176"/>
      <c r="B504" s="285" t="str">
        <f>"Classified as External or Domestic?"</f>
        <v>Classified as External or Domestic?</v>
      </c>
      <c r="C504" s="309" t="s">
        <v>65</v>
      </c>
      <c r="D504" s="251"/>
      <c r="E504" s="251"/>
      <c r="F504" s="255"/>
      <c r="G504" s="255"/>
      <c r="H504" s="255"/>
      <c r="I504" s="255"/>
      <c r="J504" s="255"/>
      <c r="K504" s="221"/>
      <c r="L504" s="221"/>
      <c r="M504" s="221"/>
      <c r="N504" s="221"/>
      <c r="O504" s="221"/>
      <c r="P504" s="221"/>
      <c r="Q504" s="221"/>
      <c r="R504" s="221"/>
      <c r="S504" s="221"/>
      <c r="T504" s="221"/>
      <c r="U504" s="221"/>
    </row>
    <row r="505" spans="1:21" ht="15">
      <c r="A505" s="176"/>
      <c r="B505" s="285" t="s">
        <v>258</v>
      </c>
      <c r="C505" s="251" t="s">
        <v>257</v>
      </c>
      <c r="D505" s="251"/>
      <c r="E505" s="251"/>
      <c r="F505" s="255"/>
      <c r="G505" s="255"/>
      <c r="H505" s="255"/>
      <c r="I505" s="255"/>
      <c r="J505" s="255"/>
      <c r="K505" s="221"/>
      <c r="L505" s="288">
        <f>L506/L$101*100</f>
        <v>0</v>
      </c>
      <c r="M505" s="288">
        <f t="shared" ref="M505" ca="1" si="348">M506/M$101*100</f>
        <v>0</v>
      </c>
      <c r="N505" s="288">
        <f t="shared" ref="N505" ca="1" si="349">N506/N$101*100</f>
        <v>0</v>
      </c>
      <c r="O505" s="288">
        <f t="shared" ref="O505" ca="1" si="350">O506/O$101*100</f>
        <v>0</v>
      </c>
      <c r="P505" s="288">
        <f t="shared" ref="P505" ca="1" si="351">P506/P$101*100</f>
        <v>0</v>
      </c>
      <c r="Q505" s="288">
        <f t="shared" ref="Q505" ca="1" si="352">Q506/Q$101*100</f>
        <v>0</v>
      </c>
      <c r="R505" s="288">
        <f t="shared" ref="R505" ca="1" si="353">R506/R$101*100</f>
        <v>0</v>
      </c>
      <c r="S505" s="288">
        <f t="shared" ref="S505" ca="1" si="354">S506/S$101*100</f>
        <v>0</v>
      </c>
      <c r="T505" s="288">
        <f t="shared" ref="T505" ca="1" si="355">T506/T$101*100</f>
        <v>0</v>
      </c>
      <c r="U505" s="288">
        <f t="shared" ref="U505" ca="1" si="356">U506/U$101*100</f>
        <v>0</v>
      </c>
    </row>
    <row r="506" spans="1:21" ht="15">
      <c r="A506" s="176"/>
      <c r="B506" s="285" t="s">
        <v>189</v>
      </c>
      <c r="C506" s="271" t="s">
        <v>186</v>
      </c>
      <c r="D506" s="280" t="str">
        <f>C504</f>
        <v>Domestic</v>
      </c>
      <c r="E506" s="271"/>
      <c r="F506" s="281"/>
      <c r="G506" s="275"/>
      <c r="H506" s="275"/>
      <c r="I506" s="275"/>
      <c r="J506" s="275"/>
      <c r="K506" s="231"/>
      <c r="L506" s="250">
        <f>SUMIF($E$63:$E$72,$B498,L$63:L$72)*L510</f>
        <v>0</v>
      </c>
      <c r="M506" s="250">
        <f t="shared" ref="M506:U506" si="357">SUMIF($E$63:$E$72,$B498,M$63:M$72)*M510</f>
        <v>0</v>
      </c>
      <c r="N506" s="250">
        <f t="shared" si="357"/>
        <v>0</v>
      </c>
      <c r="O506" s="250">
        <f t="shared" si="357"/>
        <v>0</v>
      </c>
      <c r="P506" s="250">
        <f t="shared" si="357"/>
        <v>0</v>
      </c>
      <c r="Q506" s="250">
        <f t="shared" si="357"/>
        <v>0</v>
      </c>
      <c r="R506" s="250">
        <f t="shared" si="357"/>
        <v>0</v>
      </c>
      <c r="S506" s="250">
        <f t="shared" si="357"/>
        <v>0</v>
      </c>
      <c r="T506" s="250">
        <f t="shared" si="357"/>
        <v>0</v>
      </c>
      <c r="U506" s="250">
        <f t="shared" si="357"/>
        <v>0</v>
      </c>
    </row>
    <row r="507" spans="1:21" ht="15">
      <c r="A507" s="176"/>
      <c r="B507" s="285" t="s">
        <v>188</v>
      </c>
      <c r="C507" s="271" t="s">
        <v>186</v>
      </c>
      <c r="D507" s="280" t="str">
        <f>C504</f>
        <v>Domestic</v>
      </c>
      <c r="E507" s="271"/>
      <c r="F507" s="281"/>
      <c r="G507" s="275"/>
      <c r="H507" s="275"/>
      <c r="I507" s="275"/>
      <c r="J507" s="275"/>
      <c r="K507" s="231"/>
      <c r="L507" s="240"/>
      <c r="M507" s="273">
        <f t="shared" ref="M507:U507" ca="1" si="358">M513*M510</f>
        <v>0</v>
      </c>
      <c r="N507" s="273">
        <f t="shared" ca="1" si="358"/>
        <v>0</v>
      </c>
      <c r="O507" s="273">
        <f t="shared" ca="1" si="358"/>
        <v>0</v>
      </c>
      <c r="P507" s="273">
        <f t="shared" ca="1" si="358"/>
        <v>0</v>
      </c>
      <c r="Q507" s="273">
        <f t="shared" ca="1" si="358"/>
        <v>0</v>
      </c>
      <c r="R507" s="273">
        <f t="shared" ca="1" si="358"/>
        <v>0</v>
      </c>
      <c r="S507" s="273">
        <f t="shared" ca="1" si="358"/>
        <v>0</v>
      </c>
      <c r="T507" s="273">
        <f t="shared" ca="1" si="358"/>
        <v>0</v>
      </c>
      <c r="U507" s="273">
        <f t="shared" ca="1" si="358"/>
        <v>0</v>
      </c>
    </row>
    <row r="508" spans="1:21" ht="15">
      <c r="A508" s="176"/>
      <c r="B508" s="285" t="s">
        <v>206</v>
      </c>
      <c r="C508" s="271" t="s">
        <v>186</v>
      </c>
      <c r="D508" s="280" t="str">
        <f>C504</f>
        <v>Domestic</v>
      </c>
      <c r="E508" s="271"/>
      <c r="F508" s="281"/>
      <c r="G508" s="275"/>
      <c r="H508" s="275"/>
      <c r="I508" s="275"/>
      <c r="J508" s="275"/>
      <c r="K508" s="231"/>
      <c r="L508" s="240"/>
      <c r="M508" s="273">
        <f>M514*M510</f>
        <v>0</v>
      </c>
      <c r="N508" s="273">
        <f t="shared" ref="N508:U508" ca="1" si="359">N514*N510</f>
        <v>0</v>
      </c>
      <c r="O508" s="273">
        <f t="shared" ca="1" si="359"/>
        <v>0</v>
      </c>
      <c r="P508" s="273">
        <f t="shared" ca="1" si="359"/>
        <v>0</v>
      </c>
      <c r="Q508" s="273">
        <f t="shared" ca="1" si="359"/>
        <v>0</v>
      </c>
      <c r="R508" s="273">
        <f t="shared" ca="1" si="359"/>
        <v>0</v>
      </c>
      <c r="S508" s="273">
        <f t="shared" ca="1" si="359"/>
        <v>0</v>
      </c>
      <c r="T508" s="273">
        <f t="shared" ca="1" si="359"/>
        <v>0</v>
      </c>
      <c r="U508" s="273">
        <f t="shared" ca="1" si="359"/>
        <v>0</v>
      </c>
    </row>
    <row r="509" spans="1:21" ht="15">
      <c r="A509" s="176"/>
      <c r="B509" s="285" t="s">
        <v>187</v>
      </c>
      <c r="C509" s="271" t="s">
        <v>186</v>
      </c>
      <c r="D509" s="280" t="str">
        <f>C504</f>
        <v>Domestic</v>
      </c>
      <c r="E509" s="271"/>
      <c r="F509" s="281"/>
      <c r="G509" s="275"/>
      <c r="H509" s="275"/>
      <c r="I509" s="275"/>
      <c r="J509" s="275"/>
      <c r="K509" s="231"/>
      <c r="L509" s="273">
        <f t="shared" ref="L509:U509" si="360">L512*L510</f>
        <v>0</v>
      </c>
      <c r="M509" s="273">
        <f t="shared" ca="1" si="360"/>
        <v>0</v>
      </c>
      <c r="N509" s="273">
        <f t="shared" ca="1" si="360"/>
        <v>0</v>
      </c>
      <c r="O509" s="273">
        <f t="shared" ca="1" si="360"/>
        <v>0</v>
      </c>
      <c r="P509" s="273">
        <f t="shared" ca="1" si="360"/>
        <v>0</v>
      </c>
      <c r="Q509" s="273">
        <f t="shared" ca="1" si="360"/>
        <v>0</v>
      </c>
      <c r="R509" s="273">
        <f t="shared" ca="1" si="360"/>
        <v>0</v>
      </c>
      <c r="S509" s="273">
        <f t="shared" ca="1" si="360"/>
        <v>0</v>
      </c>
      <c r="T509" s="273">
        <f t="shared" ca="1" si="360"/>
        <v>0</v>
      </c>
      <c r="U509" s="273">
        <f t="shared" ca="1" si="360"/>
        <v>0</v>
      </c>
    </row>
    <row r="510" spans="1:21" ht="15">
      <c r="A510" s="176"/>
      <c r="B510" s="285" t="s">
        <v>185</v>
      </c>
      <c r="C510" s="252" t="str">
        <f>"LCU per unit of "&amp;D509</f>
        <v>LCU per unit of Domestic</v>
      </c>
      <c r="D510" s="280" t="str">
        <f>C499</f>
        <v>LCU</v>
      </c>
      <c r="E510" s="271"/>
      <c r="F510" s="281"/>
      <c r="G510" s="275"/>
      <c r="H510" s="275"/>
      <c r="I510" s="275"/>
      <c r="J510" s="275"/>
      <c r="K510" s="231"/>
      <c r="L510" s="273">
        <f t="shared" ref="L510:U510" si="361">INDEX($L$81:$U$85,MATCH($D510,$B$81:$B$85,0),MATCH(L$78,$L$78:$U$78,0))</f>
        <v>1</v>
      </c>
      <c r="M510" s="273">
        <f t="shared" si="361"/>
        <v>1</v>
      </c>
      <c r="N510" s="273">
        <f t="shared" si="361"/>
        <v>1</v>
      </c>
      <c r="O510" s="273">
        <f t="shared" si="361"/>
        <v>1</v>
      </c>
      <c r="P510" s="273">
        <f t="shared" si="361"/>
        <v>1</v>
      </c>
      <c r="Q510" s="273">
        <f t="shared" si="361"/>
        <v>1</v>
      </c>
      <c r="R510" s="273">
        <f t="shared" si="361"/>
        <v>1</v>
      </c>
      <c r="S510" s="273">
        <f t="shared" si="361"/>
        <v>1</v>
      </c>
      <c r="T510" s="273">
        <f t="shared" si="361"/>
        <v>1</v>
      </c>
      <c r="U510" s="273">
        <f t="shared" si="361"/>
        <v>1</v>
      </c>
    </row>
    <row r="511" spans="1:21" ht="15">
      <c r="A511" s="176"/>
      <c r="B511" s="285" t="s">
        <v>184</v>
      </c>
      <c r="C511" s="252" t="str">
        <f>"million "&amp;D510</f>
        <v>million LCU</v>
      </c>
      <c r="D511" s="280" t="str">
        <f>D510</f>
        <v>LCU</v>
      </c>
      <c r="E511" s="263"/>
      <c r="F511" s="287"/>
      <c r="G511" s="275"/>
      <c r="H511" s="275"/>
      <c r="I511" s="275"/>
      <c r="J511" s="275"/>
      <c r="K511" s="231"/>
      <c r="L511" s="288">
        <f>L506/L510</f>
        <v>0</v>
      </c>
      <c r="M511" s="288">
        <f t="shared" ref="M511:U511" si="362">M506/M510</f>
        <v>0</v>
      </c>
      <c r="N511" s="288">
        <f t="shared" si="362"/>
        <v>0</v>
      </c>
      <c r="O511" s="288">
        <f t="shared" si="362"/>
        <v>0</v>
      </c>
      <c r="P511" s="288">
        <f t="shared" si="362"/>
        <v>0</v>
      </c>
      <c r="Q511" s="288">
        <f t="shared" si="362"/>
        <v>0</v>
      </c>
      <c r="R511" s="288">
        <f t="shared" si="362"/>
        <v>0</v>
      </c>
      <c r="S511" s="288">
        <f t="shared" si="362"/>
        <v>0</v>
      </c>
      <c r="T511" s="288">
        <f t="shared" si="362"/>
        <v>0</v>
      </c>
      <c r="U511" s="288">
        <f t="shared" si="362"/>
        <v>0</v>
      </c>
    </row>
    <row r="512" spans="1:21" ht="15">
      <c r="A512" s="176"/>
      <c r="B512" s="285" t="s">
        <v>183</v>
      </c>
      <c r="C512" s="252" t="str">
        <f>"million "&amp;D511</f>
        <v>million LCU</v>
      </c>
      <c r="D512" s="280" t="str">
        <f>D511</f>
        <v>LCU</v>
      </c>
      <c r="E512" s="271"/>
      <c r="F512" s="287"/>
      <c r="G512" s="275"/>
      <c r="H512" s="275"/>
      <c r="I512" s="275"/>
      <c r="J512" s="275"/>
      <c r="K512" s="231"/>
      <c r="L512" s="273">
        <f>L511</f>
        <v>0</v>
      </c>
      <c r="M512" s="273">
        <f t="shared" ref="M512:U512" ca="1" si="363">L512+M511-M513</f>
        <v>0</v>
      </c>
      <c r="N512" s="273">
        <f t="shared" ca="1" si="363"/>
        <v>0</v>
      </c>
      <c r="O512" s="273">
        <f t="shared" ca="1" si="363"/>
        <v>0</v>
      </c>
      <c r="P512" s="273">
        <f t="shared" ca="1" si="363"/>
        <v>0</v>
      </c>
      <c r="Q512" s="273">
        <f t="shared" ca="1" si="363"/>
        <v>0</v>
      </c>
      <c r="R512" s="273">
        <f t="shared" ca="1" si="363"/>
        <v>0</v>
      </c>
      <c r="S512" s="273">
        <f t="shared" ca="1" si="363"/>
        <v>0</v>
      </c>
      <c r="T512" s="273">
        <f t="shared" ca="1" si="363"/>
        <v>0</v>
      </c>
      <c r="U512" s="273">
        <f t="shared" ca="1" si="363"/>
        <v>0</v>
      </c>
    </row>
    <row r="513" spans="1:21" ht="15">
      <c r="A513" s="176"/>
      <c r="B513" s="285" t="s">
        <v>119</v>
      </c>
      <c r="C513" s="252" t="str">
        <f>"million "&amp;D512</f>
        <v>million LCU</v>
      </c>
      <c r="D513" s="280" t="str">
        <f>D512</f>
        <v>LCU</v>
      </c>
      <c r="E513" s="271"/>
      <c r="F513" s="287"/>
      <c r="G513" s="275"/>
      <c r="H513" s="275"/>
      <c r="I513" s="275"/>
      <c r="J513" s="275"/>
      <c r="K513" s="231"/>
      <c r="L513" s="240"/>
      <c r="M513" s="273">
        <f t="shared" ref="M513:U513" ca="1" si="364">IF(M$241&gt;$C500-1,SUM(OFFSET($L511,0,M$241-$C500,1,$C500-$C501))/($C500-$C501),IF(M$241&lt;$C501+1,0,SUM(OFFSET($L511,0,0,1,M$241-$C501))/($C500-$C501)))</f>
        <v>0</v>
      </c>
      <c r="N513" s="273">
        <f t="shared" ca="1" si="364"/>
        <v>0</v>
      </c>
      <c r="O513" s="273">
        <f t="shared" ca="1" si="364"/>
        <v>0</v>
      </c>
      <c r="P513" s="273">
        <f t="shared" ca="1" si="364"/>
        <v>0</v>
      </c>
      <c r="Q513" s="273">
        <f t="shared" ca="1" si="364"/>
        <v>0</v>
      </c>
      <c r="R513" s="273">
        <f t="shared" ca="1" si="364"/>
        <v>0</v>
      </c>
      <c r="S513" s="273">
        <f t="shared" ca="1" si="364"/>
        <v>0</v>
      </c>
      <c r="T513" s="273">
        <f t="shared" ca="1" si="364"/>
        <v>0</v>
      </c>
      <c r="U513" s="273">
        <f t="shared" ca="1" si="364"/>
        <v>0</v>
      </c>
    </row>
    <row r="514" spans="1:21" ht="15">
      <c r="A514" s="176"/>
      <c r="B514" s="286" t="s">
        <v>182</v>
      </c>
      <c r="C514" s="252" t="str">
        <f>"million "&amp;D513</f>
        <v>million LCU</v>
      </c>
      <c r="D514" s="280" t="str">
        <f>D513</f>
        <v>LCU</v>
      </c>
      <c r="E514" s="271"/>
      <c r="F514" s="287"/>
      <c r="G514" s="275"/>
      <c r="H514" s="275"/>
      <c r="I514" s="275"/>
      <c r="J514" s="275"/>
      <c r="K514" s="231"/>
      <c r="L514" s="240"/>
      <c r="M514" s="273">
        <f t="shared" ref="M514:U514" si="365">L512*$C502</f>
        <v>0</v>
      </c>
      <c r="N514" s="273">
        <f t="shared" ca="1" si="365"/>
        <v>0</v>
      </c>
      <c r="O514" s="273">
        <f t="shared" ca="1" si="365"/>
        <v>0</v>
      </c>
      <c r="P514" s="273">
        <f t="shared" ca="1" si="365"/>
        <v>0</v>
      </c>
      <c r="Q514" s="273">
        <f t="shared" ca="1" si="365"/>
        <v>0</v>
      </c>
      <c r="R514" s="273">
        <f t="shared" ca="1" si="365"/>
        <v>0</v>
      </c>
      <c r="S514" s="273">
        <f t="shared" ca="1" si="365"/>
        <v>0</v>
      </c>
      <c r="T514" s="273">
        <f t="shared" ca="1" si="365"/>
        <v>0</v>
      </c>
      <c r="U514" s="273">
        <f t="shared" ca="1" si="365"/>
        <v>0</v>
      </c>
    </row>
    <row r="515" spans="1:21" ht="15">
      <c r="A515" s="176"/>
      <c r="B515" s="302" t="s">
        <v>256</v>
      </c>
      <c r="C515" s="303"/>
      <c r="D515" s="304"/>
      <c r="E515" s="260"/>
      <c r="F515" s="275"/>
      <c r="G515" s="275"/>
      <c r="H515" s="275"/>
      <c r="I515" s="275"/>
      <c r="J515" s="275"/>
      <c r="K515" s="231"/>
      <c r="L515" s="273"/>
      <c r="M515" s="273"/>
      <c r="N515" s="273"/>
      <c r="O515" s="273"/>
      <c r="P515" s="273"/>
      <c r="Q515" s="273"/>
      <c r="R515" s="273"/>
      <c r="S515" s="273"/>
      <c r="T515" s="273"/>
      <c r="U515" s="273"/>
    </row>
    <row r="516" spans="1:21" ht="15">
      <c r="A516" s="176"/>
      <c r="B516" s="305" t="s">
        <v>59</v>
      </c>
      <c r="C516" s="306" t="s">
        <v>226</v>
      </c>
      <c r="D516" s="307"/>
      <c r="E516" s="251"/>
      <c r="F516" s="255"/>
      <c r="G516" s="255"/>
      <c r="H516" s="255"/>
      <c r="I516" s="255"/>
      <c r="J516" s="255"/>
      <c r="K516" s="221"/>
      <c r="L516" s="221"/>
      <c r="M516" s="221"/>
      <c r="N516" s="221"/>
      <c r="O516" s="221"/>
      <c r="P516" s="221"/>
      <c r="Q516" s="221"/>
      <c r="R516" s="221"/>
      <c r="S516" s="221"/>
      <c r="T516" s="221"/>
      <c r="U516" s="221"/>
    </row>
    <row r="517" spans="1:21" ht="15">
      <c r="A517" s="176"/>
      <c r="B517" s="305" t="s">
        <v>221</v>
      </c>
      <c r="C517" s="308">
        <v>5</v>
      </c>
      <c r="D517" s="307"/>
      <c r="E517" s="251"/>
      <c r="F517" s="255"/>
      <c r="G517" s="255"/>
      <c r="H517" s="255"/>
      <c r="I517" s="255"/>
      <c r="J517" s="255"/>
      <c r="K517" s="221"/>
      <c r="L517" s="221"/>
      <c r="M517" s="221"/>
      <c r="N517" s="221"/>
      <c r="O517" s="221"/>
      <c r="P517" s="221"/>
      <c r="Q517" s="221"/>
      <c r="R517" s="221"/>
      <c r="S517" s="221"/>
      <c r="T517" s="221"/>
      <c r="U517" s="221"/>
    </row>
    <row r="518" spans="1:21" ht="15">
      <c r="A518" s="176"/>
      <c r="B518" s="305" t="s">
        <v>220</v>
      </c>
      <c r="C518" s="309">
        <v>4</v>
      </c>
      <c r="D518" s="307"/>
      <c r="E518" s="251"/>
      <c r="F518" s="255"/>
      <c r="G518" s="255"/>
      <c r="H518" s="255"/>
      <c r="I518" s="255"/>
      <c r="J518" s="255"/>
      <c r="K518" s="221"/>
      <c r="L518" s="221"/>
      <c r="M518" s="221"/>
      <c r="N518" s="221"/>
      <c r="O518" s="221"/>
      <c r="P518" s="221"/>
      <c r="Q518" s="221"/>
      <c r="R518" s="221"/>
      <c r="S518" s="221"/>
      <c r="T518" s="221"/>
      <c r="U518" s="221"/>
    </row>
    <row r="519" spans="1:21" ht="15">
      <c r="A519" s="176"/>
      <c r="B519" s="305" t="s">
        <v>219</v>
      </c>
      <c r="C519" s="310">
        <v>0.08</v>
      </c>
      <c r="D519" s="307"/>
      <c r="E519" s="251"/>
      <c r="F519" s="255"/>
      <c r="G519" s="255"/>
      <c r="H519" s="255"/>
      <c r="I519" s="255"/>
      <c r="J519" s="255"/>
      <c r="K519" s="221"/>
      <c r="L519" s="221"/>
      <c r="M519" s="221"/>
      <c r="N519" s="221"/>
      <c r="O519" s="221"/>
      <c r="P519" s="221"/>
      <c r="Q519" s="221"/>
      <c r="R519" s="221"/>
      <c r="S519" s="221"/>
      <c r="T519" s="221"/>
      <c r="U519" s="221"/>
    </row>
    <row r="520" spans="1:21" ht="15">
      <c r="A520" s="176"/>
      <c r="B520" s="305" t="s">
        <v>218</v>
      </c>
      <c r="C520" s="311" t="s">
        <v>232</v>
      </c>
      <c r="D520" s="307"/>
      <c r="E520" s="251"/>
      <c r="F520" s="255"/>
      <c r="G520" s="255"/>
      <c r="H520" s="255"/>
      <c r="I520" s="255"/>
      <c r="J520" s="255"/>
      <c r="K520" s="221"/>
      <c r="L520" s="221"/>
      <c r="M520" s="221"/>
      <c r="N520" s="221"/>
      <c r="O520" s="221"/>
      <c r="P520" s="221"/>
      <c r="Q520" s="221"/>
      <c r="R520" s="221"/>
      <c r="S520" s="221"/>
      <c r="T520" s="221"/>
      <c r="U520" s="221"/>
    </row>
    <row r="521" spans="1:21" ht="15">
      <c r="A521" s="176"/>
      <c r="B521" s="305" t="str">
        <f>"Classified as External or Domestic?"</f>
        <v>Classified as External or Domestic?</v>
      </c>
      <c r="C521" s="309" t="s">
        <v>65</v>
      </c>
      <c r="D521" s="307"/>
      <c r="E521" s="251"/>
      <c r="F521" s="255"/>
      <c r="G521" s="255"/>
      <c r="H521" s="255"/>
      <c r="I521" s="255"/>
      <c r="J521" s="255"/>
      <c r="K521" s="221"/>
      <c r="L521" s="221"/>
      <c r="M521" s="221"/>
      <c r="N521" s="221"/>
      <c r="O521" s="221"/>
      <c r="P521" s="221"/>
      <c r="Q521" s="221"/>
      <c r="R521" s="221"/>
      <c r="S521" s="221"/>
      <c r="T521" s="221"/>
      <c r="U521" s="221"/>
    </row>
    <row r="522" spans="1:21" ht="15">
      <c r="A522" s="176"/>
      <c r="B522" s="305" t="s">
        <v>258</v>
      </c>
      <c r="C522" s="307" t="s">
        <v>257</v>
      </c>
      <c r="D522" s="307"/>
      <c r="E522" s="251"/>
      <c r="F522" s="255"/>
      <c r="G522" s="255"/>
      <c r="H522" s="255"/>
      <c r="I522" s="255"/>
      <c r="J522" s="255"/>
      <c r="K522" s="221"/>
      <c r="L522" s="288">
        <f>L523/L$101*100</f>
        <v>329.20928705959955</v>
      </c>
      <c r="M522" s="288">
        <f t="shared" ref="M522:U522" ca="1" si="366">M523/M$101*100</f>
        <v>411.01248368727664</v>
      </c>
      <c r="N522" s="288">
        <f t="shared" ca="1" si="366"/>
        <v>482.54435380290499</v>
      </c>
      <c r="O522" s="288">
        <f t="shared" ca="1" si="366"/>
        <v>439.33663985574577</v>
      </c>
      <c r="P522" s="288">
        <f t="shared" ca="1" si="366"/>
        <v>445.37788561786601</v>
      </c>
      <c r="Q522" s="288">
        <f t="shared" ca="1" si="366"/>
        <v>203.69234744324393</v>
      </c>
      <c r="R522" s="288">
        <f t="shared" ca="1" si="366"/>
        <v>215.77480288889689</v>
      </c>
      <c r="S522" s="288">
        <f t="shared" ca="1" si="366"/>
        <v>215.44725372376914</v>
      </c>
      <c r="T522" s="288">
        <f t="shared" ca="1" si="366"/>
        <v>194.46166007217087</v>
      </c>
      <c r="U522" s="288">
        <f t="shared" ca="1" si="366"/>
        <v>184.50640508156175</v>
      </c>
    </row>
    <row r="523" spans="1:21" ht="15">
      <c r="A523" s="176"/>
      <c r="B523" s="305" t="s">
        <v>189</v>
      </c>
      <c r="C523" s="283" t="s">
        <v>186</v>
      </c>
      <c r="D523" s="311" t="str">
        <f>C521</f>
        <v>Domestic</v>
      </c>
      <c r="E523" s="271"/>
      <c r="F523" s="281"/>
      <c r="G523" s="275"/>
      <c r="H523" s="275"/>
      <c r="I523" s="275"/>
      <c r="J523" s="275"/>
      <c r="K523" s="231"/>
      <c r="L523" s="363">
        <f>L101-SUM(L285,L302,L319,L336,L353,L370,L387,L404,L421,L438,L455,L472,L489,L506)</f>
        <v>-78995.537312455737</v>
      </c>
      <c r="M523" s="363">
        <f t="shared" ref="M523:U523" ca="1" si="367">M101-SUM(M285,M302,M319,M336,M353,M370,M387,M404,M421,M438,M455,M472,M489,M506)</f>
        <v>-69049.968728116219</v>
      </c>
      <c r="N523" s="363">
        <f t="shared" ca="1" si="367"/>
        <v>-62613.119560594612</v>
      </c>
      <c r="O523" s="363">
        <f t="shared" ca="1" si="367"/>
        <v>-61052.039198020619</v>
      </c>
      <c r="P523" s="363">
        <f t="shared" ca="1" si="367"/>
        <v>-57768.518948227764</v>
      </c>
      <c r="Q523" s="363">
        <f t="shared" ca="1" si="367"/>
        <v>-83600.470718307624</v>
      </c>
      <c r="R523" s="363">
        <f t="shared" ca="1" si="367"/>
        <v>-75351.343397559001</v>
      </c>
      <c r="S523" s="363">
        <f t="shared" ca="1" si="367"/>
        <v>-71677.901612931426</v>
      </c>
      <c r="T523" s="363">
        <f t="shared" ca="1" si="367"/>
        <v>-75115.566529992284</v>
      </c>
      <c r="U523" s="363">
        <f t="shared" ca="1" si="367"/>
        <v>-75682.759229264339</v>
      </c>
    </row>
    <row r="524" spans="1:21" ht="15">
      <c r="A524" s="176"/>
      <c r="B524" s="305" t="s">
        <v>188</v>
      </c>
      <c r="C524" s="283" t="s">
        <v>186</v>
      </c>
      <c r="D524" s="311" t="str">
        <f>C521</f>
        <v>Domestic</v>
      </c>
      <c r="E524" s="271"/>
      <c r="F524" s="281"/>
      <c r="G524" s="275"/>
      <c r="H524" s="275"/>
      <c r="I524" s="275"/>
      <c r="J524" s="275"/>
      <c r="K524" s="231"/>
      <c r="L524" s="240"/>
      <c r="M524" s="273">
        <f t="shared" ref="M524:U524" ca="1" si="368">M530*M527</f>
        <v>0</v>
      </c>
      <c r="N524" s="273">
        <f t="shared" ca="1" si="368"/>
        <v>0</v>
      </c>
      <c r="O524" s="273">
        <f t="shared" ca="1" si="368"/>
        <v>0</v>
      </c>
      <c r="P524" s="273">
        <f t="shared" ca="1" si="368"/>
        <v>0</v>
      </c>
      <c r="Q524" s="273">
        <f t="shared" ca="1" si="368"/>
        <v>-78995.537312455737</v>
      </c>
      <c r="R524" s="273">
        <f t="shared" ca="1" si="368"/>
        <v>-69049.968728116219</v>
      </c>
      <c r="S524" s="273">
        <f t="shared" ca="1" si="368"/>
        <v>-62613.119560594612</v>
      </c>
      <c r="T524" s="273">
        <f t="shared" ca="1" si="368"/>
        <v>-61052.039198020619</v>
      </c>
      <c r="U524" s="273">
        <f t="shared" ca="1" si="368"/>
        <v>-57768.518948227764</v>
      </c>
    </row>
    <row r="525" spans="1:21" ht="15">
      <c r="A525" s="176"/>
      <c r="B525" s="305" t="s">
        <v>206</v>
      </c>
      <c r="C525" s="283" t="s">
        <v>186</v>
      </c>
      <c r="D525" s="311" t="str">
        <f>C521</f>
        <v>Domestic</v>
      </c>
      <c r="E525" s="271"/>
      <c r="F525" s="281"/>
      <c r="G525" s="275"/>
      <c r="H525" s="275"/>
      <c r="I525" s="275"/>
      <c r="J525" s="275"/>
      <c r="K525" s="231"/>
      <c r="L525" s="240"/>
      <c r="M525" s="273">
        <f>M531*M527</f>
        <v>-6319.6429849964588</v>
      </c>
      <c r="N525" s="273">
        <f t="shared" ref="N525:U525" ca="1" si="369">N531*N527</f>
        <v>-11843.640483245757</v>
      </c>
      <c r="O525" s="273">
        <f t="shared" ca="1" si="369"/>
        <v>-16852.690048093325</v>
      </c>
      <c r="P525" s="273">
        <f t="shared" ca="1" si="369"/>
        <v>-21736.853183934978</v>
      </c>
      <c r="Q525" s="273">
        <f t="shared" ca="1" si="369"/>
        <v>-26358.334699793199</v>
      </c>
      <c r="R525" s="273">
        <f t="shared" ca="1" si="369"/>
        <v>-26726.729372261354</v>
      </c>
      <c r="S525" s="273">
        <f t="shared" ca="1" si="369"/>
        <v>-27230.839345816774</v>
      </c>
      <c r="T525" s="273">
        <f t="shared" ca="1" si="369"/>
        <v>-27956.021910003717</v>
      </c>
      <c r="U525" s="273">
        <f t="shared" ca="1" si="369"/>
        <v>-29081.104096561448</v>
      </c>
    </row>
    <row r="526" spans="1:21" ht="15">
      <c r="A526" s="176"/>
      <c r="B526" s="305" t="s">
        <v>187</v>
      </c>
      <c r="C526" s="283" t="s">
        <v>186</v>
      </c>
      <c r="D526" s="311" t="str">
        <f>C521</f>
        <v>Domestic</v>
      </c>
      <c r="E526" s="271"/>
      <c r="F526" s="281"/>
      <c r="G526" s="275"/>
      <c r="H526" s="275"/>
      <c r="I526" s="275"/>
      <c r="J526" s="275"/>
      <c r="K526" s="231"/>
      <c r="L526" s="273">
        <f t="shared" ref="L526:U526" si="370">L529*L527</f>
        <v>-78995.537312455737</v>
      </c>
      <c r="M526" s="273">
        <f t="shared" ca="1" si="370"/>
        <v>-148045.50604057196</v>
      </c>
      <c r="N526" s="273">
        <f t="shared" ca="1" si="370"/>
        <v>-210658.62560116657</v>
      </c>
      <c r="O526" s="273">
        <f t="shared" ca="1" si="370"/>
        <v>-271710.66479918722</v>
      </c>
      <c r="P526" s="273">
        <f t="shared" ca="1" si="370"/>
        <v>-329479.18374741497</v>
      </c>
      <c r="Q526" s="273">
        <f t="shared" ca="1" si="370"/>
        <v>-334084.11715326691</v>
      </c>
      <c r="R526" s="273">
        <f t="shared" ca="1" si="370"/>
        <v>-340385.49182270968</v>
      </c>
      <c r="S526" s="273">
        <f t="shared" ca="1" si="370"/>
        <v>-349450.27387504646</v>
      </c>
      <c r="T526" s="273">
        <f t="shared" ca="1" si="370"/>
        <v>-363513.80120701808</v>
      </c>
      <c r="U526" s="273">
        <f t="shared" ca="1" si="370"/>
        <v>-381428.04148805467</v>
      </c>
    </row>
    <row r="527" spans="1:21" ht="15">
      <c r="A527" s="176"/>
      <c r="B527" s="305" t="s">
        <v>185</v>
      </c>
      <c r="C527" s="303" t="str">
        <f>"LCU per unit of "&amp;D526</f>
        <v>LCU per unit of Domestic</v>
      </c>
      <c r="D527" s="311" t="str">
        <f>C516</f>
        <v>LCU</v>
      </c>
      <c r="E527" s="271"/>
      <c r="F527" s="281"/>
      <c r="G527" s="275"/>
      <c r="H527" s="275"/>
      <c r="I527" s="275"/>
      <c r="J527" s="275"/>
      <c r="K527" s="231"/>
      <c r="L527" s="273">
        <f t="shared" ref="L527:U527" si="371">INDEX($L$81:$U$85,MATCH($D527,$B$81:$B$85,0),MATCH(L$78,$L$78:$U$78,0))</f>
        <v>1</v>
      </c>
      <c r="M527" s="273">
        <f t="shared" si="371"/>
        <v>1</v>
      </c>
      <c r="N527" s="273">
        <f t="shared" si="371"/>
        <v>1</v>
      </c>
      <c r="O527" s="273">
        <f t="shared" si="371"/>
        <v>1</v>
      </c>
      <c r="P527" s="273">
        <f t="shared" si="371"/>
        <v>1</v>
      </c>
      <c r="Q527" s="273">
        <f t="shared" si="371"/>
        <v>1</v>
      </c>
      <c r="R527" s="273">
        <f t="shared" si="371"/>
        <v>1</v>
      </c>
      <c r="S527" s="273">
        <f t="shared" si="371"/>
        <v>1</v>
      </c>
      <c r="T527" s="273">
        <f t="shared" si="371"/>
        <v>1</v>
      </c>
      <c r="U527" s="273">
        <f t="shared" si="371"/>
        <v>1</v>
      </c>
    </row>
    <row r="528" spans="1:21" ht="15">
      <c r="A528" s="176"/>
      <c r="B528" s="305" t="s">
        <v>184</v>
      </c>
      <c r="C528" s="303" t="str">
        <f>"million "&amp;D527</f>
        <v>million LCU</v>
      </c>
      <c r="D528" s="311" t="str">
        <f>D527</f>
        <v>LCU</v>
      </c>
      <c r="E528" s="263"/>
      <c r="F528" s="287"/>
      <c r="G528" s="275"/>
      <c r="H528" s="275"/>
      <c r="I528" s="275"/>
      <c r="J528" s="275"/>
      <c r="K528" s="231"/>
      <c r="L528" s="288">
        <f>L523/L527</f>
        <v>-78995.537312455737</v>
      </c>
      <c r="M528" s="288">
        <f t="shared" ref="M528:U528" ca="1" si="372">M523/M527</f>
        <v>-69049.968728116219</v>
      </c>
      <c r="N528" s="288">
        <f t="shared" ca="1" si="372"/>
        <v>-62613.119560594612</v>
      </c>
      <c r="O528" s="288">
        <f t="shared" ca="1" si="372"/>
        <v>-61052.039198020619</v>
      </c>
      <c r="P528" s="288">
        <f t="shared" ca="1" si="372"/>
        <v>-57768.518948227764</v>
      </c>
      <c r="Q528" s="288">
        <f t="shared" ca="1" si="372"/>
        <v>-83600.470718307624</v>
      </c>
      <c r="R528" s="288">
        <f t="shared" ca="1" si="372"/>
        <v>-75351.343397559001</v>
      </c>
      <c r="S528" s="288">
        <f t="shared" ca="1" si="372"/>
        <v>-71677.901612931426</v>
      </c>
      <c r="T528" s="288">
        <f t="shared" ca="1" si="372"/>
        <v>-75115.566529992284</v>
      </c>
      <c r="U528" s="288">
        <f t="shared" ca="1" si="372"/>
        <v>-75682.759229264339</v>
      </c>
    </row>
    <row r="529" spans="1:22" ht="15">
      <c r="A529" s="176"/>
      <c r="B529" s="305" t="s">
        <v>183</v>
      </c>
      <c r="C529" s="303" t="str">
        <f>"million "&amp;D528</f>
        <v>million LCU</v>
      </c>
      <c r="D529" s="311" t="str">
        <f>D528</f>
        <v>LCU</v>
      </c>
      <c r="E529" s="271"/>
      <c r="F529" s="287"/>
      <c r="G529" s="275"/>
      <c r="H529" s="275"/>
      <c r="I529" s="275"/>
      <c r="J529" s="275"/>
      <c r="K529" s="231"/>
      <c r="L529" s="273">
        <f>L528</f>
        <v>-78995.537312455737</v>
      </c>
      <c r="M529" s="273">
        <f t="shared" ref="M529:U529" ca="1" si="373">L529+M528-M530</f>
        <v>-148045.50604057196</v>
      </c>
      <c r="N529" s="273">
        <f t="shared" ca="1" si="373"/>
        <v>-210658.62560116657</v>
      </c>
      <c r="O529" s="273">
        <f t="shared" ca="1" si="373"/>
        <v>-271710.66479918722</v>
      </c>
      <c r="P529" s="273">
        <f t="shared" ca="1" si="373"/>
        <v>-329479.18374741497</v>
      </c>
      <c r="Q529" s="273">
        <f t="shared" ca="1" si="373"/>
        <v>-334084.11715326691</v>
      </c>
      <c r="R529" s="273">
        <f t="shared" ca="1" si="373"/>
        <v>-340385.49182270968</v>
      </c>
      <c r="S529" s="273">
        <f t="shared" ca="1" si="373"/>
        <v>-349450.27387504646</v>
      </c>
      <c r="T529" s="273">
        <f t="shared" ca="1" si="373"/>
        <v>-363513.80120701808</v>
      </c>
      <c r="U529" s="273">
        <f t="shared" ca="1" si="373"/>
        <v>-381428.04148805467</v>
      </c>
    </row>
    <row r="530" spans="1:22" ht="15">
      <c r="A530" s="176"/>
      <c r="B530" s="305" t="s">
        <v>119</v>
      </c>
      <c r="C530" s="303" t="str">
        <f>"million "&amp;D529</f>
        <v>million LCU</v>
      </c>
      <c r="D530" s="311" t="str">
        <f>D529</f>
        <v>LCU</v>
      </c>
      <c r="E530" s="271"/>
      <c r="F530" s="287"/>
      <c r="G530" s="275"/>
      <c r="H530" s="275"/>
      <c r="I530" s="275"/>
      <c r="J530" s="275"/>
      <c r="K530" s="231"/>
      <c r="L530" s="240"/>
      <c r="M530" s="273">
        <f t="shared" ref="M530:U530" ca="1" si="374">IF(M$241&gt;$C517-1,SUM(OFFSET($L528,0,M$241-$C517,1,$C517-$C518))/($C517-$C518),IF(M$241&lt;$C518+1,0,SUM(OFFSET($L528,0,0,1,M$241-$C518))/($C517-$C518)))</f>
        <v>0</v>
      </c>
      <c r="N530" s="273">
        <f t="shared" ca="1" si="374"/>
        <v>0</v>
      </c>
      <c r="O530" s="273">
        <f t="shared" ca="1" si="374"/>
        <v>0</v>
      </c>
      <c r="P530" s="273">
        <f t="shared" ca="1" si="374"/>
        <v>0</v>
      </c>
      <c r="Q530" s="273">
        <f t="shared" ca="1" si="374"/>
        <v>-78995.537312455737</v>
      </c>
      <c r="R530" s="273">
        <f t="shared" ca="1" si="374"/>
        <v>-69049.968728116219</v>
      </c>
      <c r="S530" s="273">
        <f t="shared" ca="1" si="374"/>
        <v>-62613.119560594612</v>
      </c>
      <c r="T530" s="273">
        <f t="shared" ca="1" si="374"/>
        <v>-61052.039198020619</v>
      </c>
      <c r="U530" s="273">
        <f t="shared" ca="1" si="374"/>
        <v>-57768.518948227764</v>
      </c>
    </row>
    <row r="531" spans="1:22" ht="15">
      <c r="A531" s="176"/>
      <c r="B531" s="305" t="s">
        <v>182</v>
      </c>
      <c r="C531" s="303" t="str">
        <f>"million "&amp;D530</f>
        <v>million LCU</v>
      </c>
      <c r="D531" s="311" t="str">
        <f>D530</f>
        <v>LCU</v>
      </c>
      <c r="E531" s="271"/>
      <c r="F531" s="287"/>
      <c r="G531" s="275"/>
      <c r="H531" s="275"/>
      <c r="I531" s="275"/>
      <c r="J531" s="275"/>
      <c r="K531" s="231"/>
      <c r="L531" s="240"/>
      <c r="M531" s="273">
        <f t="shared" ref="M531:U531" si="375">L529*$C519</f>
        <v>-6319.6429849964588</v>
      </c>
      <c r="N531" s="273">
        <f t="shared" ca="1" si="375"/>
        <v>-11843.640483245757</v>
      </c>
      <c r="O531" s="273">
        <f t="shared" ca="1" si="375"/>
        <v>-16852.690048093325</v>
      </c>
      <c r="P531" s="273">
        <f t="shared" ca="1" si="375"/>
        <v>-21736.853183934978</v>
      </c>
      <c r="Q531" s="273">
        <f t="shared" ca="1" si="375"/>
        <v>-26358.334699793199</v>
      </c>
      <c r="R531" s="273">
        <f t="shared" ca="1" si="375"/>
        <v>-26726.729372261354</v>
      </c>
      <c r="S531" s="273">
        <f t="shared" ca="1" si="375"/>
        <v>-27230.839345816774</v>
      </c>
      <c r="T531" s="273">
        <f t="shared" ca="1" si="375"/>
        <v>-27956.021910003717</v>
      </c>
      <c r="U531" s="273">
        <f t="shared" ca="1" si="375"/>
        <v>-29081.104096561448</v>
      </c>
    </row>
    <row r="534" spans="1:22">
      <c r="B534" s="297" t="s">
        <v>260</v>
      </c>
      <c r="C534" s="166"/>
      <c r="D534" s="166"/>
      <c r="E534" s="165"/>
      <c r="F534" s="165"/>
      <c r="G534" s="165"/>
      <c r="H534" s="165"/>
      <c r="I534" s="165"/>
      <c r="J534" s="165"/>
      <c r="K534" s="165"/>
      <c r="L534" s="167"/>
      <c r="M534" s="167"/>
      <c r="N534" s="167"/>
      <c r="O534" s="167"/>
      <c r="P534" s="167"/>
      <c r="Q534" s="167"/>
      <c r="R534" s="167"/>
      <c r="S534" s="167"/>
      <c r="T534" s="167"/>
      <c r="U534" s="167"/>
    </row>
    <row r="536" spans="1:22">
      <c r="A536" s="384"/>
      <c r="B536" s="385" t="s">
        <v>266</v>
      </c>
      <c r="C536" s="386"/>
      <c r="D536" s="386"/>
      <c r="E536" s="387"/>
      <c r="F536" s="387"/>
      <c r="G536" s="388">
        <f>DataInput!G10</f>
        <v>2015</v>
      </c>
      <c r="H536" s="388">
        <f>DataInput!H10</f>
        <v>2016</v>
      </c>
      <c r="I536" s="388">
        <f>DataInput!I10</f>
        <v>2017</v>
      </c>
      <c r="J536" s="388">
        <f>DataInput!J10</f>
        <v>2018</v>
      </c>
      <c r="K536" s="388">
        <f>DataInput!K10</f>
        <v>2019</v>
      </c>
      <c r="L536" s="388">
        <f>DataInput!L10</f>
        <v>2020</v>
      </c>
      <c r="M536" s="388">
        <f>DataInput!M10</f>
        <v>2021</v>
      </c>
      <c r="N536" s="388">
        <f>DataInput!N10</f>
        <v>2022</v>
      </c>
      <c r="O536" s="388">
        <f>DataInput!O10</f>
        <v>2023</v>
      </c>
      <c r="P536" s="388">
        <f>DataInput!P10</f>
        <v>2024</v>
      </c>
      <c r="Q536" s="388">
        <f>DataInput!Q10</f>
        <v>2025</v>
      </c>
      <c r="R536" s="388">
        <f>DataInput!R10</f>
        <v>2026</v>
      </c>
      <c r="S536" s="388">
        <f>DataInput!S10</f>
        <v>2027</v>
      </c>
      <c r="T536" s="388">
        <f>DataInput!T10</f>
        <v>2028</v>
      </c>
      <c r="U536" s="388">
        <f>DataInput!U10</f>
        <v>2029</v>
      </c>
      <c r="V536" s="10"/>
    </row>
    <row r="537" spans="1:22">
      <c r="A537" s="384"/>
      <c r="G537" s="10"/>
      <c r="H537" s="10"/>
      <c r="I537" s="10"/>
      <c r="J537" s="10"/>
      <c r="K537" s="10"/>
      <c r="L537" s="10"/>
      <c r="M537" s="10"/>
      <c r="N537" s="10"/>
      <c r="O537" s="10"/>
      <c r="P537" s="10"/>
      <c r="Q537" s="10"/>
      <c r="R537" s="10"/>
      <c r="S537" s="10"/>
      <c r="T537" s="10"/>
      <c r="U537" s="10"/>
      <c r="V537" s="10"/>
    </row>
    <row r="538" spans="1:22">
      <c r="A538" s="400">
        <f>Baseline!A538</f>
        <v>11</v>
      </c>
      <c r="B538" s="320" t="s">
        <v>261</v>
      </c>
      <c r="C538" s="35" t="str">
        <f>'Data Request'!$C$6</f>
        <v>Naira</v>
      </c>
      <c r="D538" s="35" t="str">
        <f>'Data Request'!$C$7</f>
        <v>Million</v>
      </c>
      <c r="G538" s="322">
        <f t="shared" ref="G538:U538" si="376">G107</f>
        <v>141852.10725286513</v>
      </c>
      <c r="H538" s="322">
        <f t="shared" si="376"/>
        <v>157257.80407878614</v>
      </c>
      <c r="I538" s="322">
        <f t="shared" si="376"/>
        <v>164076.0813640175</v>
      </c>
      <c r="J538" s="322">
        <f t="shared" si="376"/>
        <v>225814.99905458503</v>
      </c>
      <c r="K538" s="322">
        <f t="shared" si="376"/>
        <v>235074.69480103999</v>
      </c>
      <c r="L538" s="322">
        <f t="shared" si="376"/>
        <v>219295.11818805346</v>
      </c>
      <c r="M538" s="322">
        <f t="shared" ca="1" si="376"/>
        <v>198511.92089143445</v>
      </c>
      <c r="N538" s="322">
        <f t="shared" ca="1" si="376"/>
        <v>176488.26333641837</v>
      </c>
      <c r="O538" s="322">
        <f t="shared" ca="1" si="376"/>
        <v>153442.11529271369</v>
      </c>
      <c r="P538" s="322">
        <f t="shared" ca="1" si="376"/>
        <v>129214.92560497619</v>
      </c>
      <c r="Q538" s="322">
        <f t="shared" ca="1" si="376"/>
        <v>103799.30959609753</v>
      </c>
      <c r="R538" s="322">
        <f t="shared" ca="1" si="376"/>
        <v>75691.629085685243</v>
      </c>
      <c r="S538" s="322">
        <f t="shared" ca="1" si="376"/>
        <v>44787.926550351403</v>
      </c>
      <c r="T538" s="322">
        <f t="shared" ca="1" si="376"/>
        <v>10898.958198785811</v>
      </c>
      <c r="U538" s="322">
        <f t="shared" ca="1" si="376"/>
        <v>-26342.020336756337</v>
      </c>
      <c r="V538" s="322"/>
    </row>
    <row r="539" spans="1:22">
      <c r="A539" s="400">
        <f>Baseline!A539</f>
        <v>12</v>
      </c>
      <c r="B539" s="340" t="s">
        <v>64</v>
      </c>
      <c r="C539" s="35" t="str">
        <f>'Data Request'!$C$6</f>
        <v>Naira</v>
      </c>
      <c r="D539" s="35" t="str">
        <f>'Data Request'!$C$7</f>
        <v>Million</v>
      </c>
      <c r="G539" s="322">
        <f t="shared" ref="G539:U539" si="377">G108</f>
        <v>26329.855195105141</v>
      </c>
      <c r="H539" s="322">
        <f t="shared" si="377"/>
        <v>29115.710949806158</v>
      </c>
      <c r="I539" s="322">
        <f t="shared" si="377"/>
        <v>38427.375821517504</v>
      </c>
      <c r="J539" s="322">
        <f t="shared" si="377"/>
        <v>57859.15033226501</v>
      </c>
      <c r="K539" s="322">
        <f t="shared" si="377"/>
        <v>68121.10988176</v>
      </c>
      <c r="L539" s="322">
        <f t="shared" si="377"/>
        <v>77351.19155039922</v>
      </c>
      <c r="M539" s="322">
        <f t="shared" ca="1" si="377"/>
        <v>75414.127716826421</v>
      </c>
      <c r="N539" s="322">
        <f t="shared" ca="1" si="377"/>
        <v>73380.210691574961</v>
      </c>
      <c r="O539" s="322">
        <f t="shared" ca="1" si="377"/>
        <v>71244.59781506093</v>
      </c>
      <c r="P539" s="322">
        <f t="shared" ca="1" si="377"/>
        <v>69002.204294721203</v>
      </c>
      <c r="Q539" s="322">
        <f t="shared" ca="1" si="377"/>
        <v>66647.691098364492</v>
      </c>
      <c r="R539" s="322">
        <f t="shared" ca="1" si="377"/>
        <v>64175.452242189953</v>
      </c>
      <c r="S539" s="322">
        <f t="shared" ca="1" si="377"/>
        <v>61579.60144320668</v>
      </c>
      <c r="T539" s="322">
        <f t="shared" ca="1" si="377"/>
        <v>58853.958104274243</v>
      </c>
      <c r="U539" s="322">
        <f t="shared" ca="1" si="377"/>
        <v>55992.032598395192</v>
      </c>
      <c r="V539" s="322"/>
    </row>
    <row r="540" spans="1:22">
      <c r="A540" s="400">
        <f>Baseline!A540</f>
        <v>13</v>
      </c>
      <c r="B540" s="340" t="s">
        <v>65</v>
      </c>
      <c r="C540" s="35" t="str">
        <f>'Data Request'!$C$6</f>
        <v>Naira</v>
      </c>
      <c r="D540" s="35" t="str">
        <f>'Data Request'!$C$7</f>
        <v>Million</v>
      </c>
      <c r="G540" s="322">
        <f t="shared" ref="G540:U540" si="378">G109</f>
        <v>115522.25205775999</v>
      </c>
      <c r="H540" s="322">
        <f t="shared" si="378"/>
        <v>128142.09312897999</v>
      </c>
      <c r="I540" s="322">
        <f t="shared" si="378"/>
        <v>125648.7055425</v>
      </c>
      <c r="J540" s="322">
        <f t="shared" si="378"/>
        <v>167955.84872232002</v>
      </c>
      <c r="K540" s="322">
        <f t="shared" si="378"/>
        <v>166953.58491927999</v>
      </c>
      <c r="L540" s="322">
        <f t="shared" si="378"/>
        <v>141943.92663765425</v>
      </c>
      <c r="M540" s="322">
        <f t="shared" ca="1" si="378"/>
        <v>123097.79317460803</v>
      </c>
      <c r="N540" s="322">
        <f t="shared" ca="1" si="378"/>
        <v>103108.05264484341</v>
      </c>
      <c r="O540" s="322">
        <f t="shared" ca="1" si="378"/>
        <v>82197.517477652756</v>
      </c>
      <c r="P540" s="322">
        <f t="shared" ca="1" si="378"/>
        <v>60212.721310255001</v>
      </c>
      <c r="Q540" s="322">
        <f t="shared" ca="1" si="378"/>
        <v>37151.618497733056</v>
      </c>
      <c r="R540" s="322">
        <f t="shared" ca="1" si="378"/>
        <v>11516.176843495283</v>
      </c>
      <c r="S540" s="322">
        <f t="shared" ca="1" si="378"/>
        <v>-16791.674892855284</v>
      </c>
      <c r="T540" s="322">
        <f t="shared" ca="1" si="378"/>
        <v>-47954.999905488439</v>
      </c>
      <c r="U540" s="322">
        <f t="shared" ca="1" si="378"/>
        <v>-82334.052935151529</v>
      </c>
      <c r="V540" s="322"/>
    </row>
    <row r="541" spans="1:22">
      <c r="A541" s="400">
        <f>Baseline!A541</f>
        <v>0</v>
      </c>
      <c r="B541" s="320" t="s">
        <v>277</v>
      </c>
      <c r="C541" s="35" t="str">
        <f>'Data Request'!$C$6</f>
        <v>Naira</v>
      </c>
      <c r="D541" s="35" t="str">
        <f>'Data Request'!$C$7</f>
        <v>Million</v>
      </c>
      <c r="G541" s="322">
        <f>G544+G547</f>
        <v>3117.4286598907502</v>
      </c>
      <c r="H541" s="322">
        <f t="shared" ref="H541:U541" si="379">H544+H547</f>
        <v>3635.257474267501</v>
      </c>
      <c r="I541" s="322">
        <f t="shared" si="379"/>
        <v>4284.4112945044099</v>
      </c>
      <c r="J541" s="322">
        <f t="shared" si="379"/>
        <v>4220.0644088751851</v>
      </c>
      <c r="K541" s="322">
        <f t="shared" si="379"/>
        <v>5070.1728097647265</v>
      </c>
      <c r="L541" s="322">
        <f t="shared" si="379"/>
        <v>5608.8978032402702</v>
      </c>
      <c r="M541" s="322">
        <f t="shared" ca="1" si="379"/>
        <v>6098.2998050993247</v>
      </c>
      <c r="N541" s="322">
        <f t="shared" ca="1" si="379"/>
        <v>11067.562299118717</v>
      </c>
      <c r="O541" s="322">
        <f t="shared" ca="1" si="379"/>
        <v>11348.924651255351</v>
      </c>
      <c r="P541" s="322">
        <f t="shared" ca="1" si="379"/>
        <v>13536.93059351201</v>
      </c>
      <c r="Q541" s="322">
        <f t="shared" ca="1" si="379"/>
        <v>-13209.533074480845</v>
      </c>
      <c r="R541" s="322">
        <f t="shared" ca="1" si="379"/>
        <v>-5696.654027790878</v>
      </c>
      <c r="S541" s="322">
        <f t="shared" ca="1" si="379"/>
        <v>-2583.4831731124159</v>
      </c>
      <c r="T541" s="322">
        <f t="shared" ca="1" si="379"/>
        <v>-6407.2822966979447</v>
      </c>
      <c r="U541" s="322">
        <f t="shared" ca="1" si="379"/>
        <v>-7187.8731563951296</v>
      </c>
      <c r="V541" s="322"/>
    </row>
    <row r="542" spans="1:22">
      <c r="A542" s="400">
        <f>Baseline!A542</f>
        <v>0</v>
      </c>
      <c r="B542" s="340" t="s">
        <v>64</v>
      </c>
      <c r="C542" s="35" t="str">
        <f>'Data Request'!$C$6</f>
        <v>Naira</v>
      </c>
      <c r="D542" s="35" t="str">
        <f>'Data Request'!$C$7</f>
        <v>Million</v>
      </c>
      <c r="G542" s="322">
        <f t="shared" ref="G542:U543" si="380">G545+G548</f>
        <v>1064.7083728207501</v>
      </c>
      <c r="H542" s="322">
        <f t="shared" si="380"/>
        <v>1311.473475547501</v>
      </c>
      <c r="I542" s="322">
        <f t="shared" si="380"/>
        <v>1618.5382253244097</v>
      </c>
      <c r="J542" s="322">
        <f t="shared" si="380"/>
        <v>1642.574420965185</v>
      </c>
      <c r="K542" s="322">
        <f t="shared" si="380"/>
        <v>1737.1265014047269</v>
      </c>
      <c r="L542" s="322">
        <f t="shared" si="380"/>
        <v>2159.9052279207708</v>
      </c>
      <c r="M542" s="322">
        <f t="shared" ca="1" si="380"/>
        <v>2315.1628687088087</v>
      </c>
      <c r="N542" s="322">
        <f t="shared" ca="1" si="380"/>
        <v>2487.6358674146495</v>
      </c>
      <c r="O542" s="322">
        <f t="shared" ca="1" si="380"/>
        <v>2680.0754871098616</v>
      </c>
      <c r="P542" s="322">
        <f t="shared" ca="1" si="380"/>
        <v>2895.7486530547308</v>
      </c>
      <c r="Q542" s="322">
        <f t="shared" ca="1" si="380"/>
        <v>3138.5393556147187</v>
      </c>
      <c r="R542" s="322">
        <f t="shared" ca="1" si="380"/>
        <v>3413.0702472841563</v>
      </c>
      <c r="S542" s="322">
        <f t="shared" ca="1" si="380"/>
        <v>3724.8484683148054</v>
      </c>
      <c r="T542" s="322">
        <f t="shared" ca="1" si="380"/>
        <v>4080.4405421302763</v>
      </c>
      <c r="U542" s="322">
        <f t="shared" ca="1" si="380"/>
        <v>4487.6821497164647</v>
      </c>
      <c r="V542" s="322"/>
    </row>
    <row r="543" spans="1:22">
      <c r="A543" s="400">
        <f>Baseline!A543</f>
        <v>0</v>
      </c>
      <c r="B543" s="340" t="s">
        <v>65</v>
      </c>
      <c r="C543" s="35" t="str">
        <f>'Data Request'!$C$6</f>
        <v>Naira</v>
      </c>
      <c r="D543" s="35" t="str">
        <f>'Data Request'!$C$7</f>
        <v>Million</v>
      </c>
      <c r="G543" s="322">
        <f t="shared" si="380"/>
        <v>2052.7202870700003</v>
      </c>
      <c r="H543" s="322">
        <f t="shared" si="380"/>
        <v>2323.78399872</v>
      </c>
      <c r="I543" s="322">
        <f t="shared" si="380"/>
        <v>2665.8730691800001</v>
      </c>
      <c r="J543" s="322">
        <f t="shared" si="380"/>
        <v>2577.4899879100003</v>
      </c>
      <c r="K543" s="322">
        <f t="shared" si="380"/>
        <v>3333.0463083599998</v>
      </c>
      <c r="L543" s="322">
        <f t="shared" si="380"/>
        <v>3448.9925753194998</v>
      </c>
      <c r="M543" s="322">
        <f t="shared" ca="1" si="380"/>
        <v>3783.136936390516</v>
      </c>
      <c r="N543" s="322">
        <f t="shared" ca="1" si="380"/>
        <v>8579.926431704067</v>
      </c>
      <c r="O543" s="322">
        <f t="shared" ca="1" si="380"/>
        <v>8668.8491641454893</v>
      </c>
      <c r="P543" s="322">
        <f t="shared" ca="1" si="380"/>
        <v>10641.181940457278</v>
      </c>
      <c r="Q543" s="322">
        <f t="shared" ca="1" si="380"/>
        <v>-16348.072430095566</v>
      </c>
      <c r="R543" s="322">
        <f t="shared" ca="1" si="380"/>
        <v>-9109.7242750750338</v>
      </c>
      <c r="S543" s="322">
        <f t="shared" ca="1" si="380"/>
        <v>-6308.3316414272194</v>
      </c>
      <c r="T543" s="322">
        <f t="shared" ca="1" si="380"/>
        <v>-10487.72283882822</v>
      </c>
      <c r="U543" s="322">
        <f t="shared" ca="1" si="380"/>
        <v>-11675.555306111593</v>
      </c>
      <c r="V543" s="322"/>
    </row>
    <row r="544" spans="1:22">
      <c r="A544" s="400">
        <f>Baseline!A544</f>
        <v>14</v>
      </c>
      <c r="B544" s="320" t="s">
        <v>262</v>
      </c>
      <c r="C544" s="35" t="str">
        <f>'Data Request'!$C$6</f>
        <v>Naira</v>
      </c>
      <c r="D544" s="35" t="str">
        <f>'Data Request'!$C$7</f>
        <v>Million</v>
      </c>
      <c r="G544" s="322">
        <f t="shared" ref="G544:U544" si="381">G113</f>
        <v>1204.0948514742799</v>
      </c>
      <c r="H544" s="322">
        <f t="shared" si="381"/>
        <v>1486.0628325361731</v>
      </c>
      <c r="I544" s="322">
        <f t="shared" si="381"/>
        <v>1966.1344754043937</v>
      </c>
      <c r="J544" s="322">
        <f t="shared" si="381"/>
        <v>2048.435682635185</v>
      </c>
      <c r="K544" s="322">
        <f t="shared" si="381"/>
        <v>2525.3967569747269</v>
      </c>
      <c r="L544" s="322">
        <f t="shared" si="381"/>
        <v>2858.9436678107704</v>
      </c>
      <c r="M544" s="322">
        <f t="shared" ca="1" si="381"/>
        <v>3983.2285685028091</v>
      </c>
      <c r="N544" s="322">
        <f t="shared" ca="1" si="381"/>
        <v>9048.037994421451</v>
      </c>
      <c r="O544" s="322">
        <f t="shared" ca="1" si="381"/>
        <v>9149.7338456840225</v>
      </c>
      <c r="P544" s="322">
        <f t="shared" ca="1" si="381"/>
        <v>11256.514489509724</v>
      </c>
      <c r="Q544" s="322">
        <f t="shared" ca="1" si="381"/>
        <v>-15626.903146929028</v>
      </c>
      <c r="R544" s="322">
        <f t="shared" ca="1" si="381"/>
        <v>-6813.6089027716735</v>
      </c>
      <c r="S544" s="322">
        <f t="shared" ca="1" si="381"/>
        <v>-2365.6477924413412</v>
      </c>
      <c r="T544" s="322">
        <f t="shared" ca="1" si="381"/>
        <v>-4738.4744575281911</v>
      </c>
      <c r="U544" s="322">
        <f t="shared" ca="1" si="381"/>
        <v>-3778.0631588687065</v>
      </c>
      <c r="V544" s="322"/>
    </row>
    <row r="545" spans="1:22">
      <c r="A545" s="400">
        <f>Baseline!A545</f>
        <v>15</v>
      </c>
      <c r="B545" s="340" t="s">
        <v>64</v>
      </c>
      <c r="C545" s="35" t="str">
        <f>'Data Request'!$C$6</f>
        <v>Naira</v>
      </c>
      <c r="D545" s="35" t="str">
        <f>'Data Request'!$C$7</f>
        <v>Million</v>
      </c>
      <c r="G545" s="322">
        <f t="shared" ref="G545:U545" si="382">G114</f>
        <v>749.37921787428002</v>
      </c>
      <c r="H545" s="322">
        <f t="shared" si="382"/>
        <v>1013.9213346861732</v>
      </c>
      <c r="I545" s="322">
        <f t="shared" si="382"/>
        <v>1285.7762761843937</v>
      </c>
      <c r="J545" s="322">
        <f t="shared" si="382"/>
        <v>1353.2165613851851</v>
      </c>
      <c r="K545" s="322">
        <f t="shared" si="382"/>
        <v>1511.2757878047269</v>
      </c>
      <c r="L545" s="322">
        <f t="shared" si="382"/>
        <v>1844.8226986407706</v>
      </c>
      <c r="M545" s="322">
        <f t="shared" ca="1" si="382"/>
        <v>1937.0638335728088</v>
      </c>
      <c r="N545" s="322">
        <f t="shared" ca="1" si="382"/>
        <v>2033.9170252514496</v>
      </c>
      <c r="O545" s="322">
        <f t="shared" ca="1" si="382"/>
        <v>2135.6128765140215</v>
      </c>
      <c r="P545" s="322">
        <f t="shared" ca="1" si="382"/>
        <v>2242.3935203397227</v>
      </c>
      <c r="Q545" s="322">
        <f t="shared" ca="1" si="382"/>
        <v>2354.5131963567092</v>
      </c>
      <c r="R545" s="322">
        <f t="shared" ca="1" si="382"/>
        <v>2472.2388561745447</v>
      </c>
      <c r="S545" s="322">
        <f t="shared" ca="1" si="382"/>
        <v>2595.8507989832715</v>
      </c>
      <c r="T545" s="322">
        <f t="shared" ca="1" si="382"/>
        <v>2725.6433389324357</v>
      </c>
      <c r="U545" s="322">
        <f t="shared" ca="1" si="382"/>
        <v>2861.9255058790563</v>
      </c>
      <c r="V545" s="322"/>
    </row>
    <row r="546" spans="1:22">
      <c r="A546" s="400">
        <f>Baseline!A546</f>
        <v>16</v>
      </c>
      <c r="B546" s="340" t="s">
        <v>65</v>
      </c>
      <c r="C546" s="35" t="str">
        <f>'Data Request'!$C$6</f>
        <v>Naira</v>
      </c>
      <c r="D546" s="35" t="str">
        <f>'Data Request'!$C$7</f>
        <v>Million</v>
      </c>
      <c r="G546" s="322">
        <f t="shared" ref="G546:U546" si="383">G115</f>
        <v>454.71563360000005</v>
      </c>
      <c r="H546" s="322">
        <f t="shared" si="383"/>
        <v>472.14149785000001</v>
      </c>
      <c r="I546" s="322">
        <f t="shared" si="383"/>
        <v>680.35819921999996</v>
      </c>
      <c r="J546" s="322">
        <f t="shared" si="383"/>
        <v>695.21912125000006</v>
      </c>
      <c r="K546" s="322">
        <f t="shared" si="383"/>
        <v>1014.1209691700001</v>
      </c>
      <c r="L546" s="322">
        <f t="shared" si="383"/>
        <v>1014.1209691700001</v>
      </c>
      <c r="M546" s="322">
        <f t="shared" ca="1" si="383"/>
        <v>2046.1647349300001</v>
      </c>
      <c r="N546" s="322">
        <f t="shared" ca="1" si="383"/>
        <v>7014.1209691700005</v>
      </c>
      <c r="O546" s="322">
        <f t="shared" ca="1" si="383"/>
        <v>7014.1209691700005</v>
      </c>
      <c r="P546" s="322">
        <f t="shared" ca="1" si="383"/>
        <v>9014.1209691700005</v>
      </c>
      <c r="Q546" s="322">
        <f t="shared" ca="1" si="383"/>
        <v>-17981.416343285739</v>
      </c>
      <c r="R546" s="322">
        <f t="shared" ca="1" si="383"/>
        <v>-9285.8477589462182</v>
      </c>
      <c r="S546" s="322">
        <f t="shared" ca="1" si="383"/>
        <v>-4961.4985914246117</v>
      </c>
      <c r="T546" s="322">
        <f t="shared" ca="1" si="383"/>
        <v>-7464.1177964606259</v>
      </c>
      <c r="U546" s="322">
        <f t="shared" ca="1" si="383"/>
        <v>-6639.9886647477633</v>
      </c>
      <c r="V546" s="322"/>
    </row>
    <row r="547" spans="1:22">
      <c r="A547" s="400">
        <f>Baseline!A547</f>
        <v>17</v>
      </c>
      <c r="B547" s="320" t="s">
        <v>263</v>
      </c>
      <c r="C547" s="35" t="str">
        <f>'Data Request'!$C$6</f>
        <v>Naira</v>
      </c>
      <c r="D547" s="35" t="str">
        <f>'Data Request'!$C$7</f>
        <v>Million</v>
      </c>
      <c r="G547" s="322">
        <f t="shared" ref="G547:U547" si="384">G116</f>
        <v>1913.33380841647</v>
      </c>
      <c r="H547" s="322">
        <f t="shared" si="384"/>
        <v>2149.1946417313279</v>
      </c>
      <c r="I547" s="322">
        <f t="shared" si="384"/>
        <v>2318.2768191000159</v>
      </c>
      <c r="J547" s="322">
        <f t="shared" si="384"/>
        <v>2171.6287262400001</v>
      </c>
      <c r="K547" s="322">
        <f t="shared" si="384"/>
        <v>2544.7760527899995</v>
      </c>
      <c r="L547" s="322">
        <f t="shared" si="384"/>
        <v>2749.9541354294997</v>
      </c>
      <c r="M547" s="322">
        <f t="shared" si="384"/>
        <v>2115.071236596516</v>
      </c>
      <c r="N547" s="322">
        <f t="shared" ca="1" si="384"/>
        <v>2019.5243046972664</v>
      </c>
      <c r="O547" s="322">
        <f t="shared" ca="1" si="384"/>
        <v>2199.1908055713293</v>
      </c>
      <c r="P547" s="322">
        <f t="shared" ca="1" si="384"/>
        <v>2280.4161040022855</v>
      </c>
      <c r="Q547" s="322">
        <f t="shared" ca="1" si="384"/>
        <v>2417.3700724481819</v>
      </c>
      <c r="R547" s="322">
        <f t="shared" ca="1" si="384"/>
        <v>1116.9548749807955</v>
      </c>
      <c r="S547" s="322">
        <f t="shared" ca="1" si="384"/>
        <v>-217.83538067107474</v>
      </c>
      <c r="T547" s="322">
        <f t="shared" ca="1" si="384"/>
        <v>-1668.8078391697536</v>
      </c>
      <c r="U547" s="322">
        <f t="shared" ca="1" si="384"/>
        <v>-3409.8099975264231</v>
      </c>
      <c r="V547" s="322"/>
    </row>
    <row r="548" spans="1:22">
      <c r="A548" s="400">
        <f>Baseline!A548</f>
        <v>18</v>
      </c>
      <c r="B548" s="340" t="s">
        <v>64</v>
      </c>
      <c r="C548" s="35" t="str">
        <f>'Data Request'!$C$6</f>
        <v>Naira</v>
      </c>
      <c r="D548" s="35" t="str">
        <f>'Data Request'!$C$7</f>
        <v>Million</v>
      </c>
      <c r="G548" s="322">
        <f t="shared" ref="G548:U548" si="385">G117</f>
        <v>315.32915494647006</v>
      </c>
      <c r="H548" s="322">
        <f t="shared" si="385"/>
        <v>297.55214086132793</v>
      </c>
      <c r="I548" s="322">
        <f t="shared" si="385"/>
        <v>332.76194914001599</v>
      </c>
      <c r="J548" s="322">
        <f t="shared" si="385"/>
        <v>289.35785958000002</v>
      </c>
      <c r="K548" s="322">
        <f t="shared" si="385"/>
        <v>225.85071360000003</v>
      </c>
      <c r="L548" s="322">
        <f t="shared" si="385"/>
        <v>315.08252928000007</v>
      </c>
      <c r="M548" s="322">
        <f t="shared" si="385"/>
        <v>378.099035136</v>
      </c>
      <c r="N548" s="322">
        <f t="shared" ca="1" si="385"/>
        <v>453.71884216320001</v>
      </c>
      <c r="O548" s="322">
        <f t="shared" ca="1" si="385"/>
        <v>544.46261059584003</v>
      </c>
      <c r="P548" s="322">
        <f t="shared" ca="1" si="385"/>
        <v>653.35513271500793</v>
      </c>
      <c r="Q548" s="322">
        <f t="shared" ca="1" si="385"/>
        <v>784.02615925800944</v>
      </c>
      <c r="R548" s="322">
        <f t="shared" ca="1" si="385"/>
        <v>940.83139110961145</v>
      </c>
      <c r="S548" s="322">
        <f t="shared" ca="1" si="385"/>
        <v>1128.9976693315336</v>
      </c>
      <c r="T548" s="322">
        <f t="shared" ca="1" si="385"/>
        <v>1354.7972031978404</v>
      </c>
      <c r="U548" s="322">
        <f t="shared" ca="1" si="385"/>
        <v>1625.7566438374083</v>
      </c>
      <c r="V548" s="322"/>
    </row>
    <row r="549" spans="1:22">
      <c r="A549" s="400">
        <f>Baseline!A549</f>
        <v>19</v>
      </c>
      <c r="B549" s="340" t="s">
        <v>65</v>
      </c>
      <c r="C549" s="35" t="str">
        <f>'Data Request'!$C$6</f>
        <v>Naira</v>
      </c>
      <c r="D549" s="35" t="str">
        <f>'Data Request'!$C$7</f>
        <v>Million</v>
      </c>
      <c r="G549" s="322">
        <f t="shared" ref="G549:U549" si="386">G118</f>
        <v>1598.00465347</v>
      </c>
      <c r="H549" s="322">
        <f t="shared" si="386"/>
        <v>1851.6425008699998</v>
      </c>
      <c r="I549" s="322">
        <f t="shared" si="386"/>
        <v>1985.5148699600002</v>
      </c>
      <c r="J549" s="322">
        <f t="shared" si="386"/>
        <v>1882.2708666600001</v>
      </c>
      <c r="K549" s="322">
        <f t="shared" si="386"/>
        <v>2318.9253391899997</v>
      </c>
      <c r="L549" s="322">
        <f t="shared" si="386"/>
        <v>2434.8716061494997</v>
      </c>
      <c r="M549" s="322">
        <f t="shared" si="386"/>
        <v>1736.9722014605159</v>
      </c>
      <c r="N549" s="322">
        <f t="shared" ca="1" si="386"/>
        <v>1565.8054625340665</v>
      </c>
      <c r="O549" s="322">
        <f t="shared" ca="1" si="386"/>
        <v>1654.7281949754893</v>
      </c>
      <c r="P549" s="322">
        <f t="shared" ca="1" si="386"/>
        <v>1627.0609712872774</v>
      </c>
      <c r="Q549" s="322">
        <f t="shared" ca="1" si="386"/>
        <v>1633.3439131901723</v>
      </c>
      <c r="R549" s="322">
        <f t="shared" ca="1" si="386"/>
        <v>176.12348387118436</v>
      </c>
      <c r="S549" s="322">
        <f t="shared" ca="1" si="386"/>
        <v>-1346.8330500026082</v>
      </c>
      <c r="T549" s="322">
        <f t="shared" ca="1" si="386"/>
        <v>-3023.6050423675938</v>
      </c>
      <c r="U549" s="322">
        <f t="shared" ca="1" si="386"/>
        <v>-5035.566641363831</v>
      </c>
      <c r="V549" s="322"/>
    </row>
    <row r="550" spans="1:22">
      <c r="A550" s="400" t="str">
        <f>Baseline!A550</f>
        <v>A</v>
      </c>
      <c r="B550" s="342" t="s">
        <v>310</v>
      </c>
      <c r="C550" s="364" t="str">
        <f>'Data Request'!$C$6</f>
        <v>Naira</v>
      </c>
      <c r="D550" s="364" t="str">
        <f>'Data Request'!$C$7</f>
        <v>Million</v>
      </c>
      <c r="E550" s="365"/>
      <c r="F550" s="365"/>
      <c r="G550" s="366">
        <f t="shared" ref="G550:U550" si="387">G6</f>
        <v>1660778</v>
      </c>
      <c r="H550" s="366">
        <f t="shared" si="387"/>
        <v>1808632</v>
      </c>
      <c r="I550" s="366">
        <f t="shared" si="387"/>
        <v>2314949</v>
      </c>
      <c r="J550" s="366">
        <f t="shared" si="387"/>
        <v>2593789</v>
      </c>
      <c r="K550" s="366">
        <f t="shared" si="387"/>
        <v>2928298</v>
      </c>
      <c r="L550" s="366">
        <f t="shared" si="387"/>
        <v>3069404</v>
      </c>
      <c r="M550" s="366">
        <f t="shared" si="387"/>
        <v>3373143</v>
      </c>
      <c r="N550" s="366">
        <f t="shared" si="387"/>
        <v>3729172</v>
      </c>
      <c r="O550" s="366">
        <f t="shared" si="387"/>
        <v>4128395</v>
      </c>
      <c r="P550" s="366">
        <f t="shared" si="387"/>
        <v>4422336</v>
      </c>
      <c r="Q550" s="366">
        <f t="shared" si="387"/>
        <v>4737207</v>
      </c>
      <c r="R550" s="366">
        <f t="shared" si="387"/>
        <v>5074496</v>
      </c>
      <c r="S550" s="366">
        <f t="shared" si="387"/>
        <v>5435800</v>
      </c>
      <c r="T550" s="366">
        <f t="shared" si="387"/>
        <v>5822829</v>
      </c>
      <c r="U550" s="366">
        <f t="shared" si="387"/>
        <v>6237414</v>
      </c>
      <c r="V550" s="322"/>
    </row>
    <row r="551" spans="1:22">
      <c r="A551" s="400">
        <f>Baseline!A551</f>
        <v>0</v>
      </c>
      <c r="B551" s="320" t="s">
        <v>125</v>
      </c>
      <c r="C551" s="35" t="str">
        <f>'Data Request'!$C$6</f>
        <v>Naira</v>
      </c>
      <c r="D551" s="35" t="str">
        <f>'Data Request'!$C$7</f>
        <v>Million</v>
      </c>
      <c r="G551" s="322">
        <f t="shared" ref="G551:U551" si="388">G13</f>
        <v>80202.713683559996</v>
      </c>
      <c r="H551" s="322">
        <f t="shared" si="388"/>
        <v>72309.791318599993</v>
      </c>
      <c r="I551" s="322">
        <f t="shared" si="388"/>
        <v>70025.797283170003</v>
      </c>
      <c r="J551" s="322">
        <f t="shared" si="388"/>
        <v>100931.84955251</v>
      </c>
      <c r="K551" s="322">
        <f t="shared" si="388"/>
        <v>102447.65274292999</v>
      </c>
      <c r="L551" s="322">
        <f t="shared" si="388"/>
        <v>83574.498067620763</v>
      </c>
      <c r="M551" s="322">
        <f t="shared" ca="1" si="388"/>
        <v>96148.568420964119</v>
      </c>
      <c r="N551" s="322">
        <f t="shared" ca="1" si="388"/>
        <v>105620.34444593974</v>
      </c>
      <c r="O551" s="322">
        <f t="shared" ca="1" si="388"/>
        <v>110629.34800884042</v>
      </c>
      <c r="P551" s="322">
        <f t="shared" ca="1" si="388"/>
        <v>117781.37511897637</v>
      </c>
      <c r="Q551" s="322">
        <f t="shared" ca="1" si="388"/>
        <v>96247.133677256672</v>
      </c>
      <c r="R551" s="322">
        <f t="shared" ca="1" si="388"/>
        <v>109232.84606153356</v>
      </c>
      <c r="S551" s="322">
        <f t="shared" ca="1" si="388"/>
        <v>118092.49192067824</v>
      </c>
      <c r="T551" s="322">
        <f t="shared" ca="1" si="388"/>
        <v>120302.49155178224</v>
      </c>
      <c r="U551" s="322">
        <f t="shared" ca="1" si="388"/>
        <v>125857.38938450906</v>
      </c>
      <c r="V551" s="322"/>
    </row>
    <row r="552" spans="1:22">
      <c r="A552" s="400">
        <f>Baseline!A552</f>
        <v>0</v>
      </c>
      <c r="B552" s="340" t="s">
        <v>335</v>
      </c>
      <c r="C552" s="35" t="str">
        <f>'Data Request'!$C$6</f>
        <v>Naira</v>
      </c>
      <c r="D552" s="35" t="str">
        <f>'Data Request'!$C$7</f>
        <v>Million</v>
      </c>
      <c r="G552" s="322">
        <f t="shared" ref="G552:U552" si="389">G14</f>
        <v>32533.115820049999</v>
      </c>
      <c r="H552" s="322">
        <f t="shared" si="389"/>
        <v>43411.141877559996</v>
      </c>
      <c r="I552" s="322">
        <f t="shared" si="389"/>
        <v>36182.984692190003</v>
      </c>
      <c r="J552" s="322">
        <f t="shared" si="389"/>
        <v>42758.634265220004</v>
      </c>
      <c r="K552" s="322">
        <f t="shared" si="389"/>
        <v>41406.205692240001</v>
      </c>
      <c r="L552" s="322">
        <f t="shared" si="389"/>
        <v>43476.515976852002</v>
      </c>
      <c r="M552" s="322">
        <f t="shared" si="389"/>
        <v>45650.3417756946</v>
      </c>
      <c r="N552" s="322">
        <f t="shared" si="389"/>
        <v>47932.858864479334</v>
      </c>
      <c r="O552" s="322">
        <f t="shared" si="389"/>
        <v>50329.501807703295</v>
      </c>
      <c r="P552" s="322">
        <f t="shared" si="389"/>
        <v>52845.976898088469</v>
      </c>
      <c r="Q552" s="322">
        <f t="shared" si="389"/>
        <v>55488.275742992882</v>
      </c>
      <c r="R552" s="322">
        <f t="shared" si="389"/>
        <v>58262.689530142539</v>
      </c>
      <c r="S552" s="322">
        <f t="shared" si="389"/>
        <v>61175.824006649658</v>
      </c>
      <c r="T552" s="322">
        <f t="shared" si="389"/>
        <v>64234.615206982147</v>
      </c>
      <c r="U552" s="322">
        <f t="shared" si="389"/>
        <v>67446.345967331246</v>
      </c>
      <c r="V552" s="322"/>
    </row>
    <row r="553" spans="1:22">
      <c r="A553" s="400">
        <f>Baseline!A553</f>
        <v>0</v>
      </c>
      <c r="B553" s="344" t="s">
        <v>265</v>
      </c>
      <c r="C553" s="35" t="str">
        <f>'Data Request'!$C$6</f>
        <v>Naira</v>
      </c>
      <c r="D553" s="35" t="str">
        <f>'Data Request'!$C$7</f>
        <v>Million</v>
      </c>
      <c r="G553" s="322">
        <f t="shared" ref="G553:U553" si="390">G15</f>
        <v>0</v>
      </c>
      <c r="H553" s="322">
        <f t="shared" si="390"/>
        <v>0</v>
      </c>
      <c r="I553" s="322">
        <f t="shared" si="390"/>
        <v>0</v>
      </c>
      <c r="J553" s="322">
        <f t="shared" si="390"/>
        <v>0</v>
      </c>
      <c r="K553" s="322">
        <f t="shared" si="390"/>
        <v>0</v>
      </c>
      <c r="L553" s="322">
        <f t="shared" si="390"/>
        <v>0</v>
      </c>
      <c r="M553" s="322">
        <f t="shared" si="390"/>
        <v>0</v>
      </c>
      <c r="N553" s="322">
        <f t="shared" si="390"/>
        <v>0</v>
      </c>
      <c r="O553" s="322">
        <f t="shared" si="390"/>
        <v>0</v>
      </c>
      <c r="P553" s="322">
        <f t="shared" si="390"/>
        <v>0</v>
      </c>
      <c r="Q553" s="322">
        <f t="shared" si="390"/>
        <v>0</v>
      </c>
      <c r="R553" s="322">
        <f t="shared" si="390"/>
        <v>0</v>
      </c>
      <c r="S553" s="322">
        <f t="shared" si="390"/>
        <v>0</v>
      </c>
      <c r="T553" s="322">
        <f t="shared" si="390"/>
        <v>0</v>
      </c>
      <c r="U553" s="322">
        <f t="shared" si="390"/>
        <v>0</v>
      </c>
      <c r="V553" s="322"/>
    </row>
    <row r="554" spans="1:22">
      <c r="A554" s="400">
        <f>Baseline!A554</f>
        <v>0</v>
      </c>
      <c r="B554" s="344" t="s">
        <v>267</v>
      </c>
      <c r="C554" s="35" t="str">
        <f>'Data Request'!$C$6</f>
        <v>Naira</v>
      </c>
      <c r="D554" s="35" t="str">
        <f>'Data Request'!$C$7</f>
        <v>Million</v>
      </c>
      <c r="G554" s="322">
        <f t="shared" ref="G554:U554" si="391">G16</f>
        <v>0</v>
      </c>
      <c r="H554" s="322">
        <f t="shared" si="391"/>
        <v>0</v>
      </c>
      <c r="I554" s="322">
        <f t="shared" si="391"/>
        <v>0</v>
      </c>
      <c r="J554" s="322">
        <f t="shared" si="391"/>
        <v>0</v>
      </c>
      <c r="K554" s="322">
        <f t="shared" si="391"/>
        <v>0</v>
      </c>
      <c r="L554" s="322">
        <f t="shared" si="391"/>
        <v>0</v>
      </c>
      <c r="M554" s="322">
        <f t="shared" si="391"/>
        <v>0</v>
      </c>
      <c r="N554" s="322">
        <f t="shared" si="391"/>
        <v>0</v>
      </c>
      <c r="O554" s="322">
        <f t="shared" si="391"/>
        <v>0</v>
      </c>
      <c r="P554" s="322">
        <f t="shared" si="391"/>
        <v>0</v>
      </c>
      <c r="Q554" s="322">
        <f t="shared" si="391"/>
        <v>0</v>
      </c>
      <c r="R554" s="322">
        <f t="shared" si="391"/>
        <v>0</v>
      </c>
      <c r="S554" s="322">
        <f t="shared" si="391"/>
        <v>0</v>
      </c>
      <c r="T554" s="322">
        <f t="shared" si="391"/>
        <v>0</v>
      </c>
      <c r="U554" s="322">
        <f t="shared" si="391"/>
        <v>0</v>
      </c>
      <c r="V554" s="322"/>
    </row>
    <row r="555" spans="1:22">
      <c r="A555" s="400">
        <f>Baseline!A555</f>
        <v>0</v>
      </c>
      <c r="B555" s="345" t="s">
        <v>273</v>
      </c>
      <c r="C555" s="35" t="str">
        <f>'Data Request'!$C$6</f>
        <v>Naira</v>
      </c>
      <c r="D555" s="35" t="str">
        <f>'Data Request'!$C$7</f>
        <v>Million</v>
      </c>
      <c r="G555" s="322">
        <f t="shared" ref="G555:U555" si="392">G17</f>
        <v>0</v>
      </c>
      <c r="H555" s="322">
        <f t="shared" si="392"/>
        <v>0</v>
      </c>
      <c r="I555" s="322">
        <f t="shared" si="392"/>
        <v>0</v>
      </c>
      <c r="J555" s="322">
        <f t="shared" si="392"/>
        <v>0</v>
      </c>
      <c r="K555" s="322">
        <f t="shared" si="392"/>
        <v>0</v>
      </c>
      <c r="L555" s="322">
        <f t="shared" si="392"/>
        <v>0</v>
      </c>
      <c r="M555" s="322">
        <f t="shared" si="392"/>
        <v>0</v>
      </c>
      <c r="N555" s="322">
        <f t="shared" si="392"/>
        <v>0</v>
      </c>
      <c r="O555" s="322">
        <f t="shared" si="392"/>
        <v>0</v>
      </c>
      <c r="P555" s="322">
        <f t="shared" si="392"/>
        <v>0</v>
      </c>
      <c r="Q555" s="322">
        <f t="shared" si="392"/>
        <v>0</v>
      </c>
      <c r="R555" s="322">
        <f t="shared" si="392"/>
        <v>0</v>
      </c>
      <c r="S555" s="322">
        <f t="shared" si="392"/>
        <v>0</v>
      </c>
      <c r="T555" s="322">
        <f t="shared" si="392"/>
        <v>0</v>
      </c>
      <c r="U555" s="322">
        <f t="shared" si="392"/>
        <v>0</v>
      </c>
      <c r="V555" s="322"/>
    </row>
    <row r="556" spans="1:22">
      <c r="A556" s="400">
        <f>Baseline!A556</f>
        <v>0</v>
      </c>
      <c r="B556" s="345" t="s">
        <v>274</v>
      </c>
      <c r="C556" s="35" t="str">
        <f>'Data Request'!$C$6</f>
        <v>Naira</v>
      </c>
      <c r="D556" s="35" t="str">
        <f>'Data Request'!$C$7</f>
        <v>Million</v>
      </c>
      <c r="G556" s="322">
        <f t="shared" ref="G556:U556" si="393">G18</f>
        <v>0</v>
      </c>
      <c r="H556" s="322">
        <f t="shared" si="393"/>
        <v>0</v>
      </c>
      <c r="I556" s="322">
        <f t="shared" si="393"/>
        <v>0</v>
      </c>
      <c r="J556" s="322">
        <f t="shared" si="393"/>
        <v>0</v>
      </c>
      <c r="K556" s="322">
        <f t="shared" si="393"/>
        <v>0</v>
      </c>
      <c r="L556" s="322">
        <f t="shared" si="393"/>
        <v>0</v>
      </c>
      <c r="M556" s="322">
        <f t="shared" si="393"/>
        <v>0</v>
      </c>
      <c r="N556" s="322">
        <f t="shared" si="393"/>
        <v>0</v>
      </c>
      <c r="O556" s="322">
        <f t="shared" si="393"/>
        <v>0</v>
      </c>
      <c r="P556" s="322">
        <f t="shared" si="393"/>
        <v>0</v>
      </c>
      <c r="Q556" s="322">
        <f t="shared" si="393"/>
        <v>0</v>
      </c>
      <c r="R556" s="322">
        <f t="shared" si="393"/>
        <v>0</v>
      </c>
      <c r="S556" s="322">
        <f t="shared" si="393"/>
        <v>0</v>
      </c>
      <c r="T556" s="322">
        <f t="shared" si="393"/>
        <v>0</v>
      </c>
      <c r="U556" s="322">
        <f t="shared" si="393"/>
        <v>0</v>
      </c>
      <c r="V556" s="322"/>
    </row>
    <row r="557" spans="1:22">
      <c r="A557" s="400">
        <f>Baseline!A557</f>
        <v>0</v>
      </c>
      <c r="B557" s="345" t="s">
        <v>308</v>
      </c>
      <c r="C557" s="35" t="str">
        <f>'Data Request'!$C$6</f>
        <v>Naira</v>
      </c>
      <c r="D557" s="35" t="str">
        <f>'Data Request'!$C$7</f>
        <v>Million</v>
      </c>
      <c r="G557" s="322">
        <f t="shared" ref="G557:U557" si="394">G19</f>
        <v>7886.2365137799998</v>
      </c>
      <c r="H557" s="322">
        <f t="shared" si="394"/>
        <v>7698.8812524899995</v>
      </c>
      <c r="I557" s="322">
        <f t="shared" si="394"/>
        <v>9517.926601090001</v>
      </c>
      <c r="J557" s="322">
        <f t="shared" si="394"/>
        <v>10766.78555074</v>
      </c>
      <c r="K557" s="322">
        <f t="shared" si="394"/>
        <v>11565.18531755</v>
      </c>
      <c r="L557" s="322">
        <f t="shared" si="394"/>
        <v>12143.444583427501</v>
      </c>
      <c r="M557" s="322">
        <f t="shared" si="394"/>
        <v>12750.616812598875</v>
      </c>
      <c r="N557" s="322">
        <f t="shared" si="394"/>
        <v>13388.14765322882</v>
      </c>
      <c r="O557" s="322">
        <f t="shared" si="394"/>
        <v>14057.55503589026</v>
      </c>
      <c r="P557" s="322">
        <f t="shared" si="394"/>
        <v>14760.432787684775</v>
      </c>
      <c r="Q557" s="322">
        <f t="shared" si="394"/>
        <v>15498.454427069011</v>
      </c>
      <c r="R557" s="322">
        <f t="shared" si="394"/>
        <v>16273.377148422465</v>
      </c>
      <c r="S557" s="322">
        <f t="shared" si="394"/>
        <v>17087.046005843586</v>
      </c>
      <c r="T557" s="322">
        <f t="shared" si="394"/>
        <v>17941.398306135765</v>
      </c>
      <c r="U557" s="322">
        <f t="shared" si="394"/>
        <v>18838.468221442556</v>
      </c>
      <c r="V557" s="322"/>
    </row>
    <row r="558" spans="1:22">
      <c r="A558" s="400">
        <f>Baseline!A558</f>
        <v>3</v>
      </c>
      <c r="B558" s="368" t="s">
        <v>309</v>
      </c>
      <c r="C558" s="364" t="str">
        <f>'Data Request'!$C$6</f>
        <v>Naira</v>
      </c>
      <c r="D558" s="364" t="str">
        <f>'Data Request'!$C$7</f>
        <v>Million</v>
      </c>
      <c r="E558" s="365"/>
      <c r="F558" s="365"/>
      <c r="G558" s="366">
        <f t="shared" ref="G558:U558" si="395">G20</f>
        <v>9093.8036747000006</v>
      </c>
      <c r="H558" s="366">
        <f t="shared" si="395"/>
        <v>9140.44405482</v>
      </c>
      <c r="I558" s="366">
        <f t="shared" si="395"/>
        <v>18104.562225630001</v>
      </c>
      <c r="J558" s="366">
        <f t="shared" si="395"/>
        <v>17552.10593709</v>
      </c>
      <c r="K558" s="366">
        <f t="shared" si="395"/>
        <v>24093.842507000001</v>
      </c>
      <c r="L558" s="366">
        <f t="shared" si="395"/>
        <v>25298.534632350002</v>
      </c>
      <c r="M558" s="366">
        <f t="shared" si="395"/>
        <v>26563.461363967501</v>
      </c>
      <c r="N558" s="366">
        <f t="shared" si="395"/>
        <v>27891.63443216588</v>
      </c>
      <c r="O558" s="366">
        <f t="shared" si="395"/>
        <v>29286.21615377417</v>
      </c>
      <c r="P558" s="366">
        <f t="shared" si="395"/>
        <v>30750.526961462881</v>
      </c>
      <c r="Q558" s="366">
        <f t="shared" si="395"/>
        <v>32288.053309536022</v>
      </c>
      <c r="R558" s="366">
        <f t="shared" si="395"/>
        <v>33902.455975012832</v>
      </c>
      <c r="S558" s="366">
        <f t="shared" si="395"/>
        <v>35597.578773763467</v>
      </c>
      <c r="T558" s="366">
        <f t="shared" si="395"/>
        <v>37377.457712451644</v>
      </c>
      <c r="U558" s="366">
        <f t="shared" si="395"/>
        <v>39246.330598074223</v>
      </c>
      <c r="V558" s="322"/>
    </row>
    <row r="559" spans="1:22">
      <c r="A559" s="400">
        <f>Baseline!A559</f>
        <v>0</v>
      </c>
      <c r="B559" s="345" t="s">
        <v>275</v>
      </c>
      <c r="C559" s="35" t="str">
        <f>'Data Request'!$C$6</f>
        <v>Naira</v>
      </c>
      <c r="D559" s="35" t="str">
        <f>'Data Request'!$C$7</f>
        <v>Million</v>
      </c>
      <c r="G559" s="322">
        <f t="shared" ref="G559:U559" si="396">G21</f>
        <v>0</v>
      </c>
      <c r="H559" s="322">
        <f t="shared" si="396"/>
        <v>0</v>
      </c>
      <c r="I559" s="322">
        <f t="shared" si="396"/>
        <v>0</v>
      </c>
      <c r="J559" s="322">
        <f t="shared" si="396"/>
        <v>0</v>
      </c>
      <c r="K559" s="322">
        <f t="shared" si="396"/>
        <v>0</v>
      </c>
      <c r="L559" s="322">
        <f t="shared" si="396"/>
        <v>2656.0028749912562</v>
      </c>
      <c r="M559" s="322">
        <f t="shared" ca="1" si="396"/>
        <v>11184.148468703141</v>
      </c>
      <c r="N559" s="322">
        <f t="shared" ca="1" si="396"/>
        <v>16407.703496065707</v>
      </c>
      <c r="O559" s="322">
        <f t="shared" ca="1" si="396"/>
        <v>16956.075011472702</v>
      </c>
      <c r="P559" s="322">
        <f t="shared" ca="1" si="396"/>
        <v>19424.438471740239</v>
      </c>
      <c r="Q559" s="322">
        <f t="shared" ca="1" si="396"/>
        <v>-7027.649802341235</v>
      </c>
      <c r="R559" s="322">
        <f t="shared" ca="1" si="396"/>
        <v>794.32340795571508</v>
      </c>
      <c r="S559" s="322">
        <f t="shared" ca="1" si="396"/>
        <v>4232.0431344215176</v>
      </c>
      <c r="T559" s="322">
        <f t="shared" ca="1" si="396"/>
        <v>749.02032621269609</v>
      </c>
      <c r="U559" s="322">
        <f t="shared" ca="1" si="396"/>
        <v>326.24459766105429</v>
      </c>
      <c r="V559" s="322"/>
    </row>
    <row r="560" spans="1:22">
      <c r="A560" s="400">
        <f>Baseline!A560</f>
        <v>4</v>
      </c>
      <c r="B560" s="346" t="str">
        <f>B22</f>
        <v>Grants</v>
      </c>
      <c r="C560" s="35" t="str">
        <f>'Data Request'!$C$6</f>
        <v>Naira</v>
      </c>
      <c r="D560" s="35" t="str">
        <f>'Data Request'!$C$7</f>
        <v>Million</v>
      </c>
      <c r="G560" s="322">
        <f t="shared" ref="G560:U560" si="397">G22</f>
        <v>539.4510626</v>
      </c>
      <c r="H560" s="322">
        <f t="shared" si="397"/>
        <v>675.55696641999998</v>
      </c>
      <c r="I560" s="322">
        <f t="shared" si="397"/>
        <v>3961.25615926</v>
      </c>
      <c r="J560" s="322">
        <f t="shared" si="397"/>
        <v>3868.8431855500003</v>
      </c>
      <c r="K560" s="322">
        <f t="shared" si="397"/>
        <v>2618.98562425</v>
      </c>
      <c r="L560" s="322">
        <f t="shared" si="397"/>
        <v>2749.9349054625</v>
      </c>
      <c r="M560" s="322">
        <f t="shared" si="397"/>
        <v>2887.4316507356252</v>
      </c>
      <c r="N560" s="322">
        <f t="shared" si="397"/>
        <v>3031.8032332724065</v>
      </c>
      <c r="O560" s="322">
        <f t="shared" si="397"/>
        <v>3183.3933949360267</v>
      </c>
      <c r="P560" s="322">
        <f t="shared" si="397"/>
        <v>3342.5630646828281</v>
      </c>
      <c r="Q560" s="322">
        <f t="shared" si="397"/>
        <v>3509.6912179169694</v>
      </c>
      <c r="R560" s="322">
        <f t="shared" si="397"/>
        <v>3685.1757788128184</v>
      </c>
      <c r="S560" s="322">
        <f t="shared" si="397"/>
        <v>3869.4345677534589</v>
      </c>
      <c r="T560" s="322">
        <f t="shared" si="397"/>
        <v>4062.9062961411319</v>
      </c>
      <c r="U560" s="322">
        <f t="shared" si="397"/>
        <v>4266.0516109481887</v>
      </c>
      <c r="V560" s="322"/>
    </row>
    <row r="561" spans="1:22">
      <c r="A561" s="400">
        <f>Baseline!A561</f>
        <v>0</v>
      </c>
      <c r="B561" s="346" t="str">
        <f>B23</f>
        <v>Sales of Government Assets and Privatization Proceeds</v>
      </c>
      <c r="C561" s="35" t="str">
        <f>'Data Request'!$C$6</f>
        <v>Naira</v>
      </c>
      <c r="D561" s="35" t="str">
        <f>'Data Request'!$C$7</f>
        <v>Million</v>
      </c>
      <c r="G561" s="322">
        <f t="shared" ref="G561:U561" si="398">G23</f>
        <v>0</v>
      </c>
      <c r="H561" s="322">
        <f t="shared" si="398"/>
        <v>0</v>
      </c>
      <c r="I561" s="322">
        <f t="shared" si="398"/>
        <v>0</v>
      </c>
      <c r="J561" s="322">
        <f t="shared" si="398"/>
        <v>0</v>
      </c>
      <c r="K561" s="322">
        <f t="shared" si="398"/>
        <v>0</v>
      </c>
      <c r="L561" s="322">
        <f t="shared" si="398"/>
        <v>0</v>
      </c>
      <c r="M561" s="322">
        <f t="shared" si="398"/>
        <v>0</v>
      </c>
      <c r="N561" s="322">
        <f t="shared" si="398"/>
        <v>0</v>
      </c>
      <c r="O561" s="322">
        <f t="shared" si="398"/>
        <v>0</v>
      </c>
      <c r="P561" s="322">
        <f t="shared" si="398"/>
        <v>0</v>
      </c>
      <c r="Q561" s="322">
        <f t="shared" si="398"/>
        <v>0</v>
      </c>
      <c r="R561" s="322">
        <f t="shared" si="398"/>
        <v>0</v>
      </c>
      <c r="S561" s="322">
        <f t="shared" si="398"/>
        <v>0</v>
      </c>
      <c r="T561" s="322">
        <f t="shared" si="398"/>
        <v>0</v>
      </c>
      <c r="U561" s="322">
        <f t="shared" si="398"/>
        <v>0</v>
      </c>
      <c r="V561" s="322"/>
    </row>
    <row r="562" spans="1:22">
      <c r="A562" s="400">
        <f>Baseline!A562</f>
        <v>0</v>
      </c>
      <c r="B562" s="346" t="str">
        <f>B24</f>
        <v>Other Non-Debt Creating Capital Receipts</v>
      </c>
      <c r="C562" s="35" t="str">
        <f>'Data Request'!$C$6</f>
        <v>Naira</v>
      </c>
      <c r="D562" s="35" t="str">
        <f>'Data Request'!$C$7</f>
        <v>Million</v>
      </c>
      <c r="G562" s="322">
        <f t="shared" ref="G562:U562" si="399">G24</f>
        <v>30150.106612430001</v>
      </c>
      <c r="H562" s="322">
        <f t="shared" si="399"/>
        <v>11383.767167310001</v>
      </c>
      <c r="I562" s="322">
        <f t="shared" si="399"/>
        <v>2259.0676050000002</v>
      </c>
      <c r="J562" s="322">
        <f t="shared" si="399"/>
        <v>25985.48061391</v>
      </c>
      <c r="K562" s="322">
        <f t="shared" si="399"/>
        <v>22763.433601889999</v>
      </c>
      <c r="L562" s="322">
        <f t="shared" si="399"/>
        <v>23901.605281984499</v>
      </c>
      <c r="M562" s="322">
        <f t="shared" si="399"/>
        <v>25096.685546083725</v>
      </c>
      <c r="N562" s="322">
        <f t="shared" si="399"/>
        <v>26351.519823387913</v>
      </c>
      <c r="O562" s="322">
        <f t="shared" si="399"/>
        <v>27669.095814557306</v>
      </c>
      <c r="P562" s="322">
        <f t="shared" si="399"/>
        <v>29052.550605285174</v>
      </c>
      <c r="Q562" s="322">
        <f t="shared" si="399"/>
        <v>30505.178135549428</v>
      </c>
      <c r="R562" s="322">
        <f t="shared" si="399"/>
        <v>32030.437042326907</v>
      </c>
      <c r="S562" s="322">
        <f t="shared" si="399"/>
        <v>33631.958894443247</v>
      </c>
      <c r="T562" s="322">
        <f t="shared" si="399"/>
        <v>35313.556839165409</v>
      </c>
      <c r="U562" s="322">
        <f t="shared" si="399"/>
        <v>37079.234681123686</v>
      </c>
      <c r="V562" s="322"/>
    </row>
    <row r="563" spans="1:22">
      <c r="A563" s="400">
        <f>Baseline!A563</f>
        <v>0</v>
      </c>
      <c r="B563" s="346" t="s">
        <v>268</v>
      </c>
      <c r="C563" s="35" t="str">
        <f>'Data Request'!$C$6</f>
        <v>Naira</v>
      </c>
      <c r="D563" s="35" t="str">
        <f>'Data Request'!$C$7</f>
        <v>Million</v>
      </c>
      <c r="G563" s="322">
        <f t="shared" ref="G563:U563" si="400">G25</f>
        <v>0</v>
      </c>
      <c r="H563" s="322">
        <f t="shared" si="400"/>
        <v>0</v>
      </c>
      <c r="I563" s="322">
        <f t="shared" si="400"/>
        <v>0</v>
      </c>
      <c r="J563" s="322">
        <f t="shared" si="400"/>
        <v>0</v>
      </c>
      <c r="K563" s="322">
        <f t="shared" si="400"/>
        <v>0</v>
      </c>
      <c r="L563" s="322">
        <f t="shared" si="400"/>
        <v>-23995.537312455741</v>
      </c>
      <c r="M563" s="322">
        <f t="shared" ca="1" si="400"/>
        <v>-16799.968728116211</v>
      </c>
      <c r="N563" s="322">
        <f t="shared" ca="1" si="400"/>
        <v>-12975.619560594612</v>
      </c>
      <c r="O563" s="322">
        <f t="shared" ca="1" si="400"/>
        <v>-13896.41419802063</v>
      </c>
      <c r="P563" s="322">
        <f t="shared" ca="1" si="400"/>
        <v>-12970.675198227764</v>
      </c>
      <c r="Q563" s="322">
        <f t="shared" ca="1" si="400"/>
        <v>-41042.519155807633</v>
      </c>
      <c r="R563" s="322">
        <f t="shared" ca="1" si="400"/>
        <v>-34921.289413184008</v>
      </c>
      <c r="S563" s="322">
        <f t="shared" ca="1" si="400"/>
        <v>-33269.350327775188</v>
      </c>
      <c r="T563" s="322">
        <f t="shared" ca="1" si="400"/>
        <v>-38627.442809093845</v>
      </c>
      <c r="U563" s="322">
        <f t="shared" ca="1" si="400"/>
        <v>-41019.041694410822</v>
      </c>
      <c r="V563" s="322"/>
    </row>
    <row r="564" spans="1:22">
      <c r="A564" s="400">
        <f>Baseline!A564</f>
        <v>1</v>
      </c>
      <c r="B564" s="342" t="s">
        <v>307</v>
      </c>
      <c r="C564" s="364" t="str">
        <f>'Data Request'!$C$6</f>
        <v>Naira</v>
      </c>
      <c r="D564" s="364" t="str">
        <f>'Data Request'!$C$7</f>
        <v>Million</v>
      </c>
      <c r="E564" s="365"/>
      <c r="F564" s="365"/>
      <c r="G564" s="366">
        <f>G552+G555+G556+G557+G558+G560</f>
        <v>50052.607071129998</v>
      </c>
      <c r="H564" s="366">
        <f t="shared" ref="H564:U564" si="401">H552+H555+H556+H557+H558+H560</f>
        <v>60926.024151289996</v>
      </c>
      <c r="I564" s="366">
        <f t="shared" si="401"/>
        <v>67766.729678169999</v>
      </c>
      <c r="J564" s="366">
        <f t="shared" si="401"/>
        <v>74946.368938600004</v>
      </c>
      <c r="K564" s="366">
        <f t="shared" si="401"/>
        <v>79684.219141039997</v>
      </c>
      <c r="L564" s="366">
        <f t="shared" si="401"/>
        <v>83668.430098092009</v>
      </c>
      <c r="M564" s="366">
        <f t="shared" si="401"/>
        <v>87851.851602996598</v>
      </c>
      <c r="N564" s="366">
        <f t="shared" si="401"/>
        <v>92244.44418314645</v>
      </c>
      <c r="O564" s="366">
        <f t="shared" si="401"/>
        <v>96856.666392303741</v>
      </c>
      <c r="P564" s="366">
        <f t="shared" si="401"/>
        <v>101699.49971191895</v>
      </c>
      <c r="Q564" s="366">
        <f t="shared" si="401"/>
        <v>106784.47469751489</v>
      </c>
      <c r="R564" s="366">
        <f t="shared" si="401"/>
        <v>112123.69843239067</v>
      </c>
      <c r="S564" s="366">
        <f t="shared" si="401"/>
        <v>117729.88335401018</v>
      </c>
      <c r="T564" s="366">
        <f t="shared" si="401"/>
        <v>123616.37752171067</v>
      </c>
      <c r="U564" s="366">
        <f t="shared" si="401"/>
        <v>129797.1963977962</v>
      </c>
      <c r="V564" s="322"/>
    </row>
    <row r="565" spans="1:22">
      <c r="A565" s="400">
        <f>Baseline!A565</f>
        <v>2</v>
      </c>
      <c r="B565" s="342" t="s">
        <v>345</v>
      </c>
      <c r="C565" s="364" t="str">
        <f>'Data Request'!$C$6</f>
        <v>Naira</v>
      </c>
      <c r="D565" s="364" t="str">
        <f>'Data Request'!$C$7</f>
        <v>Million</v>
      </c>
      <c r="E565" s="365"/>
      <c r="F565" s="365"/>
      <c r="G565" s="366">
        <f>G552+G555+G556+G557</f>
        <v>40419.35233383</v>
      </c>
      <c r="H565" s="366">
        <f t="shared" ref="H565:U565" si="402">H552+H555+H556+H557</f>
        <v>51110.023130049995</v>
      </c>
      <c r="I565" s="366">
        <f t="shared" si="402"/>
        <v>45700.911293280005</v>
      </c>
      <c r="J565" s="366">
        <f t="shared" si="402"/>
        <v>53525.419815960006</v>
      </c>
      <c r="K565" s="366">
        <f t="shared" si="402"/>
        <v>52971.391009790001</v>
      </c>
      <c r="L565" s="366">
        <f t="shared" si="402"/>
        <v>55619.960560279505</v>
      </c>
      <c r="M565" s="366">
        <f t="shared" si="402"/>
        <v>58400.958588293477</v>
      </c>
      <c r="N565" s="366">
        <f t="shared" si="402"/>
        <v>61321.006517708156</v>
      </c>
      <c r="O565" s="366">
        <f t="shared" si="402"/>
        <v>64387.056843593557</v>
      </c>
      <c r="P565" s="366">
        <f t="shared" si="402"/>
        <v>67606.409685773251</v>
      </c>
      <c r="Q565" s="366">
        <f t="shared" si="402"/>
        <v>70986.730170061899</v>
      </c>
      <c r="R565" s="366">
        <f t="shared" si="402"/>
        <v>74536.06667856501</v>
      </c>
      <c r="S565" s="366">
        <f t="shared" si="402"/>
        <v>78262.870012493251</v>
      </c>
      <c r="T565" s="366">
        <f t="shared" si="402"/>
        <v>82176.013513117912</v>
      </c>
      <c r="U565" s="366">
        <f t="shared" si="402"/>
        <v>86284.814188773802</v>
      </c>
      <c r="V565" s="322"/>
    </row>
    <row r="566" spans="1:22">
      <c r="A566" s="400">
        <f>Baseline!A566</f>
        <v>5</v>
      </c>
      <c r="B566" s="320" t="s">
        <v>126</v>
      </c>
      <c r="C566" s="35" t="str">
        <f>'Data Request'!$C$6</f>
        <v>Naira</v>
      </c>
      <c r="D566" s="35" t="str">
        <f>'Data Request'!$C$7</f>
        <v>Million</v>
      </c>
      <c r="G566" s="322">
        <f t="shared" ref="G566:U566" si="403">G30</f>
        <v>55862.913015310005</v>
      </c>
      <c r="H566" s="322">
        <f t="shared" si="403"/>
        <v>71640.805169309999</v>
      </c>
      <c r="I566" s="322">
        <f t="shared" si="403"/>
        <v>67151.009465919997</v>
      </c>
      <c r="J566" s="322">
        <f t="shared" si="403"/>
        <v>100158.96899600999</v>
      </c>
      <c r="K566" s="322">
        <f t="shared" si="403"/>
        <v>74252.954540609993</v>
      </c>
      <c r="L566" s="322">
        <f t="shared" si="403"/>
        <v>83574.500070880764</v>
      </c>
      <c r="M566" s="322">
        <f t="shared" ca="1" si="403"/>
        <v>96148.570424224104</v>
      </c>
      <c r="N566" s="322">
        <f t="shared" ca="1" si="403"/>
        <v>105620.34644919976</v>
      </c>
      <c r="O566" s="322">
        <f t="shared" ca="1" si="403"/>
        <v>110629.34800884042</v>
      </c>
      <c r="P566" s="322">
        <f t="shared" ca="1" si="403"/>
        <v>117781.37511897636</v>
      </c>
      <c r="Q566" s="322">
        <f t="shared" ca="1" si="403"/>
        <v>96247.133677256701</v>
      </c>
      <c r="R566" s="322">
        <f t="shared" ca="1" si="403"/>
        <v>109232.84606153358</v>
      </c>
      <c r="S566" s="322">
        <f t="shared" ca="1" si="403"/>
        <v>118092.49192067824</v>
      </c>
      <c r="T566" s="322">
        <f t="shared" ca="1" si="403"/>
        <v>120302.49155178224</v>
      </c>
      <c r="U566" s="322">
        <f t="shared" ca="1" si="403"/>
        <v>125857.38938450906</v>
      </c>
      <c r="V566" s="322"/>
    </row>
    <row r="567" spans="1:22">
      <c r="A567" s="400">
        <f>Baseline!A567</f>
        <v>6</v>
      </c>
      <c r="B567" s="340" t="s">
        <v>269</v>
      </c>
      <c r="C567" s="35" t="str">
        <f>'Data Request'!$C$6</f>
        <v>Naira</v>
      </c>
      <c r="D567" s="35" t="str">
        <f>'Data Request'!$C$7</f>
        <v>Million</v>
      </c>
      <c r="G567" s="322">
        <f t="shared" ref="G567:U567" si="404">G31</f>
        <v>20188.554982310001</v>
      </c>
      <c r="H567" s="322">
        <f t="shared" si="404"/>
        <v>22066.916758889998</v>
      </c>
      <c r="I567" s="322">
        <f t="shared" si="404"/>
        <v>21498.672226439998</v>
      </c>
      <c r="J567" s="322">
        <f t="shared" si="404"/>
        <v>24866.916758889998</v>
      </c>
      <c r="K567" s="322">
        <f t="shared" si="404"/>
        <v>19469.910426210001</v>
      </c>
      <c r="L567" s="322">
        <f t="shared" si="404"/>
        <v>20443.405947520503</v>
      </c>
      <c r="M567" s="322">
        <f t="shared" si="404"/>
        <v>23612.13386938618</v>
      </c>
      <c r="N567" s="322">
        <f t="shared" si="404"/>
        <v>24792.740562855492</v>
      </c>
      <c r="O567" s="322">
        <f t="shared" si="404"/>
        <v>26032.377590998265</v>
      </c>
      <c r="P567" s="322">
        <f t="shared" si="404"/>
        <v>27333.996470548183</v>
      </c>
      <c r="Q567" s="322">
        <f t="shared" si="404"/>
        <v>28700.696294075588</v>
      </c>
      <c r="R567" s="322">
        <f t="shared" si="404"/>
        <v>30135.731108779371</v>
      </c>
      <c r="S567" s="322">
        <f t="shared" si="404"/>
        <v>31642.517664218336</v>
      </c>
      <c r="T567" s="322">
        <f t="shared" si="404"/>
        <v>33224.643547429252</v>
      </c>
      <c r="U567" s="322">
        <f t="shared" si="404"/>
        <v>34885.875724800717</v>
      </c>
      <c r="V567" s="322"/>
    </row>
    <row r="568" spans="1:22">
      <c r="A568" s="400">
        <f>Baseline!A568</f>
        <v>7</v>
      </c>
      <c r="B568" s="340" t="s">
        <v>270</v>
      </c>
      <c r="C568" s="35" t="str">
        <f>'Data Request'!$C$6</f>
        <v>Naira</v>
      </c>
      <c r="D568" s="35" t="str">
        <f>'Data Request'!$C$7</f>
        <v>Million</v>
      </c>
      <c r="G568" s="322">
        <f t="shared" ref="G568:U568" si="405">G32</f>
        <v>7876.8764730100002</v>
      </c>
      <c r="H568" s="322">
        <f t="shared" si="405"/>
        <v>8434.0781778199998</v>
      </c>
      <c r="I568" s="322">
        <f t="shared" si="405"/>
        <v>8142.9531023400004</v>
      </c>
      <c r="J568" s="322">
        <f t="shared" si="405"/>
        <v>13813.75702682</v>
      </c>
      <c r="K568" s="322">
        <f t="shared" si="405"/>
        <v>25770.995543459998</v>
      </c>
      <c r="L568" s="322">
        <f t="shared" si="405"/>
        <v>27059.545320632998</v>
      </c>
      <c r="M568" s="322">
        <f t="shared" si="405"/>
        <v>31253.774845331114</v>
      </c>
      <c r="N568" s="322">
        <f t="shared" si="405"/>
        <v>32816.463587597675</v>
      </c>
      <c r="O568" s="322">
        <f t="shared" si="405"/>
        <v>34457.286766977551</v>
      </c>
      <c r="P568" s="322">
        <f t="shared" si="405"/>
        <v>36180.15110532644</v>
      </c>
      <c r="Q568" s="322">
        <f t="shared" si="405"/>
        <v>37989.158660592751</v>
      </c>
      <c r="R568" s="322">
        <f t="shared" si="405"/>
        <v>39888.616593622399</v>
      </c>
      <c r="S568" s="322">
        <f t="shared" si="405"/>
        <v>41883.047423303513</v>
      </c>
      <c r="T568" s="322">
        <f t="shared" si="405"/>
        <v>43977.199794468688</v>
      </c>
      <c r="U568" s="322">
        <f t="shared" si="405"/>
        <v>46176.059784192119</v>
      </c>
      <c r="V568" s="322"/>
    </row>
    <row r="569" spans="1:22">
      <c r="A569" s="400">
        <f>Baseline!A569</f>
        <v>0</v>
      </c>
      <c r="B569" s="340" t="s">
        <v>271</v>
      </c>
      <c r="C569" s="35" t="str">
        <f>'Data Request'!$C$6</f>
        <v>Naira</v>
      </c>
      <c r="D569" s="35" t="str">
        <f>'Data Request'!$C$7</f>
        <v>Million</v>
      </c>
      <c r="G569" s="322">
        <f t="shared" ref="G569:U569" si="406">G33</f>
        <v>0</v>
      </c>
      <c r="H569" s="322">
        <f t="shared" si="406"/>
        <v>0</v>
      </c>
      <c r="I569" s="322">
        <f t="shared" si="406"/>
        <v>0</v>
      </c>
      <c r="J569" s="322">
        <f t="shared" si="406"/>
        <v>0</v>
      </c>
      <c r="K569" s="322">
        <f t="shared" si="406"/>
        <v>0</v>
      </c>
      <c r="L569" s="322">
        <f t="shared" si="406"/>
        <v>2749.9541354294997</v>
      </c>
      <c r="M569" s="322">
        <f t="shared" si="406"/>
        <v>2115.071236596516</v>
      </c>
      <c r="N569" s="322">
        <f t="shared" ca="1" si="406"/>
        <v>2019.5243046972664</v>
      </c>
      <c r="O569" s="322">
        <f t="shared" ca="1" si="406"/>
        <v>2199.1908055713293</v>
      </c>
      <c r="P569" s="322">
        <f t="shared" ca="1" si="406"/>
        <v>2280.4161040022855</v>
      </c>
      <c r="Q569" s="322">
        <f t="shared" ca="1" si="406"/>
        <v>2417.3700724481819</v>
      </c>
      <c r="R569" s="322">
        <f t="shared" ca="1" si="406"/>
        <v>1116.9548749807955</v>
      </c>
      <c r="S569" s="322">
        <f t="shared" ca="1" si="406"/>
        <v>-217.83538067107474</v>
      </c>
      <c r="T569" s="322">
        <f t="shared" ca="1" si="406"/>
        <v>-1668.8078391697536</v>
      </c>
      <c r="U569" s="322">
        <f t="shared" ca="1" si="406"/>
        <v>-3409.8099975264231</v>
      </c>
      <c r="V569" s="322"/>
    </row>
    <row r="570" spans="1:22">
      <c r="A570" s="400">
        <f>Baseline!A570</f>
        <v>9</v>
      </c>
      <c r="B570" s="340" t="s">
        <v>272</v>
      </c>
      <c r="C570" s="35" t="str">
        <f>'Data Request'!$C$6</f>
        <v>Naira</v>
      </c>
      <c r="D570" s="35" t="str">
        <f>'Data Request'!$C$7</f>
        <v>Million</v>
      </c>
      <c r="G570" s="322">
        <f t="shared" ref="G570:U570" si="407">G36</f>
        <v>0</v>
      </c>
      <c r="H570" s="322">
        <f t="shared" si="407"/>
        <v>0</v>
      </c>
      <c r="I570" s="322">
        <f t="shared" si="407"/>
        <v>0</v>
      </c>
      <c r="J570" s="322">
        <f t="shared" si="407"/>
        <v>0</v>
      </c>
      <c r="K570" s="322">
        <f t="shared" si="407"/>
        <v>0</v>
      </c>
      <c r="L570" s="322">
        <f t="shared" si="407"/>
        <v>0</v>
      </c>
      <c r="M570" s="322">
        <f t="shared" si="407"/>
        <v>0</v>
      </c>
      <c r="N570" s="322">
        <f t="shared" si="407"/>
        <v>0</v>
      </c>
      <c r="O570" s="322">
        <f t="shared" si="407"/>
        <v>0</v>
      </c>
      <c r="P570" s="322">
        <f t="shared" si="407"/>
        <v>0</v>
      </c>
      <c r="Q570" s="322">
        <f t="shared" si="407"/>
        <v>0</v>
      </c>
      <c r="R570" s="322">
        <f t="shared" si="407"/>
        <v>0</v>
      </c>
      <c r="S570" s="322">
        <f t="shared" si="407"/>
        <v>0</v>
      </c>
      <c r="T570" s="322">
        <f t="shared" si="407"/>
        <v>0</v>
      </c>
      <c r="U570" s="322">
        <f t="shared" si="407"/>
        <v>0</v>
      </c>
      <c r="V570" s="322"/>
    </row>
    <row r="571" spans="1:22">
      <c r="A571" s="400">
        <f>Baseline!A571</f>
        <v>10</v>
      </c>
      <c r="B571" s="340" t="s">
        <v>7</v>
      </c>
      <c r="C571" s="35" t="str">
        <f>'Data Request'!$C$6</f>
        <v>Naira</v>
      </c>
      <c r="D571" s="35" t="str">
        <f>'Data Request'!$C$7</f>
        <v>Million</v>
      </c>
      <c r="G571" s="322">
        <f t="shared" ref="G571:U571" si="408">G37</f>
        <v>27797.481559990003</v>
      </c>
      <c r="H571" s="322">
        <f t="shared" si="408"/>
        <v>41139.810232600001</v>
      </c>
      <c r="I571" s="322">
        <f t="shared" si="408"/>
        <v>37509.384137139998</v>
      </c>
      <c r="J571" s="322">
        <f t="shared" si="408"/>
        <v>61478.295210300006</v>
      </c>
      <c r="K571" s="322">
        <f t="shared" si="408"/>
        <v>29012.048570939998</v>
      </c>
      <c r="L571" s="322">
        <f t="shared" si="408"/>
        <v>30462.650999486999</v>
      </c>
      <c r="M571" s="322">
        <f t="shared" si="408"/>
        <v>35184.361904407488</v>
      </c>
      <c r="N571" s="322">
        <f t="shared" si="408"/>
        <v>36943.579999627866</v>
      </c>
      <c r="O571" s="322">
        <f t="shared" si="408"/>
        <v>38790.75899960925</v>
      </c>
      <c r="P571" s="322">
        <f t="shared" si="408"/>
        <v>40730.296949589727</v>
      </c>
      <c r="Q571" s="322">
        <f t="shared" si="408"/>
        <v>42766.811797069204</v>
      </c>
      <c r="R571" s="322">
        <f t="shared" si="408"/>
        <v>44905.152386922666</v>
      </c>
      <c r="S571" s="322">
        <f t="shared" si="408"/>
        <v>47150.410006268801</v>
      </c>
      <c r="T571" s="322">
        <f t="shared" si="408"/>
        <v>49507.930506582241</v>
      </c>
      <c r="U571" s="322">
        <f t="shared" si="408"/>
        <v>51983.327031911351</v>
      </c>
      <c r="V571" s="322"/>
    </row>
    <row r="572" spans="1:22">
      <c r="A572" s="400">
        <f>Baseline!A572</f>
        <v>0</v>
      </c>
      <c r="B572" s="340" t="s">
        <v>246</v>
      </c>
      <c r="C572" s="35" t="str">
        <f>'Data Request'!$C$6</f>
        <v>Naira</v>
      </c>
      <c r="D572" s="35" t="str">
        <f>'Data Request'!$C$7</f>
        <v>Million</v>
      </c>
      <c r="G572" s="322">
        <f t="shared" ref="G572:U572" si="409">G38</f>
        <v>0</v>
      </c>
      <c r="H572" s="322">
        <f t="shared" si="409"/>
        <v>0</v>
      </c>
      <c r="I572" s="322">
        <f t="shared" si="409"/>
        <v>0</v>
      </c>
      <c r="J572" s="322">
        <f t="shared" si="409"/>
        <v>0</v>
      </c>
      <c r="K572" s="322">
        <f t="shared" si="409"/>
        <v>0</v>
      </c>
      <c r="L572" s="322">
        <f t="shared" si="409"/>
        <v>2858.9436678107704</v>
      </c>
      <c r="M572" s="322">
        <f t="shared" ca="1" si="409"/>
        <v>3983.2285685028091</v>
      </c>
      <c r="N572" s="322">
        <f t="shared" ca="1" si="409"/>
        <v>9048.037994421451</v>
      </c>
      <c r="O572" s="322">
        <f t="shared" ca="1" si="409"/>
        <v>9149.7338456840225</v>
      </c>
      <c r="P572" s="322">
        <f t="shared" ca="1" si="409"/>
        <v>11256.514489509724</v>
      </c>
      <c r="Q572" s="322">
        <f t="shared" ca="1" si="409"/>
        <v>-15626.903146929028</v>
      </c>
      <c r="R572" s="322">
        <f t="shared" ca="1" si="409"/>
        <v>-6813.6089027716735</v>
      </c>
      <c r="S572" s="322">
        <f t="shared" ca="1" si="409"/>
        <v>-2365.6477924413412</v>
      </c>
      <c r="T572" s="322">
        <f t="shared" ca="1" si="409"/>
        <v>-4738.4744575281911</v>
      </c>
      <c r="U572" s="322">
        <f t="shared" ca="1" si="409"/>
        <v>-3778.0631588687065</v>
      </c>
      <c r="V572" s="322"/>
    </row>
    <row r="573" spans="1:22">
      <c r="A573" s="400">
        <f>Baseline!A573</f>
        <v>0</v>
      </c>
      <c r="B573" s="342" t="s">
        <v>341</v>
      </c>
      <c r="C573" s="364" t="str">
        <f>'Data Request'!$C$6</f>
        <v>Naira</v>
      </c>
      <c r="D573" s="364" t="str">
        <f>'Data Request'!$C$7</f>
        <v>Million</v>
      </c>
      <c r="E573" s="365"/>
      <c r="F573" s="365"/>
      <c r="G573" s="366">
        <f>G566</f>
        <v>55862.913015310005</v>
      </c>
      <c r="H573" s="366">
        <f t="shared" ref="H573:U573" si="410">H566</f>
        <v>71640.805169309999</v>
      </c>
      <c r="I573" s="366">
        <f t="shared" si="410"/>
        <v>67151.009465919997</v>
      </c>
      <c r="J573" s="366">
        <f t="shared" si="410"/>
        <v>100158.96899600999</v>
      </c>
      <c r="K573" s="366">
        <f t="shared" si="410"/>
        <v>74252.954540609993</v>
      </c>
      <c r="L573" s="366">
        <f t="shared" si="410"/>
        <v>83574.500070880764</v>
      </c>
      <c r="M573" s="366">
        <f t="shared" ca="1" si="410"/>
        <v>96148.570424224104</v>
      </c>
      <c r="N573" s="366">
        <f t="shared" ca="1" si="410"/>
        <v>105620.34644919976</v>
      </c>
      <c r="O573" s="366">
        <f t="shared" ca="1" si="410"/>
        <v>110629.34800884042</v>
      </c>
      <c r="P573" s="366">
        <f t="shared" ca="1" si="410"/>
        <v>117781.37511897636</v>
      </c>
      <c r="Q573" s="366">
        <f t="shared" ca="1" si="410"/>
        <v>96247.133677256701</v>
      </c>
      <c r="R573" s="366">
        <f t="shared" ca="1" si="410"/>
        <v>109232.84606153358</v>
      </c>
      <c r="S573" s="366">
        <f t="shared" ca="1" si="410"/>
        <v>118092.49192067824</v>
      </c>
      <c r="T573" s="366">
        <f t="shared" ca="1" si="410"/>
        <v>120302.49155178224</v>
      </c>
      <c r="U573" s="366">
        <f t="shared" ca="1" si="410"/>
        <v>125857.38938450906</v>
      </c>
      <c r="V573" s="322"/>
    </row>
    <row r="574" spans="1:22">
      <c r="A574" s="400">
        <f>Baseline!A574</f>
        <v>0</v>
      </c>
      <c r="B574" s="342" t="s">
        <v>342</v>
      </c>
      <c r="C574" s="364" t="str">
        <f>'Data Request'!$C$6</f>
        <v>Naira</v>
      </c>
      <c r="D574" s="364" t="str">
        <f>'Data Request'!$C$7</f>
        <v>Million</v>
      </c>
      <c r="E574" s="365"/>
      <c r="F574" s="365"/>
      <c r="G574" s="366">
        <f>G566-G569</f>
        <v>55862.913015310005</v>
      </c>
      <c r="H574" s="366">
        <f t="shared" ref="H574:U574" si="411">H566-H569</f>
        <v>71640.805169309999</v>
      </c>
      <c r="I574" s="366">
        <f t="shared" si="411"/>
        <v>67151.009465919997</v>
      </c>
      <c r="J574" s="366">
        <f t="shared" si="411"/>
        <v>100158.96899600999</v>
      </c>
      <c r="K574" s="366">
        <f t="shared" si="411"/>
        <v>74252.954540609993</v>
      </c>
      <c r="L574" s="366">
        <f t="shared" si="411"/>
        <v>80824.545935451257</v>
      </c>
      <c r="M574" s="366">
        <f t="shared" ca="1" si="411"/>
        <v>94033.499187627589</v>
      </c>
      <c r="N574" s="366">
        <f t="shared" ca="1" si="411"/>
        <v>103600.8221445025</v>
      </c>
      <c r="O574" s="366">
        <f t="shared" ca="1" si="411"/>
        <v>108430.15720326909</v>
      </c>
      <c r="P574" s="366">
        <f t="shared" ca="1" si="411"/>
        <v>115500.95901497407</v>
      </c>
      <c r="Q574" s="366">
        <f t="shared" ca="1" si="411"/>
        <v>93829.763604808526</v>
      </c>
      <c r="R574" s="366">
        <f t="shared" ca="1" si="411"/>
        <v>108115.89118655278</v>
      </c>
      <c r="S574" s="366">
        <f t="shared" ca="1" si="411"/>
        <v>118310.32730134932</v>
      </c>
      <c r="T574" s="366">
        <f t="shared" ca="1" si="411"/>
        <v>121971.29939095199</v>
      </c>
      <c r="U574" s="366">
        <f t="shared" ca="1" si="411"/>
        <v>129267.19938203548</v>
      </c>
      <c r="V574" s="322"/>
    </row>
    <row r="575" spans="1:22">
      <c r="A575" s="400">
        <f>Baseline!A575</f>
        <v>0</v>
      </c>
      <c r="B575" s="320" t="s">
        <v>69</v>
      </c>
      <c r="C575" s="35" t="str">
        <f>'Data Request'!$C$6</f>
        <v>Naira</v>
      </c>
      <c r="D575" s="35" t="str">
        <f>'Data Request'!$C$7</f>
        <v>Million</v>
      </c>
      <c r="G575" s="348"/>
      <c r="H575" s="348"/>
      <c r="I575" s="348"/>
      <c r="J575" s="348"/>
      <c r="K575" s="348"/>
      <c r="L575" s="322">
        <f t="shared" ref="L575:U575" si="412">L49</f>
        <v>-93.932030471240978</v>
      </c>
      <c r="M575" s="322">
        <f t="shared" ca="1" si="412"/>
        <v>8296.7168179675118</v>
      </c>
      <c r="N575" s="322">
        <f t="shared" ca="1" si="412"/>
        <v>13375.9002627933</v>
      </c>
      <c r="O575" s="322">
        <f t="shared" ca="1" si="412"/>
        <v>13772.681616536676</v>
      </c>
      <c r="P575" s="322">
        <f t="shared" ca="1" si="412"/>
        <v>16081.87540705741</v>
      </c>
      <c r="Q575" s="322">
        <f t="shared" ca="1" si="412"/>
        <v>-10537.341020258202</v>
      </c>
      <c r="R575" s="322">
        <f t="shared" ca="1" si="412"/>
        <v>-2890.8523708571001</v>
      </c>
      <c r="S575" s="322">
        <f t="shared" ca="1" si="412"/>
        <v>362.60856666805739</v>
      </c>
      <c r="T575" s="322">
        <f t="shared" ca="1" si="412"/>
        <v>-3313.8859699284376</v>
      </c>
      <c r="U575" s="322">
        <f t="shared" ca="1" si="412"/>
        <v>-3939.8070132871362</v>
      </c>
      <c r="V575" s="322"/>
    </row>
    <row r="576" spans="1:22">
      <c r="A576" s="400">
        <f>Baseline!A576</f>
        <v>0</v>
      </c>
      <c r="B576" s="342" t="s">
        <v>344</v>
      </c>
      <c r="C576" s="364" t="str">
        <f>'Data Request'!$C$6</f>
        <v>Naira</v>
      </c>
      <c r="D576" s="364" t="str">
        <f>'Data Request'!$C$7</f>
        <v>Million</v>
      </c>
      <c r="E576" s="365"/>
      <c r="F576" s="365"/>
      <c r="G576" s="366">
        <f>G564-G573</f>
        <v>-5810.3059441800069</v>
      </c>
      <c r="H576" s="366">
        <f t="shared" ref="H576:U576" si="413">H564-H573</f>
        <v>-10714.781018020003</v>
      </c>
      <c r="I576" s="366">
        <f t="shared" si="413"/>
        <v>615.72021225000208</v>
      </c>
      <c r="J576" s="366">
        <f t="shared" si="413"/>
        <v>-25212.600057409989</v>
      </c>
      <c r="K576" s="366">
        <f t="shared" si="413"/>
        <v>5431.2646004300041</v>
      </c>
      <c r="L576" s="366">
        <f t="shared" si="413"/>
        <v>93.930027211245033</v>
      </c>
      <c r="M576" s="366">
        <f t="shared" ca="1" si="413"/>
        <v>-8296.7188212275069</v>
      </c>
      <c r="N576" s="366">
        <f t="shared" ca="1" si="413"/>
        <v>-13375.902266053308</v>
      </c>
      <c r="O576" s="366">
        <f t="shared" ca="1" si="413"/>
        <v>-13772.681616536676</v>
      </c>
      <c r="P576" s="366">
        <f t="shared" ca="1" si="413"/>
        <v>-16081.875407057407</v>
      </c>
      <c r="Q576" s="366">
        <f t="shared" ca="1" si="413"/>
        <v>10537.341020258187</v>
      </c>
      <c r="R576" s="366">
        <f t="shared" ca="1" si="413"/>
        <v>2890.8523708570865</v>
      </c>
      <c r="S576" s="366">
        <f t="shared" ca="1" si="413"/>
        <v>-362.60856666805921</v>
      </c>
      <c r="T576" s="366">
        <f t="shared" ca="1" si="413"/>
        <v>3313.8859699284367</v>
      </c>
      <c r="U576" s="366">
        <f t="shared" ca="1" si="413"/>
        <v>3939.8070132871362</v>
      </c>
      <c r="V576" s="322"/>
    </row>
    <row r="577" spans="1:22">
      <c r="A577" s="400">
        <f>Baseline!A577</f>
        <v>0</v>
      </c>
      <c r="B577" s="342" t="s">
        <v>343</v>
      </c>
      <c r="C577" s="364" t="str">
        <f>'Data Request'!$C$6</f>
        <v>Naira</v>
      </c>
      <c r="D577" s="364" t="str">
        <f>'Data Request'!$C$7</f>
        <v>Million</v>
      </c>
      <c r="E577" s="365"/>
      <c r="F577" s="365"/>
      <c r="G577" s="366">
        <f>G564-G574</f>
        <v>-5810.3059441800069</v>
      </c>
      <c r="H577" s="366">
        <f t="shared" ref="H577:U577" si="414">H564-H574</f>
        <v>-10714.781018020003</v>
      </c>
      <c r="I577" s="366">
        <f t="shared" si="414"/>
        <v>615.72021225000208</v>
      </c>
      <c r="J577" s="366">
        <f t="shared" si="414"/>
        <v>-25212.600057409989</v>
      </c>
      <c r="K577" s="366">
        <f t="shared" si="414"/>
        <v>5431.2646004300041</v>
      </c>
      <c r="L577" s="366">
        <f t="shared" si="414"/>
        <v>2843.884162640752</v>
      </c>
      <c r="M577" s="366">
        <f t="shared" ca="1" si="414"/>
        <v>-6181.6475846309913</v>
      </c>
      <c r="N577" s="366">
        <f t="shared" ca="1" si="414"/>
        <v>-11356.377961356047</v>
      </c>
      <c r="O577" s="366">
        <f t="shared" ca="1" si="414"/>
        <v>-11573.490810965348</v>
      </c>
      <c r="P577" s="366">
        <f t="shared" ca="1" si="414"/>
        <v>-13801.459303055119</v>
      </c>
      <c r="Q577" s="366">
        <f t="shared" ca="1" si="414"/>
        <v>12954.711092706362</v>
      </c>
      <c r="R577" s="366">
        <f t="shared" ca="1" si="414"/>
        <v>4007.8072458378883</v>
      </c>
      <c r="S577" s="366">
        <f t="shared" ca="1" si="414"/>
        <v>-580.44394733913941</v>
      </c>
      <c r="T577" s="366">
        <f t="shared" ca="1" si="414"/>
        <v>1645.0781307586876</v>
      </c>
      <c r="U577" s="366">
        <f t="shared" ca="1" si="414"/>
        <v>529.99701576071675</v>
      </c>
      <c r="V577" s="322"/>
    </row>
    <row r="578" spans="1:22">
      <c r="A578" s="400">
        <f>Baseline!A578</f>
        <v>0</v>
      </c>
      <c r="B578" s="320"/>
      <c r="C578" s="35"/>
      <c r="D578" s="35"/>
      <c r="G578" s="322"/>
      <c r="H578" s="322"/>
      <c r="I578" s="322"/>
      <c r="J578" s="322"/>
      <c r="K578" s="322"/>
      <c r="L578" s="322"/>
      <c r="M578" s="322"/>
      <c r="N578" s="322"/>
      <c r="O578" s="322"/>
      <c r="P578" s="322"/>
      <c r="Q578" s="322"/>
      <c r="R578" s="322"/>
      <c r="S578" s="322"/>
      <c r="T578" s="322"/>
      <c r="U578" s="322"/>
      <c r="V578" s="322"/>
    </row>
    <row r="579" spans="1:22">
      <c r="A579" s="400">
        <f>Baseline!A579</f>
        <v>0</v>
      </c>
      <c r="B579" s="320"/>
      <c r="C579" s="35"/>
      <c r="D579" s="35"/>
      <c r="G579" s="322"/>
      <c r="H579" s="322"/>
      <c r="I579" s="322"/>
      <c r="J579" s="322"/>
      <c r="K579" s="322"/>
      <c r="L579" s="322"/>
      <c r="M579" s="322"/>
      <c r="N579" s="322"/>
      <c r="O579" s="322"/>
      <c r="P579" s="322"/>
      <c r="Q579" s="322"/>
      <c r="R579" s="322"/>
      <c r="S579" s="322"/>
      <c r="T579" s="322"/>
      <c r="U579" s="322"/>
      <c r="V579" s="322"/>
    </row>
    <row r="580" spans="1:22">
      <c r="A580" s="400">
        <f>Baseline!A580</f>
        <v>0</v>
      </c>
      <c r="B580" s="367" t="s">
        <v>278</v>
      </c>
      <c r="G580" s="322"/>
      <c r="H580" s="322"/>
      <c r="I580" s="322"/>
      <c r="J580" s="322"/>
      <c r="K580" s="322"/>
      <c r="L580" s="322"/>
      <c r="M580" s="322"/>
      <c r="N580" s="322"/>
      <c r="O580" s="322"/>
      <c r="P580" s="322"/>
      <c r="Q580" s="322"/>
      <c r="R580" s="322"/>
      <c r="S580" s="322"/>
      <c r="T580" s="322"/>
      <c r="U580" s="322"/>
      <c r="V580" s="322"/>
    </row>
    <row r="581" spans="1:22">
      <c r="A581" s="400">
        <f>Baseline!A581</f>
        <v>0</v>
      </c>
      <c r="B581" s="320"/>
      <c r="G581" s="322"/>
      <c r="H581" s="322"/>
      <c r="I581" s="322"/>
      <c r="J581" s="322"/>
      <c r="K581" s="322"/>
      <c r="L581" s="322"/>
      <c r="M581" s="322"/>
      <c r="N581" s="322"/>
      <c r="O581" s="322"/>
      <c r="P581" s="322"/>
      <c r="Q581" s="322"/>
      <c r="R581" s="322"/>
      <c r="S581" s="322"/>
      <c r="T581" s="322"/>
      <c r="U581" s="322"/>
      <c r="V581" s="322"/>
    </row>
    <row r="582" spans="1:22">
      <c r="A582" s="400">
        <f>Baseline!A582</f>
        <v>0</v>
      </c>
      <c r="B582" s="111" t="s">
        <v>73</v>
      </c>
      <c r="C582" s="350"/>
      <c r="G582" s="323">
        <f>SUM(G583:G584)</f>
        <v>8.5413045724874195</v>
      </c>
      <c r="H582" s="323">
        <f t="shared" ref="H582:U582" si="415">SUM(H583:H584)</f>
        <v>8.6948480442005991</v>
      </c>
      <c r="I582" s="323">
        <f t="shared" si="415"/>
        <v>7.0876758565315052</v>
      </c>
      <c r="J582" s="323">
        <f t="shared" si="415"/>
        <v>8.705989540960541</v>
      </c>
      <c r="K582" s="323">
        <f t="shared" si="415"/>
        <v>8.0276903102430133</v>
      </c>
      <c r="L582" s="323">
        <f t="shared" si="415"/>
        <v>7.1445504791175578</v>
      </c>
      <c r="M582" s="323">
        <f t="shared" ca="1" si="415"/>
        <v>5.8850727909084917</v>
      </c>
      <c r="N582" s="323">
        <f t="shared" ca="1" si="415"/>
        <v>4.7326393992129718</v>
      </c>
      <c r="O582" s="323">
        <f t="shared" ca="1" si="415"/>
        <v>3.7167498578191696</v>
      </c>
      <c r="P582" s="323">
        <f t="shared" ca="1" si="415"/>
        <v>2.9218703781208895</v>
      </c>
      <c r="Q582" s="323">
        <f t="shared" ca="1" si="415"/>
        <v>2.1911499665540806</v>
      </c>
      <c r="R582" s="323">
        <f t="shared" ca="1" si="415"/>
        <v>1.4916088038237736</v>
      </c>
      <c r="S582" s="323">
        <f t="shared" ca="1" si="415"/>
        <v>0.82394360628336938</v>
      </c>
      <c r="T582" s="323">
        <f t="shared" ca="1" si="415"/>
        <v>0.18717633986479432</v>
      </c>
      <c r="U582" s="323">
        <f t="shared" ca="1" si="415"/>
        <v>-0.42232278211381102</v>
      </c>
      <c r="V582" s="323"/>
    </row>
    <row r="583" spans="1:22">
      <c r="A583" s="400">
        <f>Baseline!A583</f>
        <v>0</v>
      </c>
      <c r="B583" s="347" t="s">
        <v>276</v>
      </c>
      <c r="C583" s="112"/>
      <c r="G583" s="325">
        <f t="shared" ref="G583:U583" si="416">G539/G$550*100</f>
        <v>1.5853928216236692</v>
      </c>
      <c r="H583" s="325">
        <f t="shared" si="416"/>
        <v>1.6098195182771378</v>
      </c>
      <c r="I583" s="325">
        <f t="shared" si="416"/>
        <v>1.6599664105566692</v>
      </c>
      <c r="J583" s="325">
        <f t="shared" si="416"/>
        <v>2.2306806888403417</v>
      </c>
      <c r="K583" s="325">
        <f t="shared" si="416"/>
        <v>2.3263038762366399</v>
      </c>
      <c r="L583" s="325">
        <f t="shared" si="416"/>
        <v>2.5200720253964359</v>
      </c>
      <c r="M583" s="325">
        <f t="shared" ca="1" si="416"/>
        <v>2.2357228174680532</v>
      </c>
      <c r="N583" s="325">
        <f t="shared" ca="1" si="416"/>
        <v>1.967734679214983</v>
      </c>
      <c r="O583" s="325">
        <f t="shared" ca="1" si="416"/>
        <v>1.7257214441704569</v>
      </c>
      <c r="P583" s="325">
        <f t="shared" ca="1" si="416"/>
        <v>1.5603112087078232</v>
      </c>
      <c r="Q583" s="325">
        <f t="shared" ca="1" si="416"/>
        <v>1.4068984340005513</v>
      </c>
      <c r="R583" s="325">
        <f t="shared" ca="1" si="416"/>
        <v>1.2646665253493146</v>
      </c>
      <c r="S583" s="325">
        <f t="shared" ca="1" si="416"/>
        <v>1.1328525965489289</v>
      </c>
      <c r="T583" s="325">
        <f t="shared" ca="1" si="416"/>
        <v>1.0107450880710089</v>
      </c>
      <c r="U583" s="325">
        <f t="shared" ca="1" si="416"/>
        <v>0.89768023412258968</v>
      </c>
      <c r="V583" s="325"/>
    </row>
    <row r="584" spans="1:22">
      <c r="A584" s="400">
        <f>Baseline!A584</f>
        <v>0</v>
      </c>
      <c r="B584" s="347" t="s">
        <v>74</v>
      </c>
      <c r="C584" s="112"/>
      <c r="G584" s="325">
        <f t="shared" ref="G584:U584" si="417">G540/G$550*100</f>
        <v>6.9559117508637511</v>
      </c>
      <c r="H584" s="325">
        <f t="shared" si="417"/>
        <v>7.0850285259234607</v>
      </c>
      <c r="I584" s="325">
        <f t="shared" si="417"/>
        <v>5.4277094459748358</v>
      </c>
      <c r="J584" s="325">
        <f t="shared" si="417"/>
        <v>6.4753088521202002</v>
      </c>
      <c r="K584" s="325">
        <f t="shared" si="417"/>
        <v>5.7013864340063742</v>
      </c>
      <c r="L584" s="325">
        <f t="shared" si="417"/>
        <v>4.6244784537211219</v>
      </c>
      <c r="M584" s="325">
        <f t="shared" ca="1" si="417"/>
        <v>3.6493499734404389</v>
      </c>
      <c r="N584" s="325">
        <f t="shared" ca="1" si="417"/>
        <v>2.7649047199979888</v>
      </c>
      <c r="O584" s="325">
        <f t="shared" ca="1" si="417"/>
        <v>1.9910284136487124</v>
      </c>
      <c r="P584" s="325">
        <f t="shared" ca="1" si="417"/>
        <v>1.361559169413066</v>
      </c>
      <c r="Q584" s="325">
        <f t="shared" ca="1" si="417"/>
        <v>0.78425153255352908</v>
      </c>
      <c r="R584" s="325">
        <f t="shared" ca="1" si="417"/>
        <v>0.22694227847445902</v>
      </c>
      <c r="S584" s="325">
        <f t="shared" ca="1" si="417"/>
        <v>-0.30890899026555951</v>
      </c>
      <c r="T584" s="325">
        <f t="shared" ca="1" si="417"/>
        <v>-0.82356874820621462</v>
      </c>
      <c r="U584" s="325">
        <f t="shared" ca="1" si="417"/>
        <v>-1.3200030162364007</v>
      </c>
      <c r="V584" s="325"/>
    </row>
    <row r="585" spans="1:22">
      <c r="A585" s="400">
        <f>Baseline!A585</f>
        <v>0</v>
      </c>
      <c r="B585" s="111" t="s">
        <v>75</v>
      </c>
      <c r="C585" s="350"/>
      <c r="G585" s="323">
        <f>SUM(G586:G587)</f>
        <v>283.40603128080511</v>
      </c>
      <c r="H585" s="323">
        <f t="shared" ref="H585:U585" si="418">SUM(H586:H587)</f>
        <v>258.11269694586906</v>
      </c>
      <c r="I585" s="323">
        <f t="shared" si="418"/>
        <v>242.11893084295033</v>
      </c>
      <c r="J585" s="323">
        <f t="shared" si="418"/>
        <v>301.30212077330191</v>
      </c>
      <c r="K585" s="323">
        <f t="shared" si="418"/>
        <v>295.00784137064954</v>
      </c>
      <c r="L585" s="323">
        <f t="shared" si="418"/>
        <v>262.1001946982322</v>
      </c>
      <c r="M585" s="323">
        <f t="shared" ca="1" si="418"/>
        <v>225.96213656202923</v>
      </c>
      <c r="N585" s="323">
        <f t="shared" ca="1" si="418"/>
        <v>191.32671338558913</v>
      </c>
      <c r="O585" s="323">
        <f t="shared" ca="1" si="418"/>
        <v>158.42184230377995</v>
      </c>
      <c r="P585" s="323">
        <f t="shared" ca="1" si="418"/>
        <v>127.05561578080457</v>
      </c>
      <c r="Q585" s="323">
        <f t="shared" ca="1" si="418"/>
        <v>97.204495213491157</v>
      </c>
      <c r="R585" s="323">
        <f t="shared" ca="1" si="418"/>
        <v>67.507253278241123</v>
      </c>
      <c r="S585" s="323">
        <f t="shared" ca="1" si="418"/>
        <v>38.042955003765243</v>
      </c>
      <c r="T585" s="323">
        <f t="shared" ca="1" si="418"/>
        <v>8.8167590875016728</v>
      </c>
      <c r="U585" s="323">
        <f t="shared" ca="1" si="418"/>
        <v>-20.294752943680379</v>
      </c>
      <c r="V585" s="323"/>
    </row>
    <row r="586" spans="1:22">
      <c r="A586" s="400">
        <f>Baseline!A586</f>
        <v>0</v>
      </c>
      <c r="B586" s="347" t="s">
        <v>84</v>
      </c>
      <c r="C586" s="112"/>
      <c r="G586" s="325">
        <f>G539/G$564*100</f>
        <v>52.604363160719402</v>
      </c>
      <c r="H586" s="325">
        <f t="shared" ref="H586:U586" si="419">H539/H$564*100</f>
        <v>47.788627857131701</v>
      </c>
      <c r="I586" s="325">
        <f t="shared" si="419"/>
        <v>56.705371506065596</v>
      </c>
      <c r="J586" s="325">
        <f t="shared" si="419"/>
        <v>77.200738543672827</v>
      </c>
      <c r="K586" s="325">
        <f t="shared" si="419"/>
        <v>85.488834070377919</v>
      </c>
      <c r="L586" s="325">
        <f t="shared" si="419"/>
        <v>92.449674817267962</v>
      </c>
      <c r="M586" s="325">
        <f t="shared" ca="1" si="419"/>
        <v>85.842388453715941</v>
      </c>
      <c r="N586" s="325">
        <f t="shared" ca="1" si="419"/>
        <v>79.54973477414255</v>
      </c>
      <c r="O586" s="325">
        <f t="shared" ca="1" si="419"/>
        <v>73.556731269786965</v>
      </c>
      <c r="P586" s="325">
        <f t="shared" ca="1" si="419"/>
        <v>67.849108884686387</v>
      </c>
      <c r="Q586" s="325">
        <f t="shared" ca="1" si="419"/>
        <v>62.413278041733463</v>
      </c>
      <c r="R586" s="325">
        <f t="shared" ca="1" si="419"/>
        <v>57.236296286540203</v>
      </c>
      <c r="S586" s="325">
        <f t="shared" ca="1" si="419"/>
        <v>52.305837472070451</v>
      </c>
      <c r="T586" s="325">
        <f t="shared" ca="1" si="419"/>
        <v>47.610162410670668</v>
      </c>
      <c r="U586" s="325">
        <f t="shared" ca="1" si="419"/>
        <v>43.138090923623267</v>
      </c>
      <c r="V586" s="325"/>
    </row>
    <row r="587" spans="1:22">
      <c r="A587" s="400">
        <f>Baseline!A587</f>
        <v>0</v>
      </c>
      <c r="B587" s="347" t="s">
        <v>85</v>
      </c>
      <c r="C587" s="112"/>
      <c r="G587" s="325">
        <f t="shared" ref="G587:U587" si="420">G540/G$564*100</f>
        <v>230.80166812008568</v>
      </c>
      <c r="H587" s="325">
        <f t="shared" si="420"/>
        <v>210.32406908873739</v>
      </c>
      <c r="I587" s="325">
        <f t="shared" si="420"/>
        <v>185.41355933688473</v>
      </c>
      <c r="J587" s="325">
        <f t="shared" si="420"/>
        <v>224.10138222962911</v>
      </c>
      <c r="K587" s="325">
        <f t="shared" si="420"/>
        <v>209.5190073002716</v>
      </c>
      <c r="L587" s="325">
        <f t="shared" si="420"/>
        <v>169.65051988096425</v>
      </c>
      <c r="M587" s="325">
        <f t="shared" ca="1" si="420"/>
        <v>140.1197481083133</v>
      </c>
      <c r="N587" s="325">
        <f t="shared" ca="1" si="420"/>
        <v>111.77697861144659</v>
      </c>
      <c r="O587" s="325">
        <f t="shared" ca="1" si="420"/>
        <v>84.865111033993003</v>
      </c>
      <c r="P587" s="325">
        <f t="shared" ca="1" si="420"/>
        <v>59.206506896118192</v>
      </c>
      <c r="Q587" s="325">
        <f t="shared" ca="1" si="420"/>
        <v>34.791217171757701</v>
      </c>
      <c r="R587" s="325">
        <f t="shared" ca="1" si="420"/>
        <v>10.270956991700919</v>
      </c>
      <c r="S587" s="325">
        <f t="shared" ca="1" si="420"/>
        <v>-14.262882468305204</v>
      </c>
      <c r="T587" s="325">
        <f t="shared" ca="1" si="420"/>
        <v>-38.793403323168995</v>
      </c>
      <c r="U587" s="325">
        <f t="shared" ca="1" si="420"/>
        <v>-63.432843867303646</v>
      </c>
      <c r="V587" s="325"/>
    </row>
    <row r="588" spans="1:22">
      <c r="A588" s="400">
        <f>Baseline!A588</f>
        <v>0</v>
      </c>
      <c r="B588" s="113" t="s">
        <v>76</v>
      </c>
      <c r="C588" s="113"/>
      <c r="G588" s="327">
        <f>SUM(G589:G590)</f>
        <v>6.2283042628739747</v>
      </c>
      <c r="H588" s="327">
        <f t="shared" ref="H588:U588" si="421">SUM(H589:H590)</f>
        <v>5.9666743807876248</v>
      </c>
      <c r="I588" s="327">
        <f t="shared" si="421"/>
        <v>6.3222931294625635</v>
      </c>
      <c r="J588" s="327">
        <f t="shared" si="421"/>
        <v>5.6307790072291342</v>
      </c>
      <c r="K588" s="327">
        <f t="shared" si="421"/>
        <v>6.362831768220742</v>
      </c>
      <c r="L588" s="327">
        <f t="shared" si="421"/>
        <v>6.7037206227778583</v>
      </c>
      <c r="M588" s="327">
        <f t="shared" ca="1" si="421"/>
        <v>6.9415723104592066</v>
      </c>
      <c r="N588" s="327">
        <f t="shared" ca="1" si="421"/>
        <v>11.998080098075782</v>
      </c>
      <c r="O588" s="327">
        <f t="shared" ca="1" si="421"/>
        <v>11.717236483535572</v>
      </c>
      <c r="P588" s="327">
        <f t="shared" ca="1" si="421"/>
        <v>13.310715029924095</v>
      </c>
      <c r="Q588" s="327">
        <f t="shared" ca="1" si="421"/>
        <v>-12.370274903630971</v>
      </c>
      <c r="R588" s="327">
        <f t="shared" ca="1" si="421"/>
        <v>-5.0806868730127519</v>
      </c>
      <c r="S588" s="327">
        <f t="shared" ca="1" si="421"/>
        <v>-2.1944158097430191</v>
      </c>
      <c r="T588" s="327">
        <f t="shared" ca="1" si="421"/>
        <v>-5.1831985576285273</v>
      </c>
      <c r="U588" s="327">
        <f t="shared" ca="1" si="421"/>
        <v>-5.5377722754242562</v>
      </c>
      <c r="V588" s="327"/>
    </row>
    <row r="589" spans="1:22">
      <c r="A589" s="400">
        <f>Baseline!A589</f>
        <v>0</v>
      </c>
      <c r="B589" s="347" t="s">
        <v>77</v>
      </c>
      <c r="C589" s="112"/>
      <c r="G589" s="325">
        <f>G542/G$564*100</f>
        <v>2.1271786528675478</v>
      </c>
      <c r="H589" s="325">
        <f t="shared" ref="H589:U589" si="422">H542/H$564*100</f>
        <v>2.1525669757981953</v>
      </c>
      <c r="I589" s="325">
        <f t="shared" si="422"/>
        <v>2.388396537668243</v>
      </c>
      <c r="J589" s="325">
        <f t="shared" si="422"/>
        <v>2.1916664465904523</v>
      </c>
      <c r="K589" s="325">
        <f t="shared" si="422"/>
        <v>2.1800132072952065</v>
      </c>
      <c r="L589" s="325">
        <f t="shared" si="422"/>
        <v>2.581505623313979</v>
      </c>
      <c r="M589" s="325">
        <f t="shared" ca="1" si="422"/>
        <v>2.6353034414926766</v>
      </c>
      <c r="N589" s="325">
        <f t="shared" ca="1" si="422"/>
        <v>2.6967866622683316</v>
      </c>
      <c r="O589" s="325">
        <f t="shared" ca="1" si="422"/>
        <v>2.7670532002976524</v>
      </c>
      <c r="P589" s="325">
        <f t="shared" ca="1" si="422"/>
        <v>2.8473578151883037</v>
      </c>
      <c r="Q589" s="325">
        <f t="shared" ca="1" si="422"/>
        <v>2.9391345179204778</v>
      </c>
      <c r="R589" s="325">
        <f t="shared" ca="1" si="422"/>
        <v>3.0440221781858181</v>
      </c>
      <c r="S589" s="325">
        <f t="shared" ca="1" si="422"/>
        <v>3.1638937899176365</v>
      </c>
      <c r="T589" s="325">
        <f t="shared" ca="1" si="422"/>
        <v>3.3008899176111441</v>
      </c>
      <c r="U589" s="325">
        <f t="shared" ca="1" si="422"/>
        <v>3.4574569206894363</v>
      </c>
      <c r="V589" s="325"/>
    </row>
    <row r="590" spans="1:22">
      <c r="A590" s="400">
        <f>Baseline!A590</f>
        <v>0</v>
      </c>
      <c r="B590" s="347" t="s">
        <v>78</v>
      </c>
      <c r="C590" s="112"/>
      <c r="G590" s="325">
        <f t="shared" ref="G590:U590" si="423">G543/G$564*100</f>
        <v>4.1011256100064273</v>
      </c>
      <c r="H590" s="325">
        <f t="shared" si="423"/>
        <v>3.8141074049894295</v>
      </c>
      <c r="I590" s="325">
        <f t="shared" si="423"/>
        <v>3.9338965917943209</v>
      </c>
      <c r="J590" s="325">
        <f t="shared" si="423"/>
        <v>3.4391125606386819</v>
      </c>
      <c r="K590" s="325">
        <f t="shared" si="423"/>
        <v>4.1828185609255355</v>
      </c>
      <c r="L590" s="325">
        <f t="shared" si="423"/>
        <v>4.1222149994638793</v>
      </c>
      <c r="M590" s="325">
        <f t="shared" ca="1" si="423"/>
        <v>4.3062688689665301</v>
      </c>
      <c r="N590" s="325">
        <f t="shared" ca="1" si="423"/>
        <v>9.3012934358074499</v>
      </c>
      <c r="O590" s="325">
        <f t="shared" ca="1" si="423"/>
        <v>8.9501832832379193</v>
      </c>
      <c r="P590" s="325">
        <f t="shared" ca="1" si="423"/>
        <v>10.463357214735792</v>
      </c>
      <c r="Q590" s="325">
        <f t="shared" ca="1" si="423"/>
        <v>-15.309409421551448</v>
      </c>
      <c r="R590" s="325">
        <f t="shared" ca="1" si="423"/>
        <v>-8.12470905119857</v>
      </c>
      <c r="S590" s="325">
        <f t="shared" ca="1" si="423"/>
        <v>-5.3583095996606556</v>
      </c>
      <c r="T590" s="325">
        <f t="shared" ca="1" si="423"/>
        <v>-8.4840884752396715</v>
      </c>
      <c r="U590" s="325">
        <f t="shared" ca="1" si="423"/>
        <v>-8.9952291961136925</v>
      </c>
      <c r="V590" s="325"/>
    </row>
    <row r="591" spans="1:22">
      <c r="A591" s="400">
        <f>Baseline!A591</f>
        <v>0</v>
      </c>
      <c r="B591" s="113" t="s">
        <v>346</v>
      </c>
      <c r="C591" s="113"/>
      <c r="D591" s="376"/>
      <c r="E591" s="49"/>
      <c r="F591" s="49"/>
      <c r="G591" s="323">
        <f>G541/G$565*100</f>
        <v>7.7127130443442047</v>
      </c>
      <c r="H591" s="323">
        <f t="shared" ref="H591:U591" si="424">H541/H$565*100</f>
        <v>7.112611678960798</v>
      </c>
      <c r="I591" s="323">
        <f t="shared" si="424"/>
        <v>9.3748924764535317</v>
      </c>
      <c r="J591" s="323">
        <f t="shared" si="424"/>
        <v>7.8842247728001231</v>
      </c>
      <c r="K591" s="323">
        <f t="shared" si="424"/>
        <v>9.571530430129112</v>
      </c>
      <c r="L591" s="323">
        <f t="shared" si="424"/>
        <v>10.08432538739665</v>
      </c>
      <c r="M591" s="323">
        <f t="shared" ca="1" si="424"/>
        <v>10.442122787898441</v>
      </c>
      <c r="N591" s="323">
        <f t="shared" ca="1" si="424"/>
        <v>18.048565944400551</v>
      </c>
      <c r="O591" s="323">
        <f t="shared" ca="1" si="424"/>
        <v>17.626096311287689</v>
      </c>
      <c r="P591" s="323">
        <f t="shared" ca="1" si="424"/>
        <v>20.023146705216401</v>
      </c>
      <c r="Q591" s="323">
        <f t="shared" ca="1" si="424"/>
        <v>-18.608454062942403</v>
      </c>
      <c r="R591" s="323">
        <f t="shared" ca="1" si="424"/>
        <v>-7.6428154605441696</v>
      </c>
      <c r="S591" s="323">
        <f t="shared" ca="1" si="424"/>
        <v>-3.3010330092673699</v>
      </c>
      <c r="T591" s="323">
        <f t="shared" ca="1" si="424"/>
        <v>-7.797022540738288</v>
      </c>
      <c r="U591" s="323">
        <f t="shared" ca="1" si="424"/>
        <v>-8.3304034713101558</v>
      </c>
      <c r="V591" s="325"/>
    </row>
    <row r="592" spans="1:22">
      <c r="A592" s="400">
        <f>Baseline!A592</f>
        <v>0</v>
      </c>
      <c r="B592" s="347" t="s">
        <v>347</v>
      </c>
      <c r="C592" s="112"/>
      <c r="G592" s="325">
        <f>G542/G$565*100</f>
        <v>2.6341549563366344</v>
      </c>
      <c r="H592" s="325">
        <f t="shared" ref="H592:U592" si="425">H542/H$565*100</f>
        <v>2.5659809861765135</v>
      </c>
      <c r="I592" s="325">
        <f t="shared" si="425"/>
        <v>3.5415885143682115</v>
      </c>
      <c r="J592" s="325">
        <f t="shared" si="425"/>
        <v>3.0687744750306627</v>
      </c>
      <c r="K592" s="325">
        <f t="shared" si="425"/>
        <v>3.2793673496013662</v>
      </c>
      <c r="L592" s="325">
        <f t="shared" si="425"/>
        <v>3.8833275071813835</v>
      </c>
      <c r="M592" s="325">
        <f t="shared" ca="1" si="425"/>
        <v>3.96425491065978</v>
      </c>
      <c r="N592" s="325">
        <f t="shared" ca="1" si="425"/>
        <v>4.0567433717779489</v>
      </c>
      <c r="O592" s="325">
        <f t="shared" ca="1" si="425"/>
        <v>4.1624444701987127</v>
      </c>
      <c r="P592" s="325">
        <f t="shared" ca="1" si="425"/>
        <v>4.2832457255367276</v>
      </c>
      <c r="Q592" s="325">
        <f t="shared" ca="1" si="425"/>
        <v>4.421304303065889</v>
      </c>
      <c r="R592" s="325">
        <f t="shared" ca="1" si="425"/>
        <v>4.5790855345277865</v>
      </c>
      <c r="S592" s="325">
        <f t="shared" ca="1" si="425"/>
        <v>4.7594069419128138</v>
      </c>
      <c r="T592" s="325">
        <f t="shared" ca="1" si="425"/>
        <v>4.9654885503528448</v>
      </c>
      <c r="U592" s="325">
        <f t="shared" ca="1" si="425"/>
        <v>5.2010103885700207</v>
      </c>
      <c r="V592" s="325"/>
    </row>
    <row r="593" spans="1:22">
      <c r="A593" s="400">
        <f>Baseline!A593</f>
        <v>0</v>
      </c>
      <c r="B593" s="347" t="s">
        <v>348</v>
      </c>
      <c r="C593" s="112"/>
      <c r="G593" s="325">
        <f t="shared" ref="G593:U593" si="426">G543/G$565*100</f>
        <v>5.0785580880075711</v>
      </c>
      <c r="H593" s="325">
        <f t="shared" si="426"/>
        <v>4.5466306927842846</v>
      </c>
      <c r="I593" s="325">
        <f t="shared" si="426"/>
        <v>5.8333039620853206</v>
      </c>
      <c r="J593" s="325">
        <f t="shared" si="426"/>
        <v>4.8154502977694618</v>
      </c>
      <c r="K593" s="325">
        <f t="shared" si="426"/>
        <v>6.2921630805277466</v>
      </c>
      <c r="L593" s="325">
        <f t="shared" si="426"/>
        <v>6.200997880215267</v>
      </c>
      <c r="M593" s="325">
        <f t="shared" ca="1" si="426"/>
        <v>6.4778678772386602</v>
      </c>
      <c r="N593" s="325">
        <f t="shared" ca="1" si="426"/>
        <v>13.991822572622603</v>
      </c>
      <c r="O593" s="325">
        <f t="shared" ca="1" si="426"/>
        <v>13.463651841088975</v>
      </c>
      <c r="P593" s="325">
        <f t="shared" ca="1" si="426"/>
        <v>15.739900979679675</v>
      </c>
      <c r="Q593" s="325">
        <f t="shared" ca="1" si="426"/>
        <v>-23.029758366008295</v>
      </c>
      <c r="R593" s="325">
        <f t="shared" ca="1" si="426"/>
        <v>-12.221900995071957</v>
      </c>
      <c r="S593" s="325">
        <f t="shared" ca="1" si="426"/>
        <v>-8.0604399511801805</v>
      </c>
      <c r="T593" s="325">
        <f t="shared" ca="1" si="426"/>
        <v>-12.762511091091131</v>
      </c>
      <c r="U593" s="325">
        <f t="shared" ca="1" si="426"/>
        <v>-13.531413859880173</v>
      </c>
      <c r="V593" s="325"/>
    </row>
    <row r="594" spans="1:22">
      <c r="A594" s="400">
        <f>Baseline!A594</f>
        <v>0</v>
      </c>
      <c r="B594" s="113" t="s">
        <v>79</v>
      </c>
      <c r="C594" s="113"/>
      <c r="D594" s="376"/>
      <c r="E594" s="49"/>
      <c r="F594" s="49"/>
      <c r="G594" s="323">
        <f>G541/G$558*100</f>
        <v>34.280800107481895</v>
      </c>
      <c r="H594" s="323">
        <f t="shared" ref="H594:U594" si="427">H541/H$558*100</f>
        <v>39.771125477766404</v>
      </c>
      <c r="I594" s="323">
        <f t="shared" si="427"/>
        <v>23.664815758091724</v>
      </c>
      <c r="J594" s="323">
        <f t="shared" si="427"/>
        <v>24.043065965991079</v>
      </c>
      <c r="K594" s="323">
        <f t="shared" si="427"/>
        <v>21.043437999944118</v>
      </c>
      <c r="L594" s="323">
        <f t="shared" si="427"/>
        <v>22.17084066232043</v>
      </c>
      <c r="M594" s="323">
        <f t="shared" ca="1" si="427"/>
        <v>22.957474259628967</v>
      </c>
      <c r="N594" s="323">
        <f t="shared" ca="1" si="427"/>
        <v>39.680579946061215</v>
      </c>
      <c r="O594" s="323">
        <f t="shared" ca="1" si="427"/>
        <v>38.751761551117255</v>
      </c>
      <c r="P594" s="323">
        <f t="shared" ca="1" si="427"/>
        <v>44.021784116014459</v>
      </c>
      <c r="Q594" s="323">
        <f t="shared" ca="1" si="427"/>
        <v>-40.911519031032803</v>
      </c>
      <c r="R594" s="323">
        <f t="shared" ca="1" si="427"/>
        <v>-16.803071824617927</v>
      </c>
      <c r="S594" s="323">
        <f t="shared" ca="1" si="427"/>
        <v>-7.2574688001435765</v>
      </c>
      <c r="T594" s="323">
        <f t="shared" ca="1" si="427"/>
        <v>-17.142102991567217</v>
      </c>
      <c r="U594" s="323">
        <f t="shared" ca="1" si="427"/>
        <v>-18.314764837525551</v>
      </c>
      <c r="V594" s="325"/>
    </row>
    <row r="595" spans="1:22">
      <c r="A595" s="400">
        <f>Baseline!A595</f>
        <v>0</v>
      </c>
      <c r="B595" s="347" t="s">
        <v>92</v>
      </c>
      <c r="C595" s="112"/>
      <c r="G595" s="325">
        <f>G542/G$558*100</f>
        <v>11.708064204012786</v>
      </c>
      <c r="H595" s="325">
        <f t="shared" ref="H595:U595" si="428">H542/H$558*100</f>
        <v>14.348028035420512</v>
      </c>
      <c r="I595" s="325">
        <f t="shared" si="428"/>
        <v>8.9399467667497703</v>
      </c>
      <c r="J595" s="325">
        <f t="shared" si="428"/>
        <v>9.3582754505497867</v>
      </c>
      <c r="K595" s="325">
        <f t="shared" si="428"/>
        <v>7.2098358777768157</v>
      </c>
      <c r="L595" s="325">
        <f t="shared" si="428"/>
        <v>8.5376693129049244</v>
      </c>
      <c r="M595" s="325">
        <f t="shared" ca="1" si="428"/>
        <v>8.7155918311506433</v>
      </c>
      <c r="N595" s="325">
        <f t="shared" ca="1" si="428"/>
        <v>8.9189318520028955</v>
      </c>
      <c r="O595" s="325">
        <f t="shared" ca="1" si="428"/>
        <v>9.1513204472626128</v>
      </c>
      <c r="P595" s="325">
        <f t="shared" ca="1" si="428"/>
        <v>9.4169074132737158</v>
      </c>
      <c r="Q595" s="325">
        <f t="shared" ca="1" si="428"/>
        <v>9.7204353744292646</v>
      </c>
      <c r="R595" s="325">
        <f t="shared" ca="1" si="428"/>
        <v>10.067324472892746</v>
      </c>
      <c r="S595" s="325">
        <f t="shared" ca="1" si="428"/>
        <v>10.463769156851015</v>
      </c>
      <c r="T595" s="325">
        <f t="shared" ca="1" si="428"/>
        <v>10.916848795660464</v>
      </c>
      <c r="U595" s="325">
        <f t="shared" ca="1" si="428"/>
        <v>11.434654097156972</v>
      </c>
      <c r="V595" s="325"/>
    </row>
    <row r="596" spans="1:22">
      <c r="A596" s="400">
        <f>Baseline!A596</f>
        <v>0</v>
      </c>
      <c r="B596" s="347" t="s">
        <v>91</v>
      </c>
      <c r="C596" s="112"/>
      <c r="G596" s="325">
        <f t="shared" ref="G596:U596" si="429">G543/G$558*100</f>
        <v>22.572735903469109</v>
      </c>
      <c r="H596" s="325">
        <f t="shared" si="429"/>
        <v>25.423097442345888</v>
      </c>
      <c r="I596" s="325">
        <f t="shared" si="429"/>
        <v>14.72486899134195</v>
      </c>
      <c r="J596" s="325">
        <f t="shared" si="429"/>
        <v>14.684790515441293</v>
      </c>
      <c r="K596" s="325">
        <f t="shared" si="429"/>
        <v>13.833602122167301</v>
      </c>
      <c r="L596" s="325">
        <f t="shared" si="429"/>
        <v>13.633171349415507</v>
      </c>
      <c r="M596" s="325">
        <f t="shared" ca="1" si="429"/>
        <v>14.241882428478325</v>
      </c>
      <c r="N596" s="325">
        <f t="shared" ca="1" si="429"/>
        <v>30.761648094058312</v>
      </c>
      <c r="O596" s="325">
        <f t="shared" ca="1" si="429"/>
        <v>29.600441103854646</v>
      </c>
      <c r="P596" s="325">
        <f t="shared" ca="1" si="429"/>
        <v>34.604876702740739</v>
      </c>
      <c r="Q596" s="325">
        <f t="shared" ca="1" si="429"/>
        <v>-50.631954405462075</v>
      </c>
      <c r="R596" s="325">
        <f t="shared" ca="1" si="429"/>
        <v>-26.870396297510673</v>
      </c>
      <c r="S596" s="325">
        <f t="shared" ca="1" si="429"/>
        <v>-17.721237956994589</v>
      </c>
      <c r="T596" s="325">
        <f t="shared" ca="1" si="429"/>
        <v>-28.058951787227677</v>
      </c>
      <c r="U596" s="325">
        <f t="shared" ca="1" si="429"/>
        <v>-29.749418934682524</v>
      </c>
      <c r="V596" s="325"/>
    </row>
    <row r="597" spans="1:22">
      <c r="A597" s="400">
        <f>Baseline!A597</f>
        <v>0</v>
      </c>
      <c r="B597" s="113" t="s">
        <v>77</v>
      </c>
      <c r="C597" s="113"/>
      <c r="G597" s="327">
        <f>G589</f>
        <v>2.1271786528675478</v>
      </c>
      <c r="H597" s="327">
        <f t="shared" ref="H597:U597" si="430">H589</f>
        <v>2.1525669757981953</v>
      </c>
      <c r="I597" s="327">
        <f t="shared" si="430"/>
        <v>2.388396537668243</v>
      </c>
      <c r="J597" s="327">
        <f t="shared" si="430"/>
        <v>2.1916664465904523</v>
      </c>
      <c r="K597" s="327">
        <f t="shared" si="430"/>
        <v>2.1800132072952065</v>
      </c>
      <c r="L597" s="327">
        <f t="shared" si="430"/>
        <v>2.581505623313979</v>
      </c>
      <c r="M597" s="327">
        <f t="shared" ca="1" si="430"/>
        <v>2.6353034414926766</v>
      </c>
      <c r="N597" s="327">
        <f t="shared" ca="1" si="430"/>
        <v>2.6967866622683316</v>
      </c>
      <c r="O597" s="327">
        <f t="shared" ca="1" si="430"/>
        <v>2.7670532002976524</v>
      </c>
      <c r="P597" s="327">
        <f t="shared" ca="1" si="430"/>
        <v>2.8473578151883037</v>
      </c>
      <c r="Q597" s="327">
        <f t="shared" ca="1" si="430"/>
        <v>2.9391345179204778</v>
      </c>
      <c r="R597" s="327">
        <f t="shared" ca="1" si="430"/>
        <v>3.0440221781858181</v>
      </c>
      <c r="S597" s="327">
        <f t="shared" ca="1" si="430"/>
        <v>3.1638937899176365</v>
      </c>
      <c r="T597" s="327">
        <f t="shared" ca="1" si="430"/>
        <v>3.3008899176111441</v>
      </c>
      <c r="U597" s="327">
        <f t="shared" ca="1" si="430"/>
        <v>3.4574569206894363</v>
      </c>
      <c r="V597" s="327"/>
    </row>
    <row r="598" spans="1:22">
      <c r="A598" s="400">
        <f>Baseline!A598</f>
        <v>0</v>
      </c>
      <c r="B598" s="347" t="s">
        <v>347</v>
      </c>
      <c r="C598" s="112"/>
      <c r="G598" s="325">
        <f>G542/G$565*100</f>
        <v>2.6341549563366344</v>
      </c>
      <c r="H598" s="325">
        <f t="shared" ref="H598:U598" si="431">H542/H$565*100</f>
        <v>2.5659809861765135</v>
      </c>
      <c r="I598" s="325">
        <f t="shared" si="431"/>
        <v>3.5415885143682115</v>
      </c>
      <c r="J598" s="325">
        <f t="shared" si="431"/>
        <v>3.0687744750306627</v>
      </c>
      <c r="K598" s="325">
        <f t="shared" si="431"/>
        <v>3.2793673496013662</v>
      </c>
      <c r="L598" s="325">
        <f t="shared" si="431"/>
        <v>3.8833275071813835</v>
      </c>
      <c r="M598" s="325">
        <f t="shared" ca="1" si="431"/>
        <v>3.96425491065978</v>
      </c>
      <c r="N598" s="325">
        <f t="shared" ca="1" si="431"/>
        <v>4.0567433717779489</v>
      </c>
      <c r="O598" s="325">
        <f t="shared" ca="1" si="431"/>
        <v>4.1624444701987127</v>
      </c>
      <c r="P598" s="325">
        <f t="shared" ca="1" si="431"/>
        <v>4.2832457255367276</v>
      </c>
      <c r="Q598" s="325">
        <f t="shared" ca="1" si="431"/>
        <v>4.421304303065889</v>
      </c>
      <c r="R598" s="325">
        <f t="shared" ca="1" si="431"/>
        <v>4.5790855345277865</v>
      </c>
      <c r="S598" s="325">
        <f t="shared" ca="1" si="431"/>
        <v>4.7594069419128138</v>
      </c>
      <c r="T598" s="325">
        <f t="shared" ca="1" si="431"/>
        <v>4.9654885503528448</v>
      </c>
      <c r="U598" s="325">
        <f t="shared" ca="1" si="431"/>
        <v>5.2010103885700207</v>
      </c>
      <c r="V598" s="325"/>
    </row>
    <row r="599" spans="1:22">
      <c r="A599" s="400">
        <f>Baseline!A599</f>
        <v>0</v>
      </c>
      <c r="B599" s="347" t="s">
        <v>92</v>
      </c>
      <c r="C599" s="112"/>
      <c r="G599" s="325">
        <f>G542/G$558*100</f>
        <v>11.708064204012786</v>
      </c>
      <c r="H599" s="325">
        <f t="shared" ref="H599:U599" si="432">H542/H$558*100</f>
        <v>14.348028035420512</v>
      </c>
      <c r="I599" s="325">
        <f t="shared" si="432"/>
        <v>8.9399467667497703</v>
      </c>
      <c r="J599" s="325">
        <f t="shared" si="432"/>
        <v>9.3582754505497867</v>
      </c>
      <c r="K599" s="325">
        <f t="shared" si="432"/>
        <v>7.2098358777768157</v>
      </c>
      <c r="L599" s="325">
        <f t="shared" si="432"/>
        <v>8.5376693129049244</v>
      </c>
      <c r="M599" s="325">
        <f t="shared" ca="1" si="432"/>
        <v>8.7155918311506433</v>
      </c>
      <c r="N599" s="325">
        <f t="shared" ca="1" si="432"/>
        <v>8.9189318520028955</v>
      </c>
      <c r="O599" s="325">
        <f t="shared" ca="1" si="432"/>
        <v>9.1513204472626128</v>
      </c>
      <c r="P599" s="325">
        <f t="shared" ca="1" si="432"/>
        <v>9.4169074132737158</v>
      </c>
      <c r="Q599" s="325">
        <f t="shared" ca="1" si="432"/>
        <v>9.7204353744292646</v>
      </c>
      <c r="R599" s="325">
        <f t="shared" ca="1" si="432"/>
        <v>10.067324472892746</v>
      </c>
      <c r="S599" s="325">
        <f t="shared" ca="1" si="432"/>
        <v>10.463769156851015</v>
      </c>
      <c r="T599" s="325">
        <f t="shared" ca="1" si="432"/>
        <v>10.916848795660464</v>
      </c>
      <c r="U599" s="325">
        <f t="shared" ca="1" si="432"/>
        <v>11.434654097156972</v>
      </c>
      <c r="V599" s="325"/>
    </row>
    <row r="600" spans="1:22">
      <c r="A600" s="400">
        <f>Baseline!A600</f>
        <v>0</v>
      </c>
      <c r="B600" s="347" t="s">
        <v>315</v>
      </c>
      <c r="C600" s="112"/>
      <c r="G600" s="325">
        <f>G542/G$560*100</f>
        <v>197.36885264238055</v>
      </c>
      <c r="H600" s="325">
        <f t="shared" ref="H600:U600" si="433">H542/H$560*100</f>
        <v>194.132181405431</v>
      </c>
      <c r="I600" s="325">
        <f t="shared" si="433"/>
        <v>40.85921637611964</v>
      </c>
      <c r="J600" s="325">
        <f t="shared" si="433"/>
        <v>42.456474511558021</v>
      </c>
      <c r="K600" s="325">
        <f t="shared" si="433"/>
        <v>66.328218273522921</v>
      </c>
      <c r="L600" s="325">
        <f t="shared" si="433"/>
        <v>78.543867479565137</v>
      </c>
      <c r="M600" s="325">
        <f t="shared" ca="1" si="433"/>
        <v>80.180698584466199</v>
      </c>
      <c r="N600" s="325">
        <f t="shared" ca="1" si="433"/>
        <v>82.051362704353195</v>
      </c>
      <c r="O600" s="325">
        <f t="shared" ca="1" si="433"/>
        <v>84.189264555652571</v>
      </c>
      <c r="P600" s="325">
        <f t="shared" ca="1" si="433"/>
        <v>86.632580957137606</v>
      </c>
      <c r="Q600" s="325">
        <f t="shared" ca="1" si="433"/>
        <v>89.424942558834772</v>
      </c>
      <c r="R600" s="325">
        <f t="shared" ca="1" si="433"/>
        <v>92.616212960774391</v>
      </c>
      <c r="S600" s="325">
        <f t="shared" ca="1" si="433"/>
        <v>96.263379134419679</v>
      </c>
      <c r="T600" s="325">
        <f t="shared" ca="1" si="433"/>
        <v>100.43156904715715</v>
      </c>
      <c r="U600" s="325">
        <f t="shared" ca="1" si="433"/>
        <v>105.19521466171422</v>
      </c>
      <c r="V600" s="325"/>
    </row>
    <row r="601" spans="1:22">
      <c r="A601" s="400">
        <f>Baseline!A601</f>
        <v>0</v>
      </c>
      <c r="B601" s="113" t="s">
        <v>78</v>
      </c>
      <c r="C601" s="113"/>
      <c r="G601" s="327">
        <f>G590</f>
        <v>4.1011256100064273</v>
      </c>
      <c r="H601" s="327">
        <f t="shared" ref="H601:U601" si="434">H590</f>
        <v>3.8141074049894295</v>
      </c>
      <c r="I601" s="327">
        <f t="shared" si="434"/>
        <v>3.9338965917943209</v>
      </c>
      <c r="J601" s="327">
        <f t="shared" si="434"/>
        <v>3.4391125606386819</v>
      </c>
      <c r="K601" s="327">
        <f t="shared" si="434"/>
        <v>4.1828185609255355</v>
      </c>
      <c r="L601" s="327">
        <f t="shared" si="434"/>
        <v>4.1222149994638793</v>
      </c>
      <c r="M601" s="327">
        <f t="shared" ca="1" si="434"/>
        <v>4.3062688689665301</v>
      </c>
      <c r="N601" s="327">
        <f t="shared" ca="1" si="434"/>
        <v>9.3012934358074499</v>
      </c>
      <c r="O601" s="327">
        <f t="shared" ca="1" si="434"/>
        <v>8.9501832832379193</v>
      </c>
      <c r="P601" s="327">
        <f t="shared" ca="1" si="434"/>
        <v>10.463357214735792</v>
      </c>
      <c r="Q601" s="327">
        <f t="shared" ca="1" si="434"/>
        <v>-15.309409421551448</v>
      </c>
      <c r="R601" s="327">
        <f t="shared" ca="1" si="434"/>
        <v>-8.12470905119857</v>
      </c>
      <c r="S601" s="327">
        <f t="shared" ca="1" si="434"/>
        <v>-5.3583095996606556</v>
      </c>
      <c r="T601" s="327">
        <f t="shared" ca="1" si="434"/>
        <v>-8.4840884752396715</v>
      </c>
      <c r="U601" s="327">
        <f t="shared" ca="1" si="434"/>
        <v>-8.9952291961136925</v>
      </c>
      <c r="V601" s="327"/>
    </row>
    <row r="602" spans="1:22">
      <c r="A602" s="400">
        <f>Baseline!A602</f>
        <v>0</v>
      </c>
      <c r="B602" s="347" t="s">
        <v>348</v>
      </c>
      <c r="C602" s="112"/>
      <c r="G602" s="325">
        <f>G543/G$565*100</f>
        <v>5.0785580880075711</v>
      </c>
      <c r="H602" s="325">
        <f t="shared" ref="H602:U602" si="435">H543/H$565*100</f>
        <v>4.5466306927842846</v>
      </c>
      <c r="I602" s="325">
        <f t="shared" si="435"/>
        <v>5.8333039620853206</v>
      </c>
      <c r="J602" s="325">
        <f t="shared" si="435"/>
        <v>4.8154502977694618</v>
      </c>
      <c r="K602" s="325">
        <f t="shared" si="435"/>
        <v>6.2921630805277466</v>
      </c>
      <c r="L602" s="325">
        <f t="shared" si="435"/>
        <v>6.200997880215267</v>
      </c>
      <c r="M602" s="325">
        <f t="shared" ca="1" si="435"/>
        <v>6.4778678772386602</v>
      </c>
      <c r="N602" s="325">
        <f t="shared" ca="1" si="435"/>
        <v>13.991822572622603</v>
      </c>
      <c r="O602" s="325">
        <f t="shared" ca="1" si="435"/>
        <v>13.463651841088975</v>
      </c>
      <c r="P602" s="325">
        <f t="shared" ca="1" si="435"/>
        <v>15.739900979679675</v>
      </c>
      <c r="Q602" s="325">
        <f t="shared" ca="1" si="435"/>
        <v>-23.029758366008295</v>
      </c>
      <c r="R602" s="325">
        <f t="shared" ca="1" si="435"/>
        <v>-12.221900995071957</v>
      </c>
      <c r="S602" s="325">
        <f t="shared" ca="1" si="435"/>
        <v>-8.0604399511801805</v>
      </c>
      <c r="T602" s="325">
        <f t="shared" ca="1" si="435"/>
        <v>-12.762511091091131</v>
      </c>
      <c r="U602" s="325">
        <f t="shared" ca="1" si="435"/>
        <v>-13.531413859880173</v>
      </c>
      <c r="V602" s="325"/>
    </row>
    <row r="603" spans="1:22">
      <c r="A603" s="400">
        <f>Baseline!A603</f>
        <v>0</v>
      </c>
      <c r="B603" s="347" t="s">
        <v>91</v>
      </c>
      <c r="C603" s="112"/>
      <c r="G603" s="325">
        <f>G543/G$558*100</f>
        <v>22.572735903469109</v>
      </c>
      <c r="H603" s="325">
        <f t="shared" ref="H603:U603" si="436">H543/H$558*100</f>
        <v>25.423097442345888</v>
      </c>
      <c r="I603" s="325">
        <f t="shared" si="436"/>
        <v>14.72486899134195</v>
      </c>
      <c r="J603" s="325">
        <f t="shared" si="436"/>
        <v>14.684790515441293</v>
      </c>
      <c r="K603" s="325">
        <f t="shared" si="436"/>
        <v>13.833602122167301</v>
      </c>
      <c r="L603" s="325">
        <f t="shared" si="436"/>
        <v>13.633171349415507</v>
      </c>
      <c r="M603" s="325">
        <f t="shared" ca="1" si="436"/>
        <v>14.241882428478325</v>
      </c>
      <c r="N603" s="325">
        <f t="shared" ca="1" si="436"/>
        <v>30.761648094058312</v>
      </c>
      <c r="O603" s="325">
        <f t="shared" ca="1" si="436"/>
        <v>29.600441103854646</v>
      </c>
      <c r="P603" s="325">
        <f t="shared" ca="1" si="436"/>
        <v>34.604876702740739</v>
      </c>
      <c r="Q603" s="325">
        <f t="shared" ca="1" si="436"/>
        <v>-50.631954405462075</v>
      </c>
      <c r="R603" s="325">
        <f t="shared" ca="1" si="436"/>
        <v>-26.870396297510673</v>
      </c>
      <c r="S603" s="325">
        <f t="shared" ca="1" si="436"/>
        <v>-17.721237956994589</v>
      </c>
      <c r="T603" s="325">
        <f t="shared" ca="1" si="436"/>
        <v>-28.058951787227677</v>
      </c>
      <c r="U603" s="325">
        <f t="shared" ca="1" si="436"/>
        <v>-29.749418934682524</v>
      </c>
      <c r="V603" s="325"/>
    </row>
    <row r="604" spans="1:22">
      <c r="A604" s="400">
        <f>Baseline!A604</f>
        <v>0</v>
      </c>
      <c r="B604" s="347" t="s">
        <v>316</v>
      </c>
      <c r="C604" s="112"/>
      <c r="G604" s="325">
        <f>G543/G$560*100</f>
        <v>380.52020459028756</v>
      </c>
      <c r="H604" s="325">
        <f t="shared" ref="H604:U604" si="437">H543/H$560*100</f>
        <v>343.98046563482285</v>
      </c>
      <c r="I604" s="325">
        <f t="shared" si="437"/>
        <v>67.298679055333054</v>
      </c>
      <c r="J604" s="325">
        <f t="shared" si="437"/>
        <v>66.621722936117934</v>
      </c>
      <c r="K604" s="325">
        <f t="shared" si="437"/>
        <v>127.26478058903</v>
      </c>
      <c r="L604" s="325">
        <f t="shared" si="437"/>
        <v>125.4208806349701</v>
      </c>
      <c r="M604" s="325">
        <f t="shared" ca="1" si="437"/>
        <v>131.02083075894433</v>
      </c>
      <c r="N604" s="325">
        <f t="shared" ca="1" si="437"/>
        <v>282.99746954366952</v>
      </c>
      <c r="O604" s="325">
        <f t="shared" ca="1" si="437"/>
        <v>272.31473112733835</v>
      </c>
      <c r="P604" s="325">
        <f t="shared" ca="1" si="437"/>
        <v>318.35396175141449</v>
      </c>
      <c r="Q604" s="325">
        <f t="shared" ca="1" si="437"/>
        <v>-465.79802652263754</v>
      </c>
      <c r="R604" s="325">
        <f t="shared" ca="1" si="437"/>
        <v>-247.19917913955621</v>
      </c>
      <c r="S604" s="325">
        <f t="shared" ca="1" si="437"/>
        <v>-163.02980528469695</v>
      </c>
      <c r="T604" s="325">
        <f t="shared" ca="1" si="437"/>
        <v>-258.13351513396339</v>
      </c>
      <c r="U604" s="325">
        <f t="shared" ca="1" si="437"/>
        <v>-273.685280228397</v>
      </c>
      <c r="V604" s="325"/>
    </row>
    <row r="605" spans="1:22">
      <c r="A605" s="400">
        <f>Baseline!A605</f>
        <v>0</v>
      </c>
      <c r="B605" s="111" t="s">
        <v>70</v>
      </c>
      <c r="C605" s="350"/>
      <c r="G605" s="327">
        <f>SUM(G606:G607)</f>
        <v>3.8226456529975001</v>
      </c>
      <c r="H605" s="327">
        <f t="shared" ref="H605:U605" si="438">SUM(H606:H607)</f>
        <v>3.5275478281571448</v>
      </c>
      <c r="I605" s="327">
        <f t="shared" si="438"/>
        <v>3.4209660553338064</v>
      </c>
      <c r="J605" s="327">
        <f t="shared" si="438"/>
        <v>2.8975769700318796</v>
      </c>
      <c r="K605" s="327">
        <f t="shared" si="438"/>
        <v>3.1935759429176063</v>
      </c>
      <c r="L605" s="327">
        <f t="shared" si="438"/>
        <v>3.2867284974816449</v>
      </c>
      <c r="M605" s="327">
        <f t="shared" si="438"/>
        <v>2.4075431513436323</v>
      </c>
      <c r="N605" s="327">
        <f t="shared" ca="1" si="438"/>
        <v>2.189318091274536</v>
      </c>
      <c r="O605" s="327">
        <f t="shared" ca="1" si="438"/>
        <v>2.2705621486742369</v>
      </c>
      <c r="P605" s="327">
        <f t="shared" ca="1" si="438"/>
        <v>2.2423080845647716</v>
      </c>
      <c r="Q605" s="327">
        <f t="shared" ca="1" si="438"/>
        <v>2.263784205799384</v>
      </c>
      <c r="R605" s="327">
        <f t="shared" ca="1" si="438"/>
        <v>0.99618090608588594</v>
      </c>
      <c r="S605" s="327">
        <f t="shared" ca="1" si="438"/>
        <v>-0.18502981100902827</v>
      </c>
      <c r="T605" s="327">
        <f t="shared" ca="1" si="438"/>
        <v>-1.3499892753908449</v>
      </c>
      <c r="U605" s="327">
        <f t="shared" ca="1" si="438"/>
        <v>-2.6270290053694239</v>
      </c>
      <c r="V605" s="327"/>
    </row>
    <row r="606" spans="1:22">
      <c r="A606" s="400">
        <f>Baseline!A606</f>
        <v>0</v>
      </c>
      <c r="B606" s="347" t="s">
        <v>71</v>
      </c>
      <c r="C606" s="112"/>
      <c r="G606" s="325">
        <f t="shared" ref="G606:U606" si="439">G548/G$564*100</f>
        <v>0.62999546556756636</v>
      </c>
      <c r="H606" s="325">
        <f t="shared" si="439"/>
        <v>0.48838266571022881</v>
      </c>
      <c r="I606" s="325">
        <f t="shared" si="439"/>
        <v>0.49104029472918492</v>
      </c>
      <c r="J606" s="325">
        <f t="shared" si="439"/>
        <v>0.3860865625352139</v>
      </c>
      <c r="K606" s="325">
        <f t="shared" si="439"/>
        <v>0.28343217268684945</v>
      </c>
      <c r="L606" s="325">
        <f t="shared" si="439"/>
        <v>0.37658472725088848</v>
      </c>
      <c r="M606" s="325">
        <f t="shared" si="439"/>
        <v>0.43038254542958682</v>
      </c>
      <c r="N606" s="325">
        <f t="shared" ca="1" si="439"/>
        <v>0.49186576620524197</v>
      </c>
      <c r="O606" s="325">
        <f t="shared" ca="1" si="439"/>
        <v>0.56213230423456251</v>
      </c>
      <c r="P606" s="325">
        <f t="shared" ca="1" si="439"/>
        <v>0.64243691912521395</v>
      </c>
      <c r="Q606" s="325">
        <f t="shared" ca="1" si="439"/>
        <v>0.73421362185738737</v>
      </c>
      <c r="R606" s="325">
        <f t="shared" ca="1" si="439"/>
        <v>0.83910128212272816</v>
      </c>
      <c r="S606" s="325">
        <f t="shared" ca="1" si="439"/>
        <v>0.95897289385454676</v>
      </c>
      <c r="T606" s="325">
        <f t="shared" ca="1" si="439"/>
        <v>1.0959690215480535</v>
      </c>
      <c r="U606" s="325">
        <f t="shared" ca="1" si="439"/>
        <v>1.2525360246263468</v>
      </c>
      <c r="V606" s="325"/>
    </row>
    <row r="607" spans="1:22">
      <c r="A607" s="400">
        <f>Baseline!A607</f>
        <v>0</v>
      </c>
      <c r="B607" s="347" t="s">
        <v>72</v>
      </c>
      <c r="C607" s="112"/>
      <c r="G607" s="325">
        <f t="shared" ref="G607:U607" si="440">G549/G$564*100</f>
        <v>3.1926501874299338</v>
      </c>
      <c r="H607" s="325">
        <f t="shared" si="440"/>
        <v>3.039165162446916</v>
      </c>
      <c r="I607" s="325">
        <f t="shared" si="440"/>
        <v>2.9299257606046214</v>
      </c>
      <c r="J607" s="325">
        <f t="shared" si="440"/>
        <v>2.511490407496666</v>
      </c>
      <c r="K607" s="325">
        <f t="shared" si="440"/>
        <v>2.9101437702307567</v>
      </c>
      <c r="L607" s="325">
        <f t="shared" si="440"/>
        <v>2.9101437702307562</v>
      </c>
      <c r="M607" s="325">
        <f t="shared" si="440"/>
        <v>1.9771606059140456</v>
      </c>
      <c r="N607" s="325">
        <f t="shared" ca="1" si="440"/>
        <v>1.6974523250692941</v>
      </c>
      <c r="O607" s="325">
        <f t="shared" ca="1" si="440"/>
        <v>1.7084298444396744</v>
      </c>
      <c r="P607" s="325">
        <f t="shared" ca="1" si="440"/>
        <v>1.5998711654395579</v>
      </c>
      <c r="Q607" s="325">
        <f t="shared" ca="1" si="440"/>
        <v>1.5295705839419969</v>
      </c>
      <c r="R607" s="325">
        <f t="shared" ca="1" si="440"/>
        <v>0.15707962396315783</v>
      </c>
      <c r="S607" s="325">
        <f t="shared" ca="1" si="440"/>
        <v>-1.144002704863575</v>
      </c>
      <c r="T607" s="325">
        <f t="shared" ca="1" si="440"/>
        <v>-2.4459582969388984</v>
      </c>
      <c r="U607" s="325">
        <f t="shared" ca="1" si="440"/>
        <v>-3.8795650299957707</v>
      </c>
      <c r="V607" s="325"/>
    </row>
    <row r="608" spans="1:22">
      <c r="A608" s="400">
        <f>Baseline!A608</f>
        <v>0</v>
      </c>
      <c r="B608" s="111" t="s">
        <v>349</v>
      </c>
      <c r="C608" s="350"/>
      <c r="G608" s="327">
        <f>SUM(G609:G610)</f>
        <v>350.95096547140474</v>
      </c>
      <c r="H608" s="327">
        <f t="shared" ref="H608:U608" si="441">SUM(H609:H610)</f>
        <v>307.68486188832668</v>
      </c>
      <c r="I608" s="327">
        <f t="shared" si="441"/>
        <v>359.02146526374349</v>
      </c>
      <c r="J608" s="327">
        <f t="shared" si="441"/>
        <v>421.88365795358482</v>
      </c>
      <c r="K608" s="327">
        <f t="shared" si="441"/>
        <v>443.77670723729767</v>
      </c>
      <c r="L608" s="327">
        <f t="shared" si="441"/>
        <v>394.27413464341987</v>
      </c>
      <c r="M608" s="327">
        <f t="shared" ca="1" si="441"/>
        <v>339.9120933799644</v>
      </c>
      <c r="N608" s="327">
        <f t="shared" ca="1" si="441"/>
        <v>287.81044760811687</v>
      </c>
      <c r="O608" s="327">
        <f t="shared" ca="1" si="441"/>
        <v>238.31205030142797</v>
      </c>
      <c r="P608" s="327">
        <f t="shared" ca="1" si="441"/>
        <v>191.1282172882012</v>
      </c>
      <c r="Q608" s="327">
        <f t="shared" ca="1" si="441"/>
        <v>146.22353973401368</v>
      </c>
      <c r="R608" s="327">
        <f t="shared" ca="1" si="441"/>
        <v>101.55033993422749</v>
      </c>
      <c r="S608" s="327">
        <f t="shared" ca="1" si="441"/>
        <v>57.22755444976886</v>
      </c>
      <c r="T608" s="327">
        <f t="shared" ca="1" si="441"/>
        <v>13.262943446442527</v>
      </c>
      <c r="U608" s="327">
        <f t="shared" ca="1" si="441"/>
        <v>-30.529149983594209</v>
      </c>
      <c r="V608" s="327"/>
    </row>
    <row r="609" spans="1:22">
      <c r="A609" s="400">
        <f>Baseline!A609</f>
        <v>0</v>
      </c>
      <c r="B609" s="347" t="s">
        <v>351</v>
      </c>
      <c r="C609" s="112"/>
      <c r="G609" s="325">
        <f t="shared" ref="G609:U609" si="442">G539/G$565*100</f>
        <v>65.14170483891624</v>
      </c>
      <c r="H609" s="325">
        <f t="shared" si="442"/>
        <v>56.966734050816072</v>
      </c>
      <c r="I609" s="325">
        <f t="shared" si="442"/>
        <v>84.084484825509335</v>
      </c>
      <c r="J609" s="325">
        <f t="shared" si="442"/>
        <v>108.0965838870689</v>
      </c>
      <c r="K609" s="325">
        <f t="shared" si="442"/>
        <v>128.59981318816051</v>
      </c>
      <c r="L609" s="325">
        <f t="shared" si="442"/>
        <v>139.07092125059663</v>
      </c>
      <c r="M609" s="325">
        <f t="shared" ca="1" si="442"/>
        <v>129.13166074630709</v>
      </c>
      <c r="N609" s="325">
        <f t="shared" ca="1" si="442"/>
        <v>119.66569836126935</v>
      </c>
      <c r="O609" s="325">
        <f t="shared" ca="1" si="442"/>
        <v>110.65049608980489</v>
      </c>
      <c r="P609" s="325">
        <f t="shared" ca="1" si="442"/>
        <v>102.06458916460058</v>
      </c>
      <c r="Q609" s="325">
        <f t="shared" ca="1" si="442"/>
        <v>93.887534950120354</v>
      </c>
      <c r="R609" s="325">
        <f t="shared" ca="1" si="442"/>
        <v>86.099864269662959</v>
      </c>
      <c r="S609" s="325">
        <f t="shared" ca="1" si="442"/>
        <v>78.683035050179754</v>
      </c>
      <c r="T609" s="325">
        <f t="shared" ca="1" si="442"/>
        <v>71.619388174481443</v>
      </c>
      <c r="U609" s="325">
        <f t="shared" ca="1" si="442"/>
        <v>64.892105435721163</v>
      </c>
      <c r="V609" s="325"/>
    </row>
    <row r="610" spans="1:22">
      <c r="A610" s="400">
        <f>Baseline!A610</f>
        <v>0</v>
      </c>
      <c r="B610" s="347" t="s">
        <v>350</v>
      </c>
      <c r="C610" s="112"/>
      <c r="G610" s="325">
        <f t="shared" ref="G610:U610" si="443">G540/G$565*100</f>
        <v>285.80926063248847</v>
      </c>
      <c r="H610" s="325">
        <f t="shared" si="443"/>
        <v>250.71812783751062</v>
      </c>
      <c r="I610" s="325">
        <f t="shared" si="443"/>
        <v>274.93698043823417</v>
      </c>
      <c r="J610" s="325">
        <f t="shared" si="443"/>
        <v>313.78707406651591</v>
      </c>
      <c r="K610" s="325">
        <f t="shared" si="443"/>
        <v>315.17689404913716</v>
      </c>
      <c r="L610" s="325">
        <f t="shared" si="443"/>
        <v>255.20321339282327</v>
      </c>
      <c r="M610" s="325">
        <f t="shared" ca="1" si="443"/>
        <v>210.78043263365731</v>
      </c>
      <c r="N610" s="325">
        <f t="shared" ca="1" si="443"/>
        <v>168.14474924684754</v>
      </c>
      <c r="O610" s="325">
        <f t="shared" ca="1" si="443"/>
        <v>127.66155421162308</v>
      </c>
      <c r="P610" s="325">
        <f t="shared" ca="1" si="443"/>
        <v>89.063628123600623</v>
      </c>
      <c r="Q610" s="325">
        <f t="shared" ca="1" si="443"/>
        <v>52.336004783893344</v>
      </c>
      <c r="R610" s="325">
        <f t="shared" ca="1" si="443"/>
        <v>15.450475664564536</v>
      </c>
      <c r="S610" s="325">
        <f t="shared" ca="1" si="443"/>
        <v>-21.455480600410894</v>
      </c>
      <c r="T610" s="325">
        <f t="shared" ca="1" si="443"/>
        <v>-58.356444728038916</v>
      </c>
      <c r="U610" s="325">
        <f t="shared" ca="1" si="443"/>
        <v>-95.421255419315372</v>
      </c>
      <c r="V610" s="325"/>
    </row>
    <row r="611" spans="1:22">
      <c r="A611" s="400">
        <f>Baseline!A611</f>
        <v>0</v>
      </c>
      <c r="B611" s="111" t="s">
        <v>82</v>
      </c>
      <c r="C611" s="350"/>
      <c r="G611" s="327">
        <f>SUM(G612:G613)</f>
        <v>1559.8765085232035</v>
      </c>
      <c r="H611" s="327">
        <f t="shared" ref="H611:U611" si="444">SUM(H612:H613)</f>
        <v>1720.4613160545509</v>
      </c>
      <c r="I611" s="327">
        <f t="shared" si="444"/>
        <v>906.26925588811355</v>
      </c>
      <c r="J611" s="327">
        <f t="shared" si="444"/>
        <v>1286.5407710274073</v>
      </c>
      <c r="K611" s="327">
        <f t="shared" si="444"/>
        <v>975.66295094999305</v>
      </c>
      <c r="L611" s="327">
        <f t="shared" si="444"/>
        <v>866.82932974162918</v>
      </c>
      <c r="M611" s="327">
        <f t="shared" ca="1" si="444"/>
        <v>747.31194919013683</v>
      </c>
      <c r="N611" s="327">
        <f t="shared" ca="1" si="444"/>
        <v>632.76414928514987</v>
      </c>
      <c r="O611" s="327">
        <f t="shared" ca="1" si="444"/>
        <v>523.93970763252491</v>
      </c>
      <c r="P611" s="327">
        <f t="shared" ca="1" si="444"/>
        <v>420.2039391614677</v>
      </c>
      <c r="Q611" s="327">
        <f t="shared" ca="1" si="444"/>
        <v>321.47899596486741</v>
      </c>
      <c r="R611" s="327">
        <f t="shared" ca="1" si="444"/>
        <v>223.26296697051191</v>
      </c>
      <c r="S611" s="327">
        <f t="shared" ca="1" si="444"/>
        <v>125.81733953029837</v>
      </c>
      <c r="T611" s="327">
        <f t="shared" ca="1" si="444"/>
        <v>29.159174716034812</v>
      </c>
      <c r="U611" s="327">
        <f t="shared" ca="1" si="444"/>
        <v>-67.119702492769903</v>
      </c>
      <c r="V611" s="327"/>
    </row>
    <row r="612" spans="1:22">
      <c r="A612" s="400">
        <f>Baseline!A612</f>
        <v>0</v>
      </c>
      <c r="B612" s="347" t="s">
        <v>80</v>
      </c>
      <c r="C612" s="112"/>
      <c r="G612" s="325">
        <f t="shared" ref="G612:U612" si="445">G539/G$558*100</f>
        <v>289.53621759350051</v>
      </c>
      <c r="H612" s="325">
        <f t="shared" si="445"/>
        <v>318.53716050537685</v>
      </c>
      <c r="I612" s="325">
        <f t="shared" si="445"/>
        <v>212.25244412216276</v>
      </c>
      <c r="J612" s="325">
        <f t="shared" si="445"/>
        <v>329.6422123911679</v>
      </c>
      <c r="K612" s="325">
        <f t="shared" si="445"/>
        <v>282.73244444911069</v>
      </c>
      <c r="L612" s="325">
        <f t="shared" si="445"/>
        <v>305.75364413197241</v>
      </c>
      <c r="M612" s="325">
        <f t="shared" ca="1" si="445"/>
        <v>283.90173510716983</v>
      </c>
      <c r="N612" s="325">
        <f t="shared" ca="1" si="445"/>
        <v>263.09039317878631</v>
      </c>
      <c r="O612" s="325">
        <f t="shared" ca="1" si="445"/>
        <v>243.27006753270686</v>
      </c>
      <c r="P612" s="325">
        <f t="shared" ca="1" si="445"/>
        <v>224.39356691739306</v>
      </c>
      <c r="Q612" s="325">
        <f t="shared" ca="1" si="445"/>
        <v>206.41594728376091</v>
      </c>
      <c r="R612" s="325">
        <f t="shared" ca="1" si="445"/>
        <v>189.29440477553976</v>
      </c>
      <c r="S612" s="325">
        <f t="shared" ca="1" si="445"/>
        <v>172.98817381532922</v>
      </c>
      <c r="T612" s="325">
        <f t="shared" ca="1" si="445"/>
        <v>157.45843004370005</v>
      </c>
      <c r="U612" s="325">
        <f t="shared" ca="1" si="445"/>
        <v>142.66819788024375</v>
      </c>
      <c r="V612" s="325"/>
    </row>
    <row r="613" spans="1:22">
      <c r="A613" s="400">
        <f>Baseline!A613</f>
        <v>0</v>
      </c>
      <c r="B613" s="347" t="s">
        <v>81</v>
      </c>
      <c r="C613" s="112"/>
      <c r="G613" s="325">
        <f t="shared" ref="G613:U613" si="446">G540/G$558*100</f>
        <v>1270.3402909297029</v>
      </c>
      <c r="H613" s="325">
        <f t="shared" si="446"/>
        <v>1401.9241555491742</v>
      </c>
      <c r="I613" s="325">
        <f t="shared" si="446"/>
        <v>694.01681176595082</v>
      </c>
      <c r="J613" s="325">
        <f t="shared" si="446"/>
        <v>956.8985586362395</v>
      </c>
      <c r="K613" s="325">
        <f t="shared" si="446"/>
        <v>692.9305065008823</v>
      </c>
      <c r="L613" s="325">
        <f t="shared" si="446"/>
        <v>561.07568560965683</v>
      </c>
      <c r="M613" s="325">
        <f t="shared" ca="1" si="446"/>
        <v>463.410214082967</v>
      </c>
      <c r="N613" s="325">
        <f t="shared" ca="1" si="446"/>
        <v>369.6737561063635</v>
      </c>
      <c r="O613" s="325">
        <f t="shared" ca="1" si="446"/>
        <v>280.66964009981808</v>
      </c>
      <c r="P613" s="325">
        <f t="shared" ca="1" si="446"/>
        <v>195.81037224407461</v>
      </c>
      <c r="Q613" s="325">
        <f t="shared" ca="1" si="446"/>
        <v>115.06304868110651</v>
      </c>
      <c r="R613" s="325">
        <f t="shared" ca="1" si="446"/>
        <v>33.968562194972144</v>
      </c>
      <c r="S613" s="325">
        <f t="shared" ca="1" si="446"/>
        <v>-47.170834285030857</v>
      </c>
      <c r="T613" s="325">
        <f t="shared" ca="1" si="446"/>
        <v>-128.29925532766524</v>
      </c>
      <c r="U613" s="325">
        <f t="shared" ca="1" si="446"/>
        <v>-209.78790037301366</v>
      </c>
      <c r="V613" s="325"/>
    </row>
    <row r="614" spans="1:22">
      <c r="A614" s="400">
        <f>Baseline!A614</f>
        <v>0</v>
      </c>
      <c r="B614" s="111" t="s">
        <v>338</v>
      </c>
      <c r="C614" s="350"/>
      <c r="G614" s="327">
        <f>G567/G564*100</f>
        <v>40.334672185246909</v>
      </c>
      <c r="H614" s="327">
        <f t="shared" ref="H614:U614" si="447">H567/H564*100</f>
        <v>36.219197077580475</v>
      </c>
      <c r="I614" s="327">
        <f t="shared" si="447"/>
        <v>31.724523713242519</v>
      </c>
      <c r="J614" s="327">
        <f t="shared" si="447"/>
        <v>33.179615118195095</v>
      </c>
      <c r="K614" s="327">
        <f t="shared" si="447"/>
        <v>24.433834749322848</v>
      </c>
      <c r="L614" s="327">
        <f t="shared" si="447"/>
        <v>24.433834749322848</v>
      </c>
      <c r="M614" s="327">
        <f t="shared" si="447"/>
        <v>26.877218224255135</v>
      </c>
      <c r="N614" s="327">
        <f t="shared" si="447"/>
        <v>26.877218224255135</v>
      </c>
      <c r="O614" s="327">
        <f t="shared" si="447"/>
        <v>26.877218224255138</v>
      </c>
      <c r="P614" s="327">
        <f t="shared" si="447"/>
        <v>26.877218224255138</v>
      </c>
      <c r="Q614" s="327">
        <f t="shared" si="447"/>
        <v>26.877218224255138</v>
      </c>
      <c r="R614" s="327">
        <f t="shared" si="447"/>
        <v>26.877218224255135</v>
      </c>
      <c r="S614" s="327">
        <f t="shared" si="447"/>
        <v>26.877218224255135</v>
      </c>
      <c r="T614" s="327">
        <f t="shared" si="447"/>
        <v>26.877218224255138</v>
      </c>
      <c r="U614" s="327">
        <f t="shared" si="447"/>
        <v>26.877218224255138</v>
      </c>
      <c r="V614" s="327"/>
    </row>
    <row r="615" spans="1:22">
      <c r="A615" s="400">
        <f>Baseline!A615</f>
        <v>0</v>
      </c>
      <c r="B615" s="113" t="s">
        <v>352</v>
      </c>
      <c r="C615" s="351"/>
      <c r="G615" s="325">
        <f t="shared" ref="G615:U615" si="448">G565/G$564*100</f>
        <v>80.753740312447391</v>
      </c>
      <c r="H615" s="325">
        <f t="shared" si="448"/>
        <v>83.888656517508593</v>
      </c>
      <c r="I615" s="325">
        <f t="shared" si="448"/>
        <v>67.438566845880786</v>
      </c>
      <c r="J615" s="325">
        <f t="shared" si="448"/>
        <v>71.418296275048149</v>
      </c>
      <c r="K615" s="325">
        <f t="shared" si="448"/>
        <v>66.476639390832645</v>
      </c>
      <c r="L615" s="325">
        <f t="shared" si="448"/>
        <v>66.476639390832631</v>
      </c>
      <c r="M615" s="325">
        <f t="shared" si="448"/>
        <v>66.476639390832645</v>
      </c>
      <c r="N615" s="325">
        <f t="shared" si="448"/>
        <v>66.476639390832631</v>
      </c>
      <c r="O615" s="325">
        <f t="shared" si="448"/>
        <v>66.476639390832645</v>
      </c>
      <c r="P615" s="325">
        <f t="shared" si="448"/>
        <v>66.476639390832645</v>
      </c>
      <c r="Q615" s="325">
        <f t="shared" si="448"/>
        <v>66.476639390832645</v>
      </c>
      <c r="R615" s="325">
        <f t="shared" si="448"/>
        <v>66.476639390832631</v>
      </c>
      <c r="S615" s="325">
        <f t="shared" si="448"/>
        <v>66.476639390832631</v>
      </c>
      <c r="T615" s="325">
        <f t="shared" si="448"/>
        <v>66.476639390832645</v>
      </c>
      <c r="U615" s="325">
        <f t="shared" si="448"/>
        <v>66.476639390832645</v>
      </c>
      <c r="V615" s="325"/>
    </row>
    <row r="616" spans="1:22">
      <c r="A616" s="400">
        <f>Baseline!A616</f>
        <v>0</v>
      </c>
      <c r="B616" s="113" t="s">
        <v>83</v>
      </c>
      <c r="C616" s="351"/>
      <c r="G616" s="325">
        <f t="shared" ref="G616:U616" si="449">G558/G$564*100</f>
        <v>18.168491526878416</v>
      </c>
      <c r="H616" s="325">
        <f t="shared" si="449"/>
        <v>15.002528364763595</v>
      </c>
      <c r="I616" s="325">
        <f t="shared" si="449"/>
        <v>26.71600402086705</v>
      </c>
      <c r="J616" s="325">
        <f t="shared" si="449"/>
        <v>23.41955479053242</v>
      </c>
      <c r="K616" s="325">
        <f t="shared" si="449"/>
        <v>30.236655095225593</v>
      </c>
      <c r="L616" s="325">
        <f t="shared" si="449"/>
        <v>30.236655095225593</v>
      </c>
      <c r="M616" s="325">
        <f t="shared" si="449"/>
        <v>30.236655095225593</v>
      </c>
      <c r="N616" s="325">
        <f t="shared" si="449"/>
        <v>30.236655095225593</v>
      </c>
      <c r="O616" s="325">
        <f t="shared" si="449"/>
        <v>30.236655095225601</v>
      </c>
      <c r="P616" s="325">
        <f t="shared" si="449"/>
        <v>30.236655095225593</v>
      </c>
      <c r="Q616" s="325">
        <f t="shared" si="449"/>
        <v>30.236655095225593</v>
      </c>
      <c r="R616" s="325">
        <f t="shared" si="449"/>
        <v>30.236655095225593</v>
      </c>
      <c r="S616" s="325">
        <f t="shared" si="449"/>
        <v>30.236655095225593</v>
      </c>
      <c r="T616" s="325">
        <f t="shared" si="449"/>
        <v>30.236655095225601</v>
      </c>
      <c r="U616" s="325">
        <f t="shared" si="449"/>
        <v>30.236655095225601</v>
      </c>
      <c r="V616" s="325"/>
    </row>
    <row r="617" spans="1:22">
      <c r="A617" s="400">
        <f>Baseline!A617</f>
        <v>0</v>
      </c>
      <c r="B617" s="9"/>
      <c r="C617" s="351"/>
      <c r="G617" s="328"/>
      <c r="H617" s="328"/>
      <c r="I617" s="328"/>
      <c r="J617" s="328"/>
      <c r="K617" s="328"/>
      <c r="L617" s="326"/>
      <c r="M617" s="328"/>
      <c r="N617" s="328"/>
      <c r="O617" s="328"/>
      <c r="P617" s="328"/>
      <c r="Q617" s="328"/>
      <c r="R617" s="328"/>
      <c r="S617" s="328"/>
      <c r="T617" s="328"/>
      <c r="U617" s="328"/>
      <c r="V617" s="328"/>
    </row>
    <row r="618" spans="1:22">
      <c r="A618" s="400">
        <f>Baseline!A618</f>
        <v>24</v>
      </c>
      <c r="B618" s="9" t="s">
        <v>93</v>
      </c>
      <c r="C618" s="351"/>
      <c r="G618" s="325">
        <f t="shared" ref="G618:U618" si="450">G575/G$550*100</f>
        <v>0</v>
      </c>
      <c r="H618" s="325">
        <f t="shared" si="450"/>
        <v>0</v>
      </c>
      <c r="I618" s="325">
        <f t="shared" si="450"/>
        <v>0</v>
      </c>
      <c r="J618" s="325">
        <f t="shared" si="450"/>
        <v>0</v>
      </c>
      <c r="K618" s="325">
        <f t="shared" si="450"/>
        <v>0</v>
      </c>
      <c r="L618" s="325">
        <f t="shared" si="450"/>
        <v>-3.0602693705762086E-3</v>
      </c>
      <c r="M618" s="325">
        <f t="shared" ca="1" si="450"/>
        <v>0.24596398130667785</v>
      </c>
      <c r="N618" s="325">
        <f t="shared" ca="1" si="450"/>
        <v>0.35868284602569417</v>
      </c>
      <c r="O618" s="325">
        <f t="shared" ca="1" si="450"/>
        <v>0.33360862069973141</v>
      </c>
      <c r="P618" s="325">
        <f t="shared" ca="1" si="450"/>
        <v>0.36365114290405365</v>
      </c>
      <c r="Q618" s="325">
        <f t="shared" ca="1" si="450"/>
        <v>-0.22243784196591374</v>
      </c>
      <c r="R618" s="325">
        <f t="shared" ca="1" si="450"/>
        <v>-5.6968265830874637E-2</v>
      </c>
      <c r="S618" s="325">
        <f t="shared" ca="1" si="450"/>
        <v>6.6707488625051955E-3</v>
      </c>
      <c r="T618" s="325">
        <f t="shared" ca="1" si="450"/>
        <v>-5.6911957571284297E-2</v>
      </c>
      <c r="U618" s="325">
        <f t="shared" ca="1" si="450"/>
        <v>-6.3164109569881624E-2</v>
      </c>
      <c r="V618" s="325"/>
    </row>
    <row r="619" spans="1:22">
      <c r="A619" s="400">
        <f>Baseline!A619</f>
        <v>25</v>
      </c>
      <c r="B619" s="9" t="s">
        <v>94</v>
      </c>
      <c r="C619" s="351"/>
      <c r="G619" s="325">
        <f t="shared" ref="G619:U619" si="451">G576/G$550*100</f>
        <v>-0.34985446243748453</v>
      </c>
      <c r="H619" s="325">
        <f t="shared" si="451"/>
        <v>-0.5924246069968907</v>
      </c>
      <c r="I619" s="325">
        <f t="shared" si="451"/>
        <v>2.6597571361183424E-2</v>
      </c>
      <c r="J619" s="325">
        <f t="shared" si="451"/>
        <v>-0.97203743471076431</v>
      </c>
      <c r="K619" s="325">
        <f t="shared" si="451"/>
        <v>0.18547513266853319</v>
      </c>
      <c r="L619" s="325">
        <f t="shared" si="451"/>
        <v>3.0602041051371871E-3</v>
      </c>
      <c r="M619" s="325">
        <f t="shared" ca="1" si="451"/>
        <v>-0.24596404069520644</v>
      </c>
      <c r="N619" s="325">
        <f t="shared" ca="1" si="451"/>
        <v>-0.35868289974432144</v>
      </c>
      <c r="O619" s="325">
        <f t="shared" ca="1" si="451"/>
        <v>-0.33360862069973141</v>
      </c>
      <c r="P619" s="325">
        <f t="shared" ca="1" si="451"/>
        <v>-0.36365114290405359</v>
      </c>
      <c r="Q619" s="325">
        <f t="shared" ca="1" si="451"/>
        <v>0.22243784196591343</v>
      </c>
      <c r="R619" s="325">
        <f t="shared" ca="1" si="451"/>
        <v>5.6968265830874359E-2</v>
      </c>
      <c r="S619" s="325">
        <f t="shared" ca="1" si="451"/>
        <v>-6.6707488625052285E-3</v>
      </c>
      <c r="T619" s="325">
        <f t="shared" ca="1" si="451"/>
        <v>5.6911957571284283E-2</v>
      </c>
      <c r="U619" s="325">
        <f t="shared" ca="1" si="451"/>
        <v>6.3164109569881624E-2</v>
      </c>
      <c r="V619" s="325"/>
    </row>
    <row r="620" spans="1:22">
      <c r="A620" s="400">
        <f>Baseline!A620</f>
        <v>26</v>
      </c>
      <c r="B620" s="9" t="s">
        <v>95</v>
      </c>
      <c r="C620" s="351"/>
      <c r="G620" s="325">
        <f t="shared" ref="G620:U620" si="452">G577/G$550*100</f>
        <v>-0.34985446243748453</v>
      </c>
      <c r="H620" s="325">
        <f t="shared" si="452"/>
        <v>-0.5924246069968907</v>
      </c>
      <c r="I620" s="325">
        <f t="shared" si="452"/>
        <v>2.6597571361183424E-2</v>
      </c>
      <c r="J620" s="325">
        <f t="shared" si="452"/>
        <v>-0.97203743471076431</v>
      </c>
      <c r="K620" s="325">
        <f t="shared" si="452"/>
        <v>0.18547513266853319</v>
      </c>
      <c r="L620" s="325">
        <f t="shared" si="452"/>
        <v>9.2652650568017497E-2</v>
      </c>
      <c r="M620" s="325">
        <f t="shared" ca="1" si="452"/>
        <v>-0.1832607625775424</v>
      </c>
      <c r="N620" s="325">
        <f t="shared" ca="1" si="452"/>
        <v>-0.30452813550450469</v>
      </c>
      <c r="O620" s="325">
        <f t="shared" ca="1" si="452"/>
        <v>-0.28033874692139071</v>
      </c>
      <c r="P620" s="325">
        <f t="shared" ca="1" si="452"/>
        <v>-0.31208527129225638</v>
      </c>
      <c r="Q620" s="325">
        <f t="shared" ca="1" si="452"/>
        <v>0.27346727919439373</v>
      </c>
      <c r="R620" s="325">
        <f t="shared" ca="1" si="452"/>
        <v>7.8979414819479385E-2</v>
      </c>
      <c r="S620" s="325">
        <f t="shared" ca="1" si="452"/>
        <v>-1.0678169677676503E-2</v>
      </c>
      <c r="T620" s="325">
        <f t="shared" ca="1" si="452"/>
        <v>2.8252214357637633E-2</v>
      </c>
      <c r="U620" s="325">
        <f t="shared" ca="1" si="452"/>
        <v>8.4970632983591716E-3</v>
      </c>
      <c r="V620" s="325"/>
    </row>
    <row r="621" spans="1:22">
      <c r="A621" s="400">
        <f>Baseline!A621</f>
        <v>27</v>
      </c>
      <c r="B621" s="9" t="s">
        <v>311</v>
      </c>
      <c r="C621" s="351"/>
      <c r="G621" s="325">
        <f t="shared" ref="G621:U621" si="453">G564/G$550*100</f>
        <v>3.013804799384987</v>
      </c>
      <c r="H621" s="325">
        <f t="shared" si="453"/>
        <v>3.3686246926566596</v>
      </c>
      <c r="I621" s="325">
        <f t="shared" si="453"/>
        <v>2.9273530292965417</v>
      </c>
      <c r="J621" s="325">
        <f t="shared" si="453"/>
        <v>2.8894551152233281</v>
      </c>
      <c r="K621" s="325">
        <f t="shared" si="453"/>
        <v>2.7211786212004379</v>
      </c>
      <c r="L621" s="325">
        <f t="shared" si="453"/>
        <v>2.7258852239096583</v>
      </c>
      <c r="M621" s="325">
        <f t="shared" si="453"/>
        <v>2.6044508520094345</v>
      </c>
      <c r="N621" s="325">
        <f t="shared" si="453"/>
        <v>2.4735904963124908</v>
      </c>
      <c r="O621" s="325">
        <f t="shared" si="453"/>
        <v>2.3461094781944012</v>
      </c>
      <c r="P621" s="325">
        <f t="shared" si="453"/>
        <v>2.2996782630699917</v>
      </c>
      <c r="Q621" s="325">
        <f t="shared" si="453"/>
        <v>2.2541652644166676</v>
      </c>
      <c r="R621" s="325">
        <f t="shared" si="453"/>
        <v>2.2095533907680815</v>
      </c>
      <c r="S621" s="325">
        <f t="shared" si="453"/>
        <v>2.165824411383976</v>
      </c>
      <c r="T621" s="325">
        <f t="shared" si="453"/>
        <v>2.1229608068811685</v>
      </c>
      <c r="U621" s="325">
        <f t="shared" si="453"/>
        <v>2.0809456675121485</v>
      </c>
      <c r="V621" s="325"/>
    </row>
    <row r="622" spans="1:22">
      <c r="A622" s="400">
        <f>Baseline!A622</f>
        <v>28</v>
      </c>
      <c r="B622" s="9" t="s">
        <v>312</v>
      </c>
      <c r="C622" s="351"/>
      <c r="G622" s="325">
        <f t="shared" ref="G622:U622" si="454">G573/G$550*100</f>
        <v>3.3636592618224714</v>
      </c>
      <c r="H622" s="325">
        <f t="shared" si="454"/>
        <v>3.9610492996535505</v>
      </c>
      <c r="I622" s="325">
        <f t="shared" si="454"/>
        <v>2.9007554579353583</v>
      </c>
      <c r="J622" s="325">
        <f t="shared" si="454"/>
        <v>3.8614925499340922</v>
      </c>
      <c r="K622" s="325">
        <f t="shared" si="454"/>
        <v>2.535703488531905</v>
      </c>
      <c r="L622" s="325">
        <f t="shared" si="454"/>
        <v>2.722825019804521</v>
      </c>
      <c r="M622" s="325">
        <f t="shared" ca="1" si="454"/>
        <v>2.8504148927046407</v>
      </c>
      <c r="N622" s="325">
        <f t="shared" ca="1" si="454"/>
        <v>2.8322733960568125</v>
      </c>
      <c r="O622" s="325">
        <f t="shared" ca="1" si="454"/>
        <v>2.6797180988941327</v>
      </c>
      <c r="P622" s="325">
        <f t="shared" ca="1" si="454"/>
        <v>2.6633294059740455</v>
      </c>
      <c r="Q622" s="325">
        <f t="shared" ca="1" si="454"/>
        <v>2.031727422450754</v>
      </c>
      <c r="R622" s="325">
        <f t="shared" ca="1" si="454"/>
        <v>2.152585124937207</v>
      </c>
      <c r="S622" s="325">
        <f t="shared" ca="1" si="454"/>
        <v>2.1724951602464815</v>
      </c>
      <c r="T622" s="325">
        <f t="shared" ca="1" si="454"/>
        <v>2.0660488493098841</v>
      </c>
      <c r="U622" s="325">
        <f t="shared" ca="1" si="454"/>
        <v>2.0177815579422669</v>
      </c>
      <c r="V622" s="325"/>
    </row>
    <row r="623" spans="1:22">
      <c r="A623" s="400">
        <f>Baseline!A623</f>
        <v>0</v>
      </c>
      <c r="B623" s="9"/>
      <c r="C623" s="351"/>
      <c r="G623" s="328"/>
      <c r="H623" s="328"/>
      <c r="I623" s="328"/>
      <c r="J623" s="328"/>
      <c r="K623" s="328"/>
      <c r="L623" s="326"/>
      <c r="M623" s="328"/>
      <c r="N623" s="328"/>
      <c r="O623" s="328"/>
      <c r="P623" s="328"/>
      <c r="Q623" s="328"/>
      <c r="R623" s="328"/>
      <c r="S623" s="328"/>
      <c r="T623" s="328"/>
      <c r="U623" s="328"/>
      <c r="V623" s="328"/>
    </row>
    <row r="624" spans="1:22">
      <c r="A624" s="400">
        <f>Baseline!A624</f>
        <v>0</v>
      </c>
      <c r="B624" s="9" t="s">
        <v>86</v>
      </c>
      <c r="C624" s="351"/>
      <c r="G624" s="328"/>
      <c r="H624" s="328">
        <f t="shared" ref="H624:U624" si="455">(H564/G564-1)*100</f>
        <v>21.72397746376673</v>
      </c>
      <c r="I624" s="328">
        <f t="shared" si="455"/>
        <v>11.227887626301246</v>
      </c>
      <c r="J624" s="328">
        <f t="shared" si="455"/>
        <v>10.594637360437375</v>
      </c>
      <c r="K624" s="328">
        <f t="shared" si="455"/>
        <v>6.3216540968402235</v>
      </c>
      <c r="L624" s="328">
        <f t="shared" si="455"/>
        <v>5.0000000000000044</v>
      </c>
      <c r="M624" s="328">
        <f t="shared" si="455"/>
        <v>4.9999999999999822</v>
      </c>
      <c r="N624" s="328">
        <f t="shared" si="455"/>
        <v>5.0000000000000266</v>
      </c>
      <c r="O624" s="328">
        <f t="shared" si="455"/>
        <v>4.99999999999996</v>
      </c>
      <c r="P624" s="328">
        <f t="shared" si="455"/>
        <v>5.0000000000000266</v>
      </c>
      <c r="Q624" s="328">
        <f t="shared" si="455"/>
        <v>4.9999999999999822</v>
      </c>
      <c r="R624" s="328">
        <f t="shared" si="455"/>
        <v>5.0000000000000266</v>
      </c>
      <c r="S624" s="328">
        <f t="shared" si="455"/>
        <v>4.9999999999999822</v>
      </c>
      <c r="T624" s="328">
        <f t="shared" si="455"/>
        <v>4.9999999999999822</v>
      </c>
      <c r="U624" s="328">
        <f t="shared" si="455"/>
        <v>5.0000000000000044</v>
      </c>
      <c r="V624" s="328"/>
    </row>
    <row r="625" spans="1:22">
      <c r="A625" s="400">
        <f>Baseline!A625</f>
        <v>0</v>
      </c>
      <c r="B625" s="9" t="s">
        <v>87</v>
      </c>
      <c r="C625" s="351"/>
      <c r="G625" s="328"/>
      <c r="H625" s="328">
        <f t="shared" ref="H625:U625" si="456">(H565/G565-1)*100</f>
        <v>26.449386689633236</v>
      </c>
      <c r="I625" s="328">
        <f t="shared" si="456"/>
        <v>-10.583270179718852</v>
      </c>
      <c r="J625" s="328">
        <f t="shared" si="456"/>
        <v>17.121121442124366</v>
      </c>
      <c r="K625" s="328">
        <f t="shared" si="456"/>
        <v>-1.0350760593283659</v>
      </c>
      <c r="L625" s="328">
        <f t="shared" si="456"/>
        <v>5.0000000000000044</v>
      </c>
      <c r="M625" s="328">
        <f t="shared" si="456"/>
        <v>5.0000000000000044</v>
      </c>
      <c r="N625" s="328">
        <f t="shared" si="456"/>
        <v>5.0000000000000044</v>
      </c>
      <c r="O625" s="328">
        <f t="shared" si="456"/>
        <v>4.9999999999999822</v>
      </c>
      <c r="P625" s="328">
        <f t="shared" si="456"/>
        <v>5.0000000000000266</v>
      </c>
      <c r="Q625" s="328">
        <f t="shared" si="456"/>
        <v>4.9999999999999822</v>
      </c>
      <c r="R625" s="328">
        <f t="shared" si="456"/>
        <v>5.0000000000000266</v>
      </c>
      <c r="S625" s="328">
        <f t="shared" si="456"/>
        <v>4.9999999999999822</v>
      </c>
      <c r="T625" s="328">
        <f t="shared" si="456"/>
        <v>5.0000000000000044</v>
      </c>
      <c r="U625" s="328">
        <f t="shared" si="456"/>
        <v>4.9999999999999822</v>
      </c>
      <c r="V625" s="328"/>
    </row>
    <row r="626" spans="1:22">
      <c r="A626" s="400">
        <f>Baseline!A626</f>
        <v>0</v>
      </c>
      <c r="B626" s="9" t="s">
        <v>88</v>
      </c>
      <c r="C626" s="351"/>
      <c r="G626" s="328"/>
      <c r="H626" s="328">
        <f t="shared" ref="H626:U626" si="457">(H558/G558-1)*100</f>
        <v>0.5128808778856575</v>
      </c>
      <c r="I626" s="328">
        <f t="shared" si="457"/>
        <v>98.070926500370433</v>
      </c>
      <c r="J626" s="328">
        <f t="shared" si="457"/>
        <v>-3.0514755433186269</v>
      </c>
      <c r="K626" s="328">
        <f t="shared" si="457"/>
        <v>37.27037993820683</v>
      </c>
      <c r="L626" s="328">
        <f t="shared" si="457"/>
        <v>5.0000000000000044</v>
      </c>
      <c r="M626" s="328">
        <f t="shared" si="457"/>
        <v>5.0000000000000044</v>
      </c>
      <c r="N626" s="328">
        <f t="shared" si="457"/>
        <v>5.0000000000000044</v>
      </c>
      <c r="O626" s="328">
        <f t="shared" si="457"/>
        <v>4.9999999999999822</v>
      </c>
      <c r="P626" s="328">
        <f t="shared" si="457"/>
        <v>5.0000000000000044</v>
      </c>
      <c r="Q626" s="328">
        <f t="shared" si="457"/>
        <v>4.9999999999999822</v>
      </c>
      <c r="R626" s="328">
        <f t="shared" si="457"/>
        <v>5.0000000000000266</v>
      </c>
      <c r="S626" s="328">
        <f t="shared" si="457"/>
        <v>4.9999999999999822</v>
      </c>
      <c r="T626" s="328">
        <f t="shared" si="457"/>
        <v>5.0000000000000044</v>
      </c>
      <c r="U626" s="328">
        <f t="shared" si="457"/>
        <v>4.9999999999999822</v>
      </c>
      <c r="V626" s="328"/>
    </row>
    <row r="627" spans="1:22">
      <c r="A627" s="400">
        <f>Baseline!A627</f>
        <v>0</v>
      </c>
      <c r="B627" s="9" t="s">
        <v>313</v>
      </c>
      <c r="C627" s="351"/>
      <c r="G627" s="328"/>
      <c r="H627" s="328">
        <f t="shared" ref="H627:U627" si="458">(H550/G550-1)*100</f>
        <v>8.9026950019809981</v>
      </c>
      <c r="I627" s="328">
        <f t="shared" si="458"/>
        <v>27.994473170882749</v>
      </c>
      <c r="J627" s="328">
        <f t="shared" si="458"/>
        <v>12.045189764439733</v>
      </c>
      <c r="K627" s="328">
        <f t="shared" si="458"/>
        <v>12.896538615901299</v>
      </c>
      <c r="L627" s="328">
        <f t="shared" si="458"/>
        <v>4.8187035609080775</v>
      </c>
      <c r="M627" s="328">
        <f t="shared" si="458"/>
        <v>9.8956996211642334</v>
      </c>
      <c r="N627" s="328">
        <f t="shared" si="458"/>
        <v>10.554814901117449</v>
      </c>
      <c r="O627" s="328">
        <f t="shared" si="458"/>
        <v>10.705405918525624</v>
      </c>
      <c r="P627" s="328">
        <f t="shared" si="458"/>
        <v>7.1199824629184061</v>
      </c>
      <c r="Q627" s="328">
        <f t="shared" si="458"/>
        <v>7.1200153041288683</v>
      </c>
      <c r="R627" s="328">
        <f t="shared" si="458"/>
        <v>7.1199970784472821</v>
      </c>
      <c r="S627" s="328">
        <f t="shared" si="458"/>
        <v>7.1199977298238126</v>
      </c>
      <c r="T627" s="328">
        <f t="shared" si="458"/>
        <v>7.120000735862253</v>
      </c>
      <c r="U627" s="328">
        <f t="shared" si="458"/>
        <v>7.119992704577105</v>
      </c>
      <c r="V627" s="328"/>
    </row>
    <row r="628" spans="1:22">
      <c r="A628" s="400">
        <f>Baseline!A628</f>
        <v>0</v>
      </c>
      <c r="B628" s="10"/>
      <c r="C628" s="351"/>
      <c r="G628" s="334"/>
      <c r="H628" s="334"/>
      <c r="I628" s="334"/>
      <c r="J628" s="334"/>
      <c r="K628" s="334"/>
      <c r="L628" s="334"/>
      <c r="M628" s="334"/>
      <c r="N628" s="334"/>
      <c r="O628" s="334"/>
      <c r="P628" s="334"/>
      <c r="Q628" s="334"/>
      <c r="R628" s="334"/>
      <c r="S628" s="334"/>
      <c r="T628" s="334"/>
      <c r="U628" s="334"/>
      <c r="V628" s="334"/>
    </row>
    <row r="629" spans="1:22">
      <c r="A629" s="400">
        <f>Baseline!A629</f>
        <v>0</v>
      </c>
      <c r="B629" s="111" t="s">
        <v>314</v>
      </c>
      <c r="C629" s="350"/>
      <c r="G629" s="349">
        <f t="shared" ref="G629:U629" si="459">G536</f>
        <v>2015</v>
      </c>
      <c r="H629" s="349">
        <f t="shared" si="459"/>
        <v>2016</v>
      </c>
      <c r="I629" s="349">
        <f t="shared" si="459"/>
        <v>2017</v>
      </c>
      <c r="J629" s="349">
        <f t="shared" si="459"/>
        <v>2018</v>
      </c>
      <c r="K629" s="349">
        <f t="shared" si="459"/>
        <v>2019</v>
      </c>
      <c r="L629" s="349">
        <f t="shared" si="459"/>
        <v>2020</v>
      </c>
      <c r="M629" s="349">
        <f t="shared" si="459"/>
        <v>2021</v>
      </c>
      <c r="N629" s="349">
        <f t="shared" si="459"/>
        <v>2022</v>
      </c>
      <c r="O629" s="349">
        <f t="shared" si="459"/>
        <v>2023</v>
      </c>
      <c r="P629" s="349">
        <f t="shared" si="459"/>
        <v>2024</v>
      </c>
      <c r="Q629" s="349">
        <f t="shared" si="459"/>
        <v>2025</v>
      </c>
      <c r="R629" s="349">
        <f t="shared" si="459"/>
        <v>2026</v>
      </c>
      <c r="S629" s="349">
        <f t="shared" si="459"/>
        <v>2027</v>
      </c>
      <c r="T629" s="349">
        <f t="shared" si="459"/>
        <v>2028</v>
      </c>
      <c r="U629" s="349">
        <f t="shared" si="459"/>
        <v>2029</v>
      </c>
      <c r="V629" s="349"/>
    </row>
    <row r="630" spans="1:22">
      <c r="A630" s="400">
        <f>Baseline!A630</f>
        <v>0</v>
      </c>
      <c r="B630" s="111"/>
      <c r="C630" s="350"/>
      <c r="G630" s="349"/>
      <c r="H630" s="349"/>
      <c r="I630" s="349"/>
      <c r="J630" s="349"/>
      <c r="K630" s="349"/>
      <c r="L630" s="349"/>
      <c r="M630" s="349"/>
      <c r="N630" s="349"/>
      <c r="O630" s="349"/>
      <c r="P630" s="349"/>
      <c r="Q630" s="349"/>
      <c r="R630" s="349"/>
      <c r="S630" s="349"/>
      <c r="T630" s="349"/>
      <c r="U630" s="349"/>
      <c r="V630" s="349"/>
    </row>
    <row r="631" spans="1:22" ht="15">
      <c r="A631" s="400" t="str">
        <f>Baseline!A631</f>
        <v>20a</v>
      </c>
      <c r="B631" s="380" t="s">
        <v>115</v>
      </c>
      <c r="C631" s="381"/>
      <c r="D631" s="382"/>
      <c r="E631" s="156"/>
      <c r="F631" s="156"/>
      <c r="G631" s="383">
        <f t="shared" ref="G631:U631" si="460">G582</f>
        <v>8.5413045724874195</v>
      </c>
      <c r="H631" s="383">
        <f t="shared" si="460"/>
        <v>8.6948480442005991</v>
      </c>
      <c r="I631" s="383">
        <f t="shared" si="460"/>
        <v>7.0876758565315052</v>
      </c>
      <c r="J631" s="383">
        <f t="shared" si="460"/>
        <v>8.705989540960541</v>
      </c>
      <c r="K631" s="383">
        <f t="shared" si="460"/>
        <v>8.0276903102430133</v>
      </c>
      <c r="L631" s="383">
        <f t="shared" si="460"/>
        <v>7.1445504791175578</v>
      </c>
      <c r="M631" s="383">
        <f t="shared" ca="1" si="460"/>
        <v>5.8850727909084917</v>
      </c>
      <c r="N631" s="383">
        <f t="shared" ca="1" si="460"/>
        <v>4.7326393992129718</v>
      </c>
      <c r="O631" s="383">
        <f t="shared" ca="1" si="460"/>
        <v>3.7167498578191696</v>
      </c>
      <c r="P631" s="383">
        <f t="shared" ca="1" si="460"/>
        <v>2.9218703781208895</v>
      </c>
      <c r="Q631" s="383">
        <f t="shared" ca="1" si="460"/>
        <v>2.1911499665540806</v>
      </c>
      <c r="R631" s="383">
        <f t="shared" ca="1" si="460"/>
        <v>1.4916088038237736</v>
      </c>
      <c r="S631" s="383">
        <f t="shared" ca="1" si="460"/>
        <v>0.82394360628336938</v>
      </c>
      <c r="T631" s="383">
        <f t="shared" ca="1" si="460"/>
        <v>0.18717633986479432</v>
      </c>
      <c r="U631" s="383">
        <f t="shared" ca="1" si="460"/>
        <v>-0.42232278211381102</v>
      </c>
      <c r="V631" s="336"/>
    </row>
    <row r="632" spans="1:22" ht="15">
      <c r="A632" s="400" t="str">
        <f>Baseline!A632</f>
        <v>20b</v>
      </c>
      <c r="B632" s="370" t="s">
        <v>317</v>
      </c>
      <c r="C632" s="352"/>
      <c r="G632" s="373">
        <v>25</v>
      </c>
      <c r="H632" s="374">
        <f t="shared" ref="H632:U632" si="461">G632</f>
        <v>25</v>
      </c>
      <c r="I632" s="374">
        <f t="shared" si="461"/>
        <v>25</v>
      </c>
      <c r="J632" s="374">
        <f t="shared" si="461"/>
        <v>25</v>
      </c>
      <c r="K632" s="374">
        <f t="shared" si="461"/>
        <v>25</v>
      </c>
      <c r="L632" s="374">
        <f t="shared" si="461"/>
        <v>25</v>
      </c>
      <c r="M632" s="374">
        <f t="shared" si="461"/>
        <v>25</v>
      </c>
      <c r="N632" s="374">
        <f t="shared" si="461"/>
        <v>25</v>
      </c>
      <c r="O632" s="374">
        <f t="shared" si="461"/>
        <v>25</v>
      </c>
      <c r="P632" s="374">
        <f t="shared" si="461"/>
        <v>25</v>
      </c>
      <c r="Q632" s="374">
        <f t="shared" si="461"/>
        <v>25</v>
      </c>
      <c r="R632" s="374">
        <f t="shared" si="461"/>
        <v>25</v>
      </c>
      <c r="S632" s="374">
        <f t="shared" si="461"/>
        <v>25</v>
      </c>
      <c r="T632" s="374">
        <f t="shared" si="461"/>
        <v>25</v>
      </c>
      <c r="U632" s="374">
        <f t="shared" si="461"/>
        <v>25</v>
      </c>
      <c r="V632" s="328"/>
    </row>
    <row r="633" spans="1:22" ht="15.75">
      <c r="A633" s="400">
        <f>Baseline!A633</f>
        <v>0</v>
      </c>
      <c r="B633" s="6" t="s">
        <v>89</v>
      </c>
      <c r="C633" s="352"/>
      <c r="G633" s="330">
        <f t="shared" ref="G633:U633" si="462">G634*2</f>
        <v>16.666666666666668</v>
      </c>
      <c r="H633" s="330">
        <f t="shared" si="462"/>
        <v>16.666666666666668</v>
      </c>
      <c r="I633" s="330">
        <f t="shared" si="462"/>
        <v>16.666666666666668</v>
      </c>
      <c r="J633" s="330">
        <f t="shared" si="462"/>
        <v>16.666666666666668</v>
      </c>
      <c r="K633" s="330">
        <f t="shared" si="462"/>
        <v>16.666666666666668</v>
      </c>
      <c r="L633" s="335">
        <f t="shared" si="462"/>
        <v>16.666666666666668</v>
      </c>
      <c r="M633" s="330">
        <f t="shared" si="462"/>
        <v>16.666666666666668</v>
      </c>
      <c r="N633" s="330">
        <f t="shared" si="462"/>
        <v>16.666666666666668</v>
      </c>
      <c r="O633" s="330">
        <f t="shared" si="462"/>
        <v>16.666666666666668</v>
      </c>
      <c r="P633" s="330">
        <f t="shared" si="462"/>
        <v>16.666666666666668</v>
      </c>
      <c r="Q633" s="330">
        <f t="shared" si="462"/>
        <v>16.666666666666668</v>
      </c>
      <c r="R633" s="330">
        <f t="shared" si="462"/>
        <v>16.666666666666668</v>
      </c>
      <c r="S633" s="330">
        <f t="shared" si="462"/>
        <v>16.666666666666668</v>
      </c>
      <c r="T633" s="330">
        <f t="shared" si="462"/>
        <v>16.666666666666668</v>
      </c>
      <c r="U633" s="330">
        <f t="shared" si="462"/>
        <v>16.666666666666668</v>
      </c>
      <c r="V633" s="330"/>
    </row>
    <row r="634" spans="1:22" ht="15.75">
      <c r="A634" s="400">
        <f>Baseline!A634</f>
        <v>0</v>
      </c>
      <c r="B634" s="6" t="s">
        <v>90</v>
      </c>
      <c r="C634" s="352"/>
      <c r="G634" s="330">
        <f t="shared" ref="G634:U634" si="463">G632/3</f>
        <v>8.3333333333333339</v>
      </c>
      <c r="H634" s="330">
        <f t="shared" si="463"/>
        <v>8.3333333333333339</v>
      </c>
      <c r="I634" s="330">
        <f t="shared" si="463"/>
        <v>8.3333333333333339</v>
      </c>
      <c r="J634" s="330">
        <f t="shared" si="463"/>
        <v>8.3333333333333339</v>
      </c>
      <c r="K634" s="330">
        <f t="shared" si="463"/>
        <v>8.3333333333333339</v>
      </c>
      <c r="L634" s="335">
        <f t="shared" si="463"/>
        <v>8.3333333333333339</v>
      </c>
      <c r="M634" s="330">
        <f t="shared" si="463"/>
        <v>8.3333333333333339</v>
      </c>
      <c r="N634" s="330">
        <f t="shared" si="463"/>
        <v>8.3333333333333339</v>
      </c>
      <c r="O634" s="330">
        <f t="shared" si="463"/>
        <v>8.3333333333333339</v>
      </c>
      <c r="P634" s="330">
        <f t="shared" si="463"/>
        <v>8.3333333333333339</v>
      </c>
      <c r="Q634" s="330">
        <f t="shared" si="463"/>
        <v>8.3333333333333339</v>
      </c>
      <c r="R634" s="330">
        <f t="shared" si="463"/>
        <v>8.3333333333333339</v>
      </c>
      <c r="S634" s="330">
        <f t="shared" si="463"/>
        <v>8.3333333333333339</v>
      </c>
      <c r="T634" s="330">
        <f t="shared" si="463"/>
        <v>8.3333333333333339</v>
      </c>
      <c r="U634" s="330">
        <f t="shared" si="463"/>
        <v>8.3333333333333339</v>
      </c>
      <c r="V634" s="330"/>
    </row>
    <row r="635" spans="1:22" ht="15">
      <c r="A635" s="400" t="str">
        <f>Baseline!A635</f>
        <v>21a</v>
      </c>
      <c r="B635" s="380" t="s">
        <v>120</v>
      </c>
      <c r="C635" s="381"/>
      <c r="D635" s="382"/>
      <c r="E635" s="156"/>
      <c r="F635" s="156"/>
      <c r="G635" s="383">
        <f t="shared" ref="G635:U635" si="464">G585</f>
        <v>283.40603128080511</v>
      </c>
      <c r="H635" s="383">
        <f t="shared" si="464"/>
        <v>258.11269694586906</v>
      </c>
      <c r="I635" s="383">
        <f t="shared" si="464"/>
        <v>242.11893084295033</v>
      </c>
      <c r="J635" s="383">
        <f t="shared" si="464"/>
        <v>301.30212077330191</v>
      </c>
      <c r="K635" s="383">
        <f t="shared" si="464"/>
        <v>295.00784137064954</v>
      </c>
      <c r="L635" s="383">
        <f t="shared" si="464"/>
        <v>262.1001946982322</v>
      </c>
      <c r="M635" s="383">
        <f t="shared" ca="1" si="464"/>
        <v>225.96213656202923</v>
      </c>
      <c r="N635" s="383">
        <f t="shared" ca="1" si="464"/>
        <v>191.32671338558913</v>
      </c>
      <c r="O635" s="383">
        <f t="shared" ca="1" si="464"/>
        <v>158.42184230377995</v>
      </c>
      <c r="P635" s="383">
        <f t="shared" ca="1" si="464"/>
        <v>127.05561578080457</v>
      </c>
      <c r="Q635" s="383">
        <f t="shared" ca="1" si="464"/>
        <v>97.204495213491157</v>
      </c>
      <c r="R635" s="383">
        <f t="shared" ca="1" si="464"/>
        <v>67.507253278241123</v>
      </c>
      <c r="S635" s="383">
        <f t="shared" ca="1" si="464"/>
        <v>38.042955003765243</v>
      </c>
      <c r="T635" s="383">
        <f t="shared" ca="1" si="464"/>
        <v>8.8167590875016728</v>
      </c>
      <c r="U635" s="383">
        <f t="shared" ca="1" si="464"/>
        <v>-20.294752943680379</v>
      </c>
      <c r="V635" s="336"/>
    </row>
    <row r="636" spans="1:22" ht="15">
      <c r="A636" s="400" t="str">
        <f>Baseline!A636</f>
        <v>21b</v>
      </c>
      <c r="B636" s="370" t="s">
        <v>318</v>
      </c>
      <c r="C636" s="352"/>
      <c r="G636" s="373">
        <v>200</v>
      </c>
      <c r="H636" s="375">
        <f t="shared" ref="H636:U636" si="465">G636</f>
        <v>200</v>
      </c>
      <c r="I636" s="375">
        <f t="shared" si="465"/>
        <v>200</v>
      </c>
      <c r="J636" s="375">
        <f t="shared" si="465"/>
        <v>200</v>
      </c>
      <c r="K636" s="375">
        <f t="shared" si="465"/>
        <v>200</v>
      </c>
      <c r="L636" s="375">
        <f t="shared" si="465"/>
        <v>200</v>
      </c>
      <c r="M636" s="375">
        <f t="shared" si="465"/>
        <v>200</v>
      </c>
      <c r="N636" s="375">
        <f t="shared" si="465"/>
        <v>200</v>
      </c>
      <c r="O636" s="375">
        <f t="shared" si="465"/>
        <v>200</v>
      </c>
      <c r="P636" s="375">
        <f t="shared" si="465"/>
        <v>200</v>
      </c>
      <c r="Q636" s="375">
        <f t="shared" si="465"/>
        <v>200</v>
      </c>
      <c r="R636" s="375">
        <f t="shared" si="465"/>
        <v>200</v>
      </c>
      <c r="S636" s="375">
        <f t="shared" si="465"/>
        <v>200</v>
      </c>
      <c r="T636" s="375">
        <f t="shared" si="465"/>
        <v>200</v>
      </c>
      <c r="U636" s="375">
        <f t="shared" si="465"/>
        <v>200</v>
      </c>
      <c r="V636" s="337"/>
    </row>
    <row r="637" spans="1:22" ht="15.75">
      <c r="A637" s="400">
        <f>Baseline!A637</f>
        <v>0</v>
      </c>
      <c r="B637" s="6" t="s">
        <v>89</v>
      </c>
      <c r="C637" s="352"/>
      <c r="G637" s="338">
        <f t="shared" ref="G637:U637" si="466">G638*2</f>
        <v>133.33333333333334</v>
      </c>
      <c r="H637" s="329">
        <f t="shared" si="466"/>
        <v>133.33333333333334</v>
      </c>
      <c r="I637" s="329">
        <f t="shared" si="466"/>
        <v>133.33333333333334</v>
      </c>
      <c r="J637" s="329">
        <f t="shared" si="466"/>
        <v>133.33333333333334</v>
      </c>
      <c r="K637" s="329">
        <f t="shared" si="466"/>
        <v>133.33333333333334</v>
      </c>
      <c r="L637" s="329">
        <f t="shared" si="466"/>
        <v>133.33333333333334</v>
      </c>
      <c r="M637" s="329">
        <f t="shared" si="466"/>
        <v>133.33333333333334</v>
      </c>
      <c r="N637" s="329">
        <f t="shared" si="466"/>
        <v>133.33333333333334</v>
      </c>
      <c r="O637" s="329">
        <f t="shared" si="466"/>
        <v>133.33333333333334</v>
      </c>
      <c r="P637" s="329">
        <f t="shared" si="466"/>
        <v>133.33333333333334</v>
      </c>
      <c r="Q637" s="329">
        <f t="shared" si="466"/>
        <v>133.33333333333334</v>
      </c>
      <c r="R637" s="329">
        <f t="shared" si="466"/>
        <v>133.33333333333334</v>
      </c>
      <c r="S637" s="329">
        <f t="shared" si="466"/>
        <v>133.33333333333334</v>
      </c>
      <c r="T637" s="329">
        <f t="shared" si="466"/>
        <v>133.33333333333334</v>
      </c>
      <c r="U637" s="329">
        <f t="shared" si="466"/>
        <v>133.33333333333334</v>
      </c>
      <c r="V637" s="329"/>
    </row>
    <row r="638" spans="1:22" ht="15.75">
      <c r="A638" s="400">
        <f>Baseline!A638</f>
        <v>0</v>
      </c>
      <c r="B638" s="6" t="s">
        <v>90</v>
      </c>
      <c r="C638" s="352"/>
      <c r="G638" s="338">
        <f t="shared" ref="G638:U638" si="467">G636/3</f>
        <v>66.666666666666671</v>
      </c>
      <c r="H638" s="329">
        <f t="shared" si="467"/>
        <v>66.666666666666671</v>
      </c>
      <c r="I638" s="329">
        <f t="shared" si="467"/>
        <v>66.666666666666671</v>
      </c>
      <c r="J638" s="329">
        <f t="shared" si="467"/>
        <v>66.666666666666671</v>
      </c>
      <c r="K638" s="329">
        <f t="shared" si="467"/>
        <v>66.666666666666671</v>
      </c>
      <c r="L638" s="329">
        <f t="shared" si="467"/>
        <v>66.666666666666671</v>
      </c>
      <c r="M638" s="329">
        <f t="shared" si="467"/>
        <v>66.666666666666671</v>
      </c>
      <c r="N638" s="329">
        <f t="shared" si="467"/>
        <v>66.666666666666671</v>
      </c>
      <c r="O638" s="329">
        <f t="shared" si="467"/>
        <v>66.666666666666671</v>
      </c>
      <c r="P638" s="329">
        <f t="shared" si="467"/>
        <v>66.666666666666671</v>
      </c>
      <c r="Q638" s="329">
        <f t="shared" si="467"/>
        <v>66.666666666666671</v>
      </c>
      <c r="R638" s="329">
        <f t="shared" si="467"/>
        <v>66.666666666666671</v>
      </c>
      <c r="S638" s="329">
        <f t="shared" si="467"/>
        <v>66.666666666666671</v>
      </c>
      <c r="T638" s="329">
        <f t="shared" si="467"/>
        <v>66.666666666666671</v>
      </c>
      <c r="U638" s="329">
        <f t="shared" si="467"/>
        <v>66.666666666666671</v>
      </c>
      <c r="V638" s="329"/>
    </row>
    <row r="639" spans="1:22" ht="15">
      <c r="A639" s="400" t="str">
        <f>Baseline!A639</f>
        <v>22a</v>
      </c>
      <c r="B639" s="380" t="s">
        <v>116</v>
      </c>
      <c r="C639" s="381"/>
      <c r="D639" s="382"/>
      <c r="E639" s="156"/>
      <c r="F639" s="156"/>
      <c r="G639" s="383">
        <f t="shared" ref="G639:U639" si="468">G588</f>
        <v>6.2283042628739747</v>
      </c>
      <c r="H639" s="383">
        <f t="shared" si="468"/>
        <v>5.9666743807876248</v>
      </c>
      <c r="I639" s="383">
        <f t="shared" si="468"/>
        <v>6.3222931294625635</v>
      </c>
      <c r="J639" s="383">
        <f t="shared" si="468"/>
        <v>5.6307790072291342</v>
      </c>
      <c r="K639" s="383">
        <f t="shared" si="468"/>
        <v>6.362831768220742</v>
      </c>
      <c r="L639" s="383">
        <f t="shared" si="468"/>
        <v>6.7037206227778583</v>
      </c>
      <c r="M639" s="383">
        <f t="shared" ca="1" si="468"/>
        <v>6.9415723104592066</v>
      </c>
      <c r="N639" s="383">
        <f t="shared" ca="1" si="468"/>
        <v>11.998080098075782</v>
      </c>
      <c r="O639" s="383">
        <f t="shared" ca="1" si="468"/>
        <v>11.717236483535572</v>
      </c>
      <c r="P639" s="383">
        <f t="shared" ca="1" si="468"/>
        <v>13.310715029924095</v>
      </c>
      <c r="Q639" s="383">
        <f t="shared" ca="1" si="468"/>
        <v>-12.370274903630971</v>
      </c>
      <c r="R639" s="383">
        <f t="shared" ca="1" si="468"/>
        <v>-5.0806868730127519</v>
      </c>
      <c r="S639" s="383">
        <f t="shared" ca="1" si="468"/>
        <v>-2.1944158097430191</v>
      </c>
      <c r="T639" s="383">
        <f t="shared" ca="1" si="468"/>
        <v>-5.1831985576285273</v>
      </c>
      <c r="U639" s="383">
        <f t="shared" ca="1" si="468"/>
        <v>-5.5377722754242562</v>
      </c>
      <c r="V639" s="336"/>
    </row>
    <row r="640" spans="1:22" ht="15">
      <c r="A640" s="400" t="str">
        <f>Baseline!A640</f>
        <v>22b</v>
      </c>
      <c r="B640" s="370" t="s">
        <v>319</v>
      </c>
      <c r="C640" s="352"/>
      <c r="G640" s="373">
        <v>40</v>
      </c>
      <c r="H640" s="374">
        <f t="shared" ref="H640:U640" si="469">G640</f>
        <v>40</v>
      </c>
      <c r="I640" s="374">
        <f t="shared" si="469"/>
        <v>40</v>
      </c>
      <c r="J640" s="374">
        <f t="shared" si="469"/>
        <v>40</v>
      </c>
      <c r="K640" s="374">
        <f t="shared" si="469"/>
        <v>40</v>
      </c>
      <c r="L640" s="374">
        <f t="shared" si="469"/>
        <v>40</v>
      </c>
      <c r="M640" s="374">
        <f t="shared" si="469"/>
        <v>40</v>
      </c>
      <c r="N640" s="374">
        <f t="shared" si="469"/>
        <v>40</v>
      </c>
      <c r="O640" s="374">
        <f t="shared" si="469"/>
        <v>40</v>
      </c>
      <c r="P640" s="374">
        <f t="shared" si="469"/>
        <v>40</v>
      </c>
      <c r="Q640" s="374">
        <f t="shared" si="469"/>
        <v>40</v>
      </c>
      <c r="R640" s="374">
        <f t="shared" si="469"/>
        <v>40</v>
      </c>
      <c r="S640" s="374">
        <f t="shared" si="469"/>
        <v>40</v>
      </c>
      <c r="T640" s="374">
        <f t="shared" si="469"/>
        <v>40</v>
      </c>
      <c r="U640" s="374">
        <f t="shared" si="469"/>
        <v>40</v>
      </c>
      <c r="V640" s="325"/>
    </row>
    <row r="641" spans="1:22" ht="15.75">
      <c r="A641" s="400">
        <f>Baseline!A641</f>
        <v>0</v>
      </c>
      <c r="B641" s="6" t="s">
        <v>89</v>
      </c>
      <c r="C641" s="352"/>
      <c r="G641" s="329">
        <f t="shared" ref="G641:U641" si="470">G642*2</f>
        <v>26.666666666666668</v>
      </c>
      <c r="H641" s="329">
        <f t="shared" si="470"/>
        <v>26.666666666666668</v>
      </c>
      <c r="I641" s="329">
        <f t="shared" si="470"/>
        <v>26.666666666666668</v>
      </c>
      <c r="J641" s="329">
        <f t="shared" si="470"/>
        <v>26.666666666666668</v>
      </c>
      <c r="K641" s="329">
        <f t="shared" si="470"/>
        <v>26.666666666666668</v>
      </c>
      <c r="L641" s="339">
        <f t="shared" si="470"/>
        <v>26.666666666666668</v>
      </c>
      <c r="M641" s="329">
        <f t="shared" si="470"/>
        <v>26.666666666666668</v>
      </c>
      <c r="N641" s="329">
        <f t="shared" si="470"/>
        <v>26.666666666666668</v>
      </c>
      <c r="O641" s="329">
        <f t="shared" si="470"/>
        <v>26.666666666666668</v>
      </c>
      <c r="P641" s="329">
        <f t="shared" si="470"/>
        <v>26.666666666666668</v>
      </c>
      <c r="Q641" s="329">
        <f t="shared" si="470"/>
        <v>26.666666666666668</v>
      </c>
      <c r="R641" s="329">
        <f t="shared" si="470"/>
        <v>26.666666666666668</v>
      </c>
      <c r="S641" s="329">
        <f t="shared" si="470"/>
        <v>26.666666666666668</v>
      </c>
      <c r="T641" s="329">
        <f t="shared" si="470"/>
        <v>26.666666666666668</v>
      </c>
      <c r="U641" s="329">
        <f t="shared" si="470"/>
        <v>26.666666666666668</v>
      </c>
      <c r="V641" s="329"/>
    </row>
    <row r="642" spans="1:22" ht="15.75">
      <c r="A642" s="400">
        <f>Baseline!A642</f>
        <v>0</v>
      </c>
      <c r="B642" s="6" t="s">
        <v>90</v>
      </c>
      <c r="C642" s="352"/>
      <c r="G642" s="329">
        <f t="shared" ref="G642:U642" si="471">G640/3</f>
        <v>13.333333333333334</v>
      </c>
      <c r="H642" s="329">
        <f t="shared" si="471"/>
        <v>13.333333333333334</v>
      </c>
      <c r="I642" s="329">
        <f t="shared" si="471"/>
        <v>13.333333333333334</v>
      </c>
      <c r="J642" s="329">
        <f t="shared" si="471"/>
        <v>13.333333333333334</v>
      </c>
      <c r="K642" s="329">
        <f t="shared" si="471"/>
        <v>13.333333333333334</v>
      </c>
      <c r="L642" s="339">
        <f t="shared" si="471"/>
        <v>13.333333333333334</v>
      </c>
      <c r="M642" s="329">
        <f t="shared" si="471"/>
        <v>13.333333333333334</v>
      </c>
      <c r="N642" s="329">
        <f t="shared" si="471"/>
        <v>13.333333333333334</v>
      </c>
      <c r="O642" s="329">
        <f t="shared" si="471"/>
        <v>13.333333333333334</v>
      </c>
      <c r="P642" s="329">
        <f t="shared" si="471"/>
        <v>13.333333333333334</v>
      </c>
      <c r="Q642" s="329">
        <f t="shared" si="471"/>
        <v>13.333333333333334</v>
      </c>
      <c r="R642" s="329">
        <f t="shared" si="471"/>
        <v>13.333333333333334</v>
      </c>
      <c r="S642" s="329">
        <f t="shared" si="471"/>
        <v>13.333333333333334</v>
      </c>
      <c r="T642" s="329">
        <f t="shared" si="471"/>
        <v>13.333333333333334</v>
      </c>
      <c r="U642" s="329">
        <f t="shared" si="471"/>
        <v>13.333333333333334</v>
      </c>
      <c r="V642" s="329"/>
    </row>
    <row r="643" spans="1:22" ht="15">
      <c r="A643" s="400" t="str">
        <f>Baseline!A643</f>
        <v>23a</v>
      </c>
      <c r="B643" s="380" t="s">
        <v>338</v>
      </c>
      <c r="C643" s="381"/>
      <c r="D643" s="382"/>
      <c r="E643" s="156"/>
      <c r="F643" s="156"/>
      <c r="G643" s="383">
        <f t="shared" ref="G643:U643" si="472">G614</f>
        <v>40.334672185246909</v>
      </c>
      <c r="H643" s="383">
        <f t="shared" si="472"/>
        <v>36.219197077580475</v>
      </c>
      <c r="I643" s="383">
        <f t="shared" si="472"/>
        <v>31.724523713242519</v>
      </c>
      <c r="J643" s="383">
        <f t="shared" si="472"/>
        <v>33.179615118195095</v>
      </c>
      <c r="K643" s="383">
        <f t="shared" si="472"/>
        <v>24.433834749322848</v>
      </c>
      <c r="L643" s="383">
        <f t="shared" si="472"/>
        <v>24.433834749322848</v>
      </c>
      <c r="M643" s="383">
        <f t="shared" si="472"/>
        <v>26.877218224255135</v>
      </c>
      <c r="N643" s="383">
        <f t="shared" si="472"/>
        <v>26.877218224255135</v>
      </c>
      <c r="O643" s="383">
        <f t="shared" si="472"/>
        <v>26.877218224255138</v>
      </c>
      <c r="P643" s="383">
        <f t="shared" si="472"/>
        <v>26.877218224255138</v>
      </c>
      <c r="Q643" s="383">
        <f t="shared" si="472"/>
        <v>26.877218224255138</v>
      </c>
      <c r="R643" s="383">
        <f t="shared" si="472"/>
        <v>26.877218224255135</v>
      </c>
      <c r="S643" s="383">
        <f t="shared" si="472"/>
        <v>26.877218224255135</v>
      </c>
      <c r="T643" s="383">
        <f t="shared" si="472"/>
        <v>26.877218224255138</v>
      </c>
      <c r="U643" s="383">
        <f t="shared" si="472"/>
        <v>26.877218224255138</v>
      </c>
      <c r="V643" s="336"/>
    </row>
    <row r="644" spans="1:22" ht="15">
      <c r="A644" s="400" t="str">
        <f>Baseline!A644</f>
        <v>23b</v>
      </c>
      <c r="B644" s="370" t="s">
        <v>337</v>
      </c>
      <c r="C644" s="352"/>
      <c r="G644" s="373">
        <v>60</v>
      </c>
      <c r="H644" s="374">
        <f t="shared" ref="H644" si="473">G644</f>
        <v>60</v>
      </c>
      <c r="I644" s="374">
        <f t="shared" ref="I644" si="474">H644</f>
        <v>60</v>
      </c>
      <c r="J644" s="374">
        <f t="shared" ref="J644" si="475">I644</f>
        <v>60</v>
      </c>
      <c r="K644" s="374">
        <f t="shared" ref="K644" si="476">J644</f>
        <v>60</v>
      </c>
      <c r="L644" s="374">
        <f t="shared" ref="L644" si="477">K644</f>
        <v>60</v>
      </c>
      <c r="M644" s="374">
        <f t="shared" ref="M644" si="478">L644</f>
        <v>60</v>
      </c>
      <c r="N644" s="374">
        <f t="shared" ref="N644" si="479">M644</f>
        <v>60</v>
      </c>
      <c r="O644" s="374">
        <f t="shared" ref="O644" si="480">N644</f>
        <v>60</v>
      </c>
      <c r="P644" s="374">
        <f t="shared" ref="P644" si="481">O644</f>
        <v>60</v>
      </c>
      <c r="Q644" s="374">
        <f t="shared" ref="Q644" si="482">P644</f>
        <v>60</v>
      </c>
      <c r="R644" s="374">
        <f t="shared" ref="R644" si="483">Q644</f>
        <v>60</v>
      </c>
      <c r="S644" s="374">
        <f t="shared" ref="S644" si="484">R644</f>
        <v>60</v>
      </c>
      <c r="T644" s="374">
        <f t="shared" ref="T644" si="485">S644</f>
        <v>60</v>
      </c>
      <c r="U644" s="374">
        <f t="shared" ref="U644" si="486">T644</f>
        <v>60</v>
      </c>
      <c r="V644" s="325"/>
    </row>
    <row r="645" spans="1:22" ht="15.75">
      <c r="A645" s="400">
        <f>Baseline!A645</f>
        <v>0</v>
      </c>
      <c r="B645" s="6" t="s">
        <v>89</v>
      </c>
      <c r="C645" s="352"/>
      <c r="G645" s="329">
        <f t="shared" ref="G645:U645" si="487">G646*2</f>
        <v>40</v>
      </c>
      <c r="H645" s="329">
        <f t="shared" si="487"/>
        <v>40</v>
      </c>
      <c r="I645" s="329">
        <f t="shared" si="487"/>
        <v>40</v>
      </c>
      <c r="J645" s="329">
        <f t="shared" si="487"/>
        <v>40</v>
      </c>
      <c r="K645" s="329">
        <f t="shared" si="487"/>
        <v>40</v>
      </c>
      <c r="L645" s="339">
        <f t="shared" si="487"/>
        <v>40</v>
      </c>
      <c r="M645" s="329">
        <f t="shared" si="487"/>
        <v>40</v>
      </c>
      <c r="N645" s="329">
        <f t="shared" si="487"/>
        <v>40</v>
      </c>
      <c r="O645" s="329">
        <f t="shared" si="487"/>
        <v>40</v>
      </c>
      <c r="P645" s="329">
        <f t="shared" si="487"/>
        <v>40</v>
      </c>
      <c r="Q645" s="329">
        <f t="shared" si="487"/>
        <v>40</v>
      </c>
      <c r="R645" s="329">
        <f t="shared" si="487"/>
        <v>40</v>
      </c>
      <c r="S645" s="329">
        <f t="shared" si="487"/>
        <v>40</v>
      </c>
      <c r="T645" s="329">
        <f t="shared" si="487"/>
        <v>40</v>
      </c>
      <c r="U645" s="329">
        <f t="shared" si="487"/>
        <v>40</v>
      </c>
      <c r="V645" s="329"/>
    </row>
    <row r="646" spans="1:22" ht="15.75">
      <c r="A646" s="400">
        <f>Baseline!A646</f>
        <v>0</v>
      </c>
      <c r="B646" s="6" t="s">
        <v>90</v>
      </c>
      <c r="C646" s="352"/>
      <c r="G646" s="329">
        <f t="shared" ref="G646:U646" si="488">G644/3</f>
        <v>20</v>
      </c>
      <c r="H646" s="329">
        <f t="shared" si="488"/>
        <v>20</v>
      </c>
      <c r="I646" s="329">
        <f t="shared" si="488"/>
        <v>20</v>
      </c>
      <c r="J646" s="329">
        <f t="shared" si="488"/>
        <v>20</v>
      </c>
      <c r="K646" s="329">
        <f t="shared" si="488"/>
        <v>20</v>
      </c>
      <c r="L646" s="339">
        <f t="shared" si="488"/>
        <v>20</v>
      </c>
      <c r="M646" s="329">
        <f t="shared" si="488"/>
        <v>20</v>
      </c>
      <c r="N646" s="329">
        <f t="shared" si="488"/>
        <v>20</v>
      </c>
      <c r="O646" s="329">
        <f t="shared" si="488"/>
        <v>20</v>
      </c>
      <c r="P646" s="329">
        <f t="shared" si="488"/>
        <v>20</v>
      </c>
      <c r="Q646" s="329">
        <f t="shared" si="488"/>
        <v>20</v>
      </c>
      <c r="R646" s="329">
        <f t="shared" si="488"/>
        <v>20</v>
      </c>
      <c r="S646" s="329">
        <f t="shared" si="488"/>
        <v>20</v>
      </c>
      <c r="T646" s="329">
        <f t="shared" si="488"/>
        <v>20</v>
      </c>
      <c r="U646" s="329">
        <f t="shared" si="488"/>
        <v>20</v>
      </c>
      <c r="V646" s="329"/>
    </row>
    <row r="647" spans="1:22" ht="15">
      <c r="A647" s="400">
        <f>Baseline!A647</f>
        <v>29</v>
      </c>
      <c r="B647" s="380" t="s">
        <v>369</v>
      </c>
      <c r="C647" s="381"/>
      <c r="D647" s="382"/>
      <c r="E647" s="156"/>
      <c r="F647" s="156"/>
      <c r="G647" s="383">
        <f t="shared" ref="G647:U647" si="489">G591</f>
        <v>7.7127130443442047</v>
      </c>
      <c r="H647" s="383">
        <f t="shared" si="489"/>
        <v>7.112611678960798</v>
      </c>
      <c r="I647" s="383">
        <f t="shared" si="489"/>
        <v>9.3748924764535317</v>
      </c>
      <c r="J647" s="383">
        <f t="shared" si="489"/>
        <v>7.8842247728001231</v>
      </c>
      <c r="K647" s="383">
        <f t="shared" si="489"/>
        <v>9.571530430129112</v>
      </c>
      <c r="L647" s="383">
        <f t="shared" si="489"/>
        <v>10.08432538739665</v>
      </c>
      <c r="M647" s="383">
        <f t="shared" ca="1" si="489"/>
        <v>10.442122787898441</v>
      </c>
      <c r="N647" s="383">
        <f t="shared" ca="1" si="489"/>
        <v>18.048565944400551</v>
      </c>
      <c r="O647" s="383">
        <f t="shared" ca="1" si="489"/>
        <v>17.626096311287689</v>
      </c>
      <c r="P647" s="383">
        <f t="shared" ca="1" si="489"/>
        <v>20.023146705216401</v>
      </c>
      <c r="Q647" s="383">
        <f t="shared" ca="1" si="489"/>
        <v>-18.608454062942403</v>
      </c>
      <c r="R647" s="383">
        <f t="shared" ca="1" si="489"/>
        <v>-7.6428154605441696</v>
      </c>
      <c r="S647" s="383">
        <f t="shared" ca="1" si="489"/>
        <v>-3.3010330092673699</v>
      </c>
      <c r="T647" s="383">
        <f t="shared" ca="1" si="489"/>
        <v>-7.797022540738288</v>
      </c>
      <c r="U647" s="383">
        <f t="shared" ca="1" si="489"/>
        <v>-8.3304034713101558</v>
      </c>
      <c r="V647" s="336"/>
    </row>
    <row r="648" spans="1:22" ht="15">
      <c r="A648" s="400">
        <f>Baseline!A648</f>
        <v>0</v>
      </c>
      <c r="B648" s="370" t="s">
        <v>370</v>
      </c>
      <c r="C648" s="352"/>
      <c r="G648" s="373">
        <v>0</v>
      </c>
      <c r="H648" s="374">
        <f t="shared" ref="H648:U648" si="490">G648</f>
        <v>0</v>
      </c>
      <c r="I648" s="374">
        <f t="shared" si="490"/>
        <v>0</v>
      </c>
      <c r="J648" s="374">
        <f t="shared" si="490"/>
        <v>0</v>
      </c>
      <c r="K648" s="374">
        <f t="shared" si="490"/>
        <v>0</v>
      </c>
      <c r="L648" s="374">
        <f t="shared" si="490"/>
        <v>0</v>
      </c>
      <c r="M648" s="374">
        <f t="shared" si="490"/>
        <v>0</v>
      </c>
      <c r="N648" s="374">
        <f t="shared" si="490"/>
        <v>0</v>
      </c>
      <c r="O648" s="374">
        <f t="shared" si="490"/>
        <v>0</v>
      </c>
      <c r="P648" s="374">
        <f t="shared" si="490"/>
        <v>0</v>
      </c>
      <c r="Q648" s="374">
        <f t="shared" si="490"/>
        <v>0</v>
      </c>
      <c r="R648" s="374">
        <f t="shared" si="490"/>
        <v>0</v>
      </c>
      <c r="S648" s="374">
        <f t="shared" si="490"/>
        <v>0</v>
      </c>
      <c r="T648" s="374">
        <f t="shared" si="490"/>
        <v>0</v>
      </c>
      <c r="U648" s="374">
        <f t="shared" si="490"/>
        <v>0</v>
      </c>
      <c r="V648" s="325"/>
    </row>
    <row r="649" spans="1:22" ht="15.75">
      <c r="A649" s="400">
        <f>Baseline!A649</f>
        <v>0</v>
      </c>
      <c r="B649" s="6" t="s">
        <v>89</v>
      </c>
      <c r="C649" s="352"/>
      <c r="G649" s="329">
        <f t="shared" ref="G649:U649" si="491">G650*2</f>
        <v>0</v>
      </c>
      <c r="H649" s="329">
        <f t="shared" si="491"/>
        <v>0</v>
      </c>
      <c r="I649" s="329">
        <f t="shared" si="491"/>
        <v>0</v>
      </c>
      <c r="J649" s="329">
        <f t="shared" si="491"/>
        <v>0</v>
      </c>
      <c r="K649" s="329">
        <f t="shared" si="491"/>
        <v>0</v>
      </c>
      <c r="L649" s="339">
        <f t="shared" si="491"/>
        <v>0</v>
      </c>
      <c r="M649" s="329">
        <f t="shared" si="491"/>
        <v>0</v>
      </c>
      <c r="N649" s="329">
        <f t="shared" si="491"/>
        <v>0</v>
      </c>
      <c r="O649" s="329">
        <f t="shared" si="491"/>
        <v>0</v>
      </c>
      <c r="P649" s="329">
        <f t="shared" si="491"/>
        <v>0</v>
      </c>
      <c r="Q649" s="329">
        <f t="shared" si="491"/>
        <v>0</v>
      </c>
      <c r="R649" s="329">
        <f t="shared" si="491"/>
        <v>0</v>
      </c>
      <c r="S649" s="329">
        <f t="shared" si="491"/>
        <v>0</v>
      </c>
      <c r="T649" s="329">
        <f t="shared" si="491"/>
        <v>0</v>
      </c>
      <c r="U649" s="329">
        <f t="shared" si="491"/>
        <v>0</v>
      </c>
      <c r="V649" s="329"/>
    </row>
    <row r="650" spans="1:22" ht="15.75">
      <c r="A650" s="400">
        <f>Baseline!A650</f>
        <v>0</v>
      </c>
      <c r="B650" s="6" t="s">
        <v>90</v>
      </c>
      <c r="C650" s="352"/>
      <c r="G650" s="329">
        <f t="shared" ref="G650:U650" si="492">G648/3</f>
        <v>0</v>
      </c>
      <c r="H650" s="329">
        <f t="shared" si="492"/>
        <v>0</v>
      </c>
      <c r="I650" s="329">
        <f t="shared" si="492"/>
        <v>0</v>
      </c>
      <c r="J650" s="329">
        <f t="shared" si="492"/>
        <v>0</v>
      </c>
      <c r="K650" s="329">
        <f t="shared" si="492"/>
        <v>0</v>
      </c>
      <c r="L650" s="339">
        <f t="shared" si="492"/>
        <v>0</v>
      </c>
      <c r="M650" s="329">
        <f t="shared" si="492"/>
        <v>0</v>
      </c>
      <c r="N650" s="329">
        <f t="shared" si="492"/>
        <v>0</v>
      </c>
      <c r="O650" s="329">
        <f t="shared" si="492"/>
        <v>0</v>
      </c>
      <c r="P650" s="329">
        <f t="shared" si="492"/>
        <v>0</v>
      </c>
      <c r="Q650" s="329">
        <f t="shared" si="492"/>
        <v>0</v>
      </c>
      <c r="R650" s="329">
        <f t="shared" si="492"/>
        <v>0</v>
      </c>
      <c r="S650" s="329">
        <f t="shared" si="492"/>
        <v>0</v>
      </c>
      <c r="T650" s="329">
        <f t="shared" si="492"/>
        <v>0</v>
      </c>
      <c r="U650" s="329">
        <f t="shared" si="492"/>
        <v>0</v>
      </c>
      <c r="V650" s="329"/>
    </row>
    <row r="651" spans="1:22" ht="15">
      <c r="A651" s="400">
        <f>Baseline!A651</f>
        <v>30</v>
      </c>
      <c r="B651" s="380" t="s">
        <v>339</v>
      </c>
      <c r="C651" s="381"/>
      <c r="D651" s="382"/>
      <c r="E651" s="156"/>
      <c r="F651" s="156"/>
      <c r="G651" s="383">
        <f t="shared" ref="G651:U651" si="493">G605</f>
        <v>3.8226456529975001</v>
      </c>
      <c r="H651" s="383">
        <f t="shared" si="493"/>
        <v>3.5275478281571448</v>
      </c>
      <c r="I651" s="383">
        <f t="shared" si="493"/>
        <v>3.4209660553338064</v>
      </c>
      <c r="J651" s="383">
        <f t="shared" si="493"/>
        <v>2.8975769700318796</v>
      </c>
      <c r="K651" s="383">
        <f t="shared" si="493"/>
        <v>3.1935759429176063</v>
      </c>
      <c r="L651" s="383">
        <f t="shared" si="493"/>
        <v>3.2867284974816449</v>
      </c>
      <c r="M651" s="383">
        <f t="shared" si="493"/>
        <v>2.4075431513436323</v>
      </c>
      <c r="N651" s="383">
        <f t="shared" ca="1" si="493"/>
        <v>2.189318091274536</v>
      </c>
      <c r="O651" s="383">
        <f t="shared" ca="1" si="493"/>
        <v>2.2705621486742369</v>
      </c>
      <c r="P651" s="383">
        <f t="shared" ca="1" si="493"/>
        <v>2.2423080845647716</v>
      </c>
      <c r="Q651" s="383">
        <f t="shared" ca="1" si="493"/>
        <v>2.263784205799384</v>
      </c>
      <c r="R651" s="383">
        <f t="shared" ca="1" si="493"/>
        <v>0.99618090608588594</v>
      </c>
      <c r="S651" s="383">
        <f t="shared" ca="1" si="493"/>
        <v>-0.18502981100902827</v>
      </c>
      <c r="T651" s="383">
        <f t="shared" ca="1" si="493"/>
        <v>-1.3499892753908449</v>
      </c>
      <c r="U651" s="383">
        <f t="shared" ca="1" si="493"/>
        <v>-2.6270290053694239</v>
      </c>
      <c r="V651" s="336"/>
    </row>
    <row r="652" spans="1:22">
      <c r="A652" s="400">
        <f>Baseline!A652</f>
        <v>0</v>
      </c>
      <c r="B652" s="370" t="s">
        <v>320</v>
      </c>
      <c r="C652" s="46"/>
      <c r="G652" s="373">
        <v>0</v>
      </c>
      <c r="H652" s="374">
        <f t="shared" ref="H652:U652" si="494">G652</f>
        <v>0</v>
      </c>
      <c r="I652" s="374">
        <f t="shared" si="494"/>
        <v>0</v>
      </c>
      <c r="J652" s="374">
        <f t="shared" si="494"/>
        <v>0</v>
      </c>
      <c r="K652" s="374">
        <f t="shared" si="494"/>
        <v>0</v>
      </c>
      <c r="L652" s="374">
        <f t="shared" si="494"/>
        <v>0</v>
      </c>
      <c r="M652" s="374">
        <f t="shared" si="494"/>
        <v>0</v>
      </c>
      <c r="N652" s="374">
        <f t="shared" si="494"/>
        <v>0</v>
      </c>
      <c r="O652" s="374">
        <f t="shared" si="494"/>
        <v>0</v>
      </c>
      <c r="P652" s="374">
        <f t="shared" si="494"/>
        <v>0</v>
      </c>
      <c r="Q652" s="374">
        <f t="shared" si="494"/>
        <v>0</v>
      </c>
      <c r="R652" s="374">
        <f t="shared" si="494"/>
        <v>0</v>
      </c>
      <c r="S652" s="374">
        <f t="shared" si="494"/>
        <v>0</v>
      </c>
      <c r="T652" s="374">
        <f t="shared" si="494"/>
        <v>0</v>
      </c>
      <c r="U652" s="374">
        <f t="shared" si="494"/>
        <v>0</v>
      </c>
      <c r="V652" s="325"/>
    </row>
    <row r="653" spans="1:22" ht="15">
      <c r="A653" s="400">
        <f>Baseline!A653</f>
        <v>0</v>
      </c>
      <c r="B653" s="6" t="s">
        <v>89</v>
      </c>
      <c r="C653" s="46"/>
      <c r="G653" s="329">
        <f t="shared" ref="G653:U653" si="495">G654*2</f>
        <v>0</v>
      </c>
      <c r="H653" s="329">
        <f t="shared" si="495"/>
        <v>0</v>
      </c>
      <c r="I653" s="329">
        <f t="shared" si="495"/>
        <v>0</v>
      </c>
      <c r="J653" s="329">
        <f t="shared" si="495"/>
        <v>0</v>
      </c>
      <c r="K653" s="329">
        <f t="shared" si="495"/>
        <v>0</v>
      </c>
      <c r="L653" s="339">
        <f t="shared" si="495"/>
        <v>0</v>
      </c>
      <c r="M653" s="329">
        <f t="shared" si="495"/>
        <v>0</v>
      </c>
      <c r="N653" s="329">
        <f t="shared" si="495"/>
        <v>0</v>
      </c>
      <c r="O653" s="329">
        <f t="shared" si="495"/>
        <v>0</v>
      </c>
      <c r="P653" s="329">
        <f t="shared" si="495"/>
        <v>0</v>
      </c>
      <c r="Q653" s="329">
        <f t="shared" si="495"/>
        <v>0</v>
      </c>
      <c r="R653" s="329">
        <f t="shared" si="495"/>
        <v>0</v>
      </c>
      <c r="S653" s="329">
        <f t="shared" si="495"/>
        <v>0</v>
      </c>
      <c r="T653" s="329">
        <f t="shared" si="495"/>
        <v>0</v>
      </c>
      <c r="U653" s="329">
        <f t="shared" si="495"/>
        <v>0</v>
      </c>
      <c r="V653" s="329"/>
    </row>
    <row r="654" spans="1:22" ht="15">
      <c r="A654" s="400">
        <f>Baseline!A654</f>
        <v>0</v>
      </c>
      <c r="B654" s="6" t="s">
        <v>90</v>
      </c>
      <c r="C654" s="46"/>
      <c r="G654" s="329">
        <f t="shared" ref="G654:U654" si="496">G652/3</f>
        <v>0</v>
      </c>
      <c r="H654" s="329">
        <f t="shared" si="496"/>
        <v>0</v>
      </c>
      <c r="I654" s="329">
        <f t="shared" si="496"/>
        <v>0</v>
      </c>
      <c r="J654" s="329">
        <f t="shared" si="496"/>
        <v>0</v>
      </c>
      <c r="K654" s="329">
        <f t="shared" si="496"/>
        <v>0</v>
      </c>
      <c r="L654" s="339">
        <f t="shared" si="496"/>
        <v>0</v>
      </c>
      <c r="M654" s="329">
        <f t="shared" si="496"/>
        <v>0</v>
      </c>
      <c r="N654" s="329">
        <f t="shared" si="496"/>
        <v>0</v>
      </c>
      <c r="O654" s="329">
        <f t="shared" si="496"/>
        <v>0</v>
      </c>
      <c r="P654" s="329">
        <f t="shared" si="496"/>
        <v>0</v>
      </c>
      <c r="Q654" s="329">
        <f t="shared" si="496"/>
        <v>0</v>
      </c>
      <c r="R654" s="329">
        <f t="shared" si="496"/>
        <v>0</v>
      </c>
      <c r="S654" s="329">
        <f t="shared" si="496"/>
        <v>0</v>
      </c>
      <c r="T654" s="329">
        <f t="shared" si="496"/>
        <v>0</v>
      </c>
      <c r="U654" s="329">
        <f t="shared" si="496"/>
        <v>0</v>
      </c>
      <c r="V654" s="329"/>
    </row>
    <row r="655" spans="1:22" ht="15">
      <c r="A655" s="400">
        <f>Baseline!A655</f>
        <v>31</v>
      </c>
      <c r="B655" s="380" t="s">
        <v>340</v>
      </c>
      <c r="C655" s="381"/>
      <c r="D655" s="382"/>
      <c r="E655" s="156"/>
      <c r="F655" s="156"/>
      <c r="G655" s="383">
        <f t="shared" ref="G655:U655" si="497">G597</f>
        <v>2.1271786528675478</v>
      </c>
      <c r="H655" s="383">
        <f t="shared" si="497"/>
        <v>2.1525669757981953</v>
      </c>
      <c r="I655" s="383">
        <f t="shared" si="497"/>
        <v>2.388396537668243</v>
      </c>
      <c r="J655" s="383">
        <f t="shared" si="497"/>
        <v>2.1916664465904523</v>
      </c>
      <c r="K655" s="383">
        <f t="shared" si="497"/>
        <v>2.1800132072952065</v>
      </c>
      <c r="L655" s="383">
        <f t="shared" si="497"/>
        <v>2.581505623313979</v>
      </c>
      <c r="M655" s="383">
        <f t="shared" ca="1" si="497"/>
        <v>2.6353034414926766</v>
      </c>
      <c r="N655" s="383">
        <f t="shared" ca="1" si="497"/>
        <v>2.6967866622683316</v>
      </c>
      <c r="O655" s="383">
        <f t="shared" ca="1" si="497"/>
        <v>2.7670532002976524</v>
      </c>
      <c r="P655" s="383">
        <f t="shared" ca="1" si="497"/>
        <v>2.8473578151883037</v>
      </c>
      <c r="Q655" s="383">
        <f t="shared" ca="1" si="497"/>
        <v>2.9391345179204778</v>
      </c>
      <c r="R655" s="383">
        <f t="shared" ca="1" si="497"/>
        <v>3.0440221781858181</v>
      </c>
      <c r="S655" s="383">
        <f t="shared" ca="1" si="497"/>
        <v>3.1638937899176365</v>
      </c>
      <c r="T655" s="383">
        <f t="shared" ca="1" si="497"/>
        <v>3.3008899176111441</v>
      </c>
      <c r="U655" s="383">
        <f t="shared" ca="1" si="497"/>
        <v>3.4574569206894363</v>
      </c>
      <c r="V655" s="336"/>
    </row>
    <row r="656" spans="1:22">
      <c r="A656" s="400">
        <f>Baseline!A656</f>
        <v>0</v>
      </c>
      <c r="B656" s="370" t="s">
        <v>321</v>
      </c>
      <c r="C656" s="46"/>
      <c r="G656" s="373">
        <v>0</v>
      </c>
      <c r="H656" s="374">
        <f t="shared" ref="H656" si="498">G656</f>
        <v>0</v>
      </c>
      <c r="I656" s="374">
        <f t="shared" ref="I656" si="499">H656</f>
        <v>0</v>
      </c>
      <c r="J656" s="374">
        <f t="shared" ref="J656" si="500">I656</f>
        <v>0</v>
      </c>
      <c r="K656" s="374">
        <f t="shared" ref="K656" si="501">J656</f>
        <v>0</v>
      </c>
      <c r="L656" s="374">
        <f t="shared" ref="L656" si="502">K656</f>
        <v>0</v>
      </c>
      <c r="M656" s="374">
        <f t="shared" ref="M656" si="503">L656</f>
        <v>0</v>
      </c>
      <c r="N656" s="374">
        <f t="shared" ref="N656" si="504">M656</f>
        <v>0</v>
      </c>
      <c r="O656" s="374">
        <f t="shared" ref="O656" si="505">N656</f>
        <v>0</v>
      </c>
      <c r="P656" s="374">
        <f t="shared" ref="P656" si="506">O656</f>
        <v>0</v>
      </c>
      <c r="Q656" s="374">
        <f t="shared" ref="Q656" si="507">P656</f>
        <v>0</v>
      </c>
      <c r="R656" s="374">
        <f t="shared" ref="R656" si="508">Q656</f>
        <v>0</v>
      </c>
      <c r="S656" s="374">
        <f t="shared" ref="S656" si="509">R656</f>
        <v>0</v>
      </c>
      <c r="T656" s="374">
        <f t="shared" ref="T656" si="510">S656</f>
        <v>0</v>
      </c>
      <c r="U656" s="374">
        <f t="shared" ref="U656" si="511">T656</f>
        <v>0</v>
      </c>
      <c r="V656" s="325"/>
    </row>
    <row r="657" spans="1:22" ht="15">
      <c r="A657" s="400">
        <f>Baseline!A657</f>
        <v>0</v>
      </c>
      <c r="B657" s="6" t="s">
        <v>89</v>
      </c>
      <c r="C657" s="46"/>
      <c r="G657" s="329">
        <f t="shared" ref="G657:U657" si="512">G658*2</f>
        <v>0</v>
      </c>
      <c r="H657" s="329">
        <f t="shared" si="512"/>
        <v>0</v>
      </c>
      <c r="I657" s="329">
        <f t="shared" si="512"/>
        <v>0</v>
      </c>
      <c r="J657" s="329">
        <f t="shared" si="512"/>
        <v>0</v>
      </c>
      <c r="K657" s="329">
        <f t="shared" si="512"/>
        <v>0</v>
      </c>
      <c r="L657" s="339">
        <f t="shared" si="512"/>
        <v>0</v>
      </c>
      <c r="M657" s="329">
        <f t="shared" si="512"/>
        <v>0</v>
      </c>
      <c r="N657" s="329">
        <f t="shared" si="512"/>
        <v>0</v>
      </c>
      <c r="O657" s="329">
        <f t="shared" si="512"/>
        <v>0</v>
      </c>
      <c r="P657" s="329">
        <f t="shared" si="512"/>
        <v>0</v>
      </c>
      <c r="Q657" s="329">
        <f t="shared" si="512"/>
        <v>0</v>
      </c>
      <c r="R657" s="329">
        <f t="shared" si="512"/>
        <v>0</v>
      </c>
      <c r="S657" s="329">
        <f t="shared" si="512"/>
        <v>0</v>
      </c>
      <c r="T657" s="329">
        <f t="shared" si="512"/>
        <v>0</v>
      </c>
      <c r="U657" s="329">
        <f t="shared" si="512"/>
        <v>0</v>
      </c>
      <c r="V657" s="329"/>
    </row>
    <row r="658" spans="1:22" ht="15">
      <c r="A658" s="400">
        <f>Baseline!A658</f>
        <v>0</v>
      </c>
      <c r="B658" s="6" t="s">
        <v>90</v>
      </c>
      <c r="C658" s="46"/>
      <c r="G658" s="329">
        <f t="shared" ref="G658:U658" si="513">G656/3</f>
        <v>0</v>
      </c>
      <c r="H658" s="329">
        <f t="shared" si="513"/>
        <v>0</v>
      </c>
      <c r="I658" s="329">
        <f t="shared" si="513"/>
        <v>0</v>
      </c>
      <c r="J658" s="329">
        <f t="shared" si="513"/>
        <v>0</v>
      </c>
      <c r="K658" s="329">
        <f t="shared" si="513"/>
        <v>0</v>
      </c>
      <c r="L658" s="339">
        <f t="shared" si="513"/>
        <v>0</v>
      </c>
      <c r="M658" s="329">
        <f t="shared" si="513"/>
        <v>0</v>
      </c>
      <c r="N658" s="329">
        <f t="shared" si="513"/>
        <v>0</v>
      </c>
      <c r="O658" s="329">
        <f t="shared" si="513"/>
        <v>0</v>
      </c>
      <c r="P658" s="329">
        <f t="shared" si="513"/>
        <v>0</v>
      </c>
      <c r="Q658" s="329">
        <f t="shared" si="513"/>
        <v>0</v>
      </c>
      <c r="R658" s="329">
        <f t="shared" si="513"/>
        <v>0</v>
      </c>
      <c r="S658" s="329">
        <f t="shared" si="513"/>
        <v>0</v>
      </c>
      <c r="T658" s="329">
        <f t="shared" si="513"/>
        <v>0</v>
      </c>
      <c r="U658" s="329">
        <f t="shared" si="513"/>
        <v>0</v>
      </c>
      <c r="V658" s="329"/>
    </row>
    <row r="663" spans="1:22" s="80" customFormat="1">
      <c r="B663" s="111"/>
      <c r="C663" s="351"/>
      <c r="D663" s="46"/>
      <c r="E663" s="107"/>
      <c r="F663" s="107"/>
      <c r="G663" s="328"/>
      <c r="H663" s="328"/>
      <c r="I663" s="328"/>
      <c r="J663" s="328"/>
      <c r="K663" s="328"/>
      <c r="L663" s="326"/>
      <c r="M663" s="328"/>
      <c r="N663" s="328"/>
      <c r="O663" s="328"/>
      <c r="P663" s="328"/>
      <c r="Q663" s="328"/>
      <c r="R663" s="328"/>
      <c r="S663" s="328"/>
      <c r="T663" s="328"/>
      <c r="U663" s="328"/>
      <c r="V663" s="328"/>
    </row>
    <row r="664" spans="1:22" s="80" customFormat="1">
      <c r="B664" s="111"/>
      <c r="C664" s="351"/>
      <c r="D664" s="46"/>
      <c r="E664" s="107"/>
      <c r="F664" s="107"/>
      <c r="G664" s="328"/>
      <c r="H664" s="328"/>
      <c r="I664" s="328"/>
      <c r="J664" s="328"/>
      <c r="K664" s="328"/>
      <c r="L664" s="326"/>
      <c r="M664" s="328"/>
      <c r="N664" s="328"/>
      <c r="O664" s="328"/>
      <c r="P664" s="328"/>
      <c r="Q664" s="328"/>
      <c r="R664" s="328"/>
      <c r="S664" s="328"/>
      <c r="T664" s="328"/>
      <c r="U664" s="328"/>
      <c r="V664" s="328"/>
    </row>
    <row r="665" spans="1:22" s="80" customFormat="1">
      <c r="B665" s="111"/>
      <c r="C665" s="351"/>
      <c r="D665" s="46"/>
      <c r="E665" s="107"/>
      <c r="F665" s="107"/>
      <c r="G665" s="328"/>
      <c r="H665" s="328"/>
      <c r="I665" s="328"/>
      <c r="J665" s="328"/>
      <c r="K665" s="328"/>
      <c r="L665" s="326"/>
      <c r="M665" s="328"/>
      <c r="N665" s="328"/>
      <c r="O665" s="328"/>
      <c r="P665" s="328"/>
      <c r="Q665" s="328"/>
      <c r="R665" s="328"/>
      <c r="S665" s="328"/>
      <c r="T665" s="328"/>
      <c r="U665" s="328"/>
      <c r="V665" s="328"/>
    </row>
    <row r="666" spans="1:22" s="80" customFormat="1">
      <c r="B666" s="111"/>
      <c r="C666" s="350"/>
      <c r="D666" s="46"/>
      <c r="E666" s="107"/>
      <c r="F666" s="107"/>
      <c r="G666" s="327"/>
      <c r="H666" s="327"/>
      <c r="I666" s="327"/>
      <c r="J666" s="327"/>
      <c r="K666" s="327"/>
      <c r="L666" s="324"/>
      <c r="M666" s="327"/>
      <c r="N666" s="327"/>
      <c r="O666" s="327"/>
      <c r="P666" s="327"/>
      <c r="Q666" s="327"/>
      <c r="R666" s="327"/>
      <c r="S666" s="327"/>
      <c r="T666" s="327"/>
      <c r="U666" s="327"/>
      <c r="V666" s="327"/>
    </row>
    <row r="667" spans="1:22" s="80" customFormat="1">
      <c r="B667" s="347"/>
      <c r="C667" s="112"/>
      <c r="D667" s="46"/>
      <c r="E667" s="107"/>
      <c r="F667" s="107"/>
      <c r="G667" s="328"/>
      <c r="H667" s="328"/>
      <c r="I667" s="328"/>
      <c r="J667" s="328"/>
      <c r="K667" s="328"/>
      <c r="L667" s="326"/>
      <c r="M667" s="328"/>
      <c r="N667" s="328"/>
      <c r="O667" s="328"/>
      <c r="P667" s="328"/>
      <c r="Q667" s="328"/>
      <c r="R667" s="328"/>
      <c r="S667" s="328"/>
      <c r="T667" s="328"/>
      <c r="U667" s="328"/>
      <c r="V667" s="328"/>
    </row>
    <row r="668" spans="1:22" s="80" customFormat="1">
      <c r="B668" s="347"/>
      <c r="C668" s="112"/>
      <c r="D668" s="46"/>
      <c r="E668" s="107"/>
      <c r="F668" s="107"/>
      <c r="G668" s="328"/>
      <c r="H668" s="328"/>
      <c r="I668" s="328"/>
      <c r="J668" s="328"/>
      <c r="K668" s="328"/>
      <c r="L668" s="326"/>
      <c r="M668" s="328"/>
      <c r="N668" s="328"/>
      <c r="O668" s="328"/>
      <c r="P668" s="328"/>
      <c r="Q668" s="328"/>
      <c r="R668" s="328"/>
      <c r="S668" s="328"/>
      <c r="T668" s="328"/>
      <c r="U668" s="328"/>
      <c r="V668" s="328"/>
    </row>
    <row r="669" spans="1:22" s="80" customFormat="1">
      <c r="B669" s="347"/>
      <c r="C669" s="112"/>
      <c r="D669" s="46"/>
      <c r="E669" s="107"/>
      <c r="F669" s="107"/>
      <c r="G669" s="328"/>
      <c r="H669" s="328"/>
      <c r="I669" s="328"/>
      <c r="J669" s="328"/>
      <c r="K669" s="328"/>
      <c r="L669" s="326"/>
      <c r="M669" s="328"/>
      <c r="N669" s="328"/>
      <c r="O669" s="328"/>
      <c r="P669" s="328"/>
      <c r="Q669" s="328"/>
      <c r="R669" s="328"/>
      <c r="S669" s="328"/>
      <c r="T669" s="328"/>
      <c r="U669" s="328"/>
      <c r="V669" s="328"/>
    </row>
    <row r="670" spans="1:22" s="80" customFormat="1">
      <c r="B670" s="113"/>
      <c r="C670" s="113"/>
      <c r="D670" s="46"/>
      <c r="E670" s="107"/>
      <c r="F670" s="107"/>
      <c r="G670" s="327"/>
      <c r="H670" s="327"/>
      <c r="I670" s="327"/>
      <c r="J670" s="327"/>
      <c r="K670" s="327"/>
      <c r="L670" s="324"/>
      <c r="M670" s="327"/>
      <c r="N670" s="327"/>
      <c r="O670" s="327"/>
      <c r="P670" s="327"/>
      <c r="Q670" s="327"/>
      <c r="R670" s="327"/>
      <c r="S670" s="327"/>
      <c r="T670" s="327"/>
      <c r="U670" s="327"/>
      <c r="V670" s="327"/>
    </row>
    <row r="671" spans="1:22" s="80" customFormat="1">
      <c r="B671" s="347"/>
      <c r="C671" s="112"/>
      <c r="D671" s="46"/>
      <c r="E671" s="107"/>
      <c r="F671" s="107"/>
      <c r="G671" s="328"/>
      <c r="H671" s="328"/>
      <c r="I671" s="328"/>
      <c r="J671" s="328"/>
      <c r="K671" s="328"/>
      <c r="L671" s="326"/>
      <c r="M671" s="328"/>
      <c r="N671" s="328"/>
      <c r="O671" s="328"/>
      <c r="P671" s="328"/>
      <c r="Q671" s="328"/>
      <c r="R671" s="328"/>
      <c r="S671" s="328"/>
      <c r="T671" s="328"/>
      <c r="U671" s="328"/>
      <c r="V671" s="328"/>
    </row>
    <row r="672" spans="1:22" s="80" customFormat="1">
      <c r="B672" s="347"/>
      <c r="C672" s="112"/>
      <c r="D672" s="46"/>
      <c r="E672" s="107"/>
      <c r="F672" s="107"/>
      <c r="G672" s="328"/>
      <c r="H672" s="328"/>
      <c r="I672" s="328"/>
      <c r="J672" s="328"/>
      <c r="K672" s="328"/>
      <c r="L672" s="326"/>
      <c r="M672" s="328"/>
      <c r="N672" s="328"/>
      <c r="O672" s="328"/>
      <c r="P672" s="328"/>
      <c r="Q672" s="328"/>
      <c r="R672" s="328"/>
      <c r="S672" s="328"/>
      <c r="T672" s="328"/>
      <c r="U672" s="328"/>
      <c r="V672" s="328"/>
    </row>
    <row r="673" spans="2:22" s="80" customFormat="1">
      <c r="B673" s="347"/>
      <c r="C673" s="112"/>
      <c r="D673" s="46"/>
      <c r="E673" s="107"/>
      <c r="F673" s="107"/>
      <c r="G673" s="328"/>
      <c r="H673" s="328"/>
      <c r="I673" s="328"/>
      <c r="J673" s="328"/>
      <c r="K673" s="328"/>
      <c r="L673" s="326"/>
      <c r="M673" s="328"/>
      <c r="N673" s="328"/>
      <c r="O673" s="328"/>
      <c r="P673" s="328"/>
      <c r="Q673" s="328"/>
      <c r="R673" s="328"/>
      <c r="S673" s="328"/>
      <c r="T673" s="328"/>
      <c r="U673" s="328"/>
      <c r="V673" s="328"/>
    </row>
    <row r="674" spans="2:22" s="80" customFormat="1">
      <c r="B674" s="113"/>
      <c r="C674" s="113"/>
      <c r="D674" s="46"/>
      <c r="E674" s="107"/>
      <c r="F674" s="107"/>
      <c r="G674" s="327"/>
      <c r="H674" s="327"/>
      <c r="I674" s="327"/>
      <c r="J674" s="327"/>
      <c r="K674" s="327"/>
      <c r="L674" s="324"/>
      <c r="M674" s="327"/>
      <c r="N674" s="327"/>
      <c r="O674" s="327"/>
      <c r="P674" s="327"/>
      <c r="Q674" s="327"/>
      <c r="R674" s="327"/>
      <c r="S674" s="327"/>
      <c r="T674" s="327"/>
      <c r="U674" s="327"/>
      <c r="V674" s="327"/>
    </row>
    <row r="675" spans="2:22" s="80" customFormat="1">
      <c r="B675" s="347"/>
      <c r="C675" s="112"/>
      <c r="D675" s="46"/>
      <c r="E675" s="107"/>
      <c r="F675" s="107"/>
      <c r="G675" s="330"/>
      <c r="H675" s="330"/>
      <c r="I675" s="330"/>
      <c r="J675" s="330"/>
      <c r="K675" s="330"/>
      <c r="L675" s="331"/>
      <c r="M675" s="330"/>
      <c r="N675" s="330"/>
      <c r="O675" s="330"/>
      <c r="P675" s="330"/>
      <c r="Q675" s="330"/>
      <c r="R675" s="330"/>
      <c r="S675" s="330"/>
      <c r="T675" s="330"/>
      <c r="U675" s="330"/>
      <c r="V675" s="330"/>
    </row>
    <row r="676" spans="2:22" s="80" customFormat="1">
      <c r="B676" s="347"/>
      <c r="C676" s="112"/>
      <c r="D676" s="46"/>
      <c r="E676" s="107"/>
      <c r="F676" s="107"/>
      <c r="G676" s="332"/>
      <c r="H676" s="332"/>
      <c r="I676" s="332"/>
      <c r="J676" s="332"/>
      <c r="K676" s="332"/>
      <c r="L676" s="333"/>
      <c r="M676" s="332"/>
      <c r="N676" s="332"/>
      <c r="O676" s="332"/>
      <c r="P676" s="332"/>
      <c r="Q676" s="332"/>
      <c r="R676" s="332"/>
      <c r="S676" s="332"/>
      <c r="T676" s="332"/>
      <c r="U676" s="332"/>
      <c r="V676" s="332"/>
    </row>
    <row r="677" spans="2:22" s="80" customFormat="1">
      <c r="B677" s="347"/>
      <c r="C677" s="112"/>
      <c r="D677" s="46"/>
      <c r="E677" s="107"/>
      <c r="F677" s="107"/>
      <c r="G677" s="332"/>
      <c r="H677" s="332"/>
      <c r="I677" s="332"/>
      <c r="J677" s="332"/>
      <c r="K677" s="332"/>
      <c r="L677" s="333"/>
      <c r="M677" s="332"/>
      <c r="N677" s="332"/>
      <c r="O677" s="332"/>
      <c r="P677" s="332"/>
      <c r="Q677" s="332"/>
      <c r="R677" s="332"/>
      <c r="S677" s="332"/>
      <c r="T677" s="332"/>
      <c r="U677" s="332"/>
      <c r="V677" s="332"/>
    </row>
  </sheetData>
  <phoneticPr fontId="26" type="noConversion"/>
  <pageMargins left="0.7" right="0.7" top="0.75" bottom="0.75" header="0.3" footer="0.3"/>
  <pageSetup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2:V706"/>
  <sheetViews>
    <sheetView zoomScale="70" zoomScaleNormal="70" workbookViewId="0">
      <pane xSplit="6" ySplit="2" topLeftCell="G3" activePane="bottomRight" state="frozen"/>
      <selection activeCell="F26" sqref="F26"/>
      <selection pane="topRight" activeCell="F26" sqref="F26"/>
      <selection pane="bottomLeft" activeCell="F26" sqref="F26"/>
      <selection pane="bottomRight" activeCell="F26" sqref="F26"/>
    </sheetView>
  </sheetViews>
  <sheetFormatPr defaultColWidth="8.7109375" defaultRowHeight="12.75"/>
  <cols>
    <col min="1" max="1" width="4.140625" style="48" customWidth="1"/>
    <col min="2" max="2" width="67.140625" style="47" customWidth="1"/>
    <col min="3" max="4" width="8.7109375" style="45"/>
    <col min="5" max="5" width="13.42578125" style="47" customWidth="1"/>
    <col min="6" max="6" width="8.42578125" style="47" bestFit="1" customWidth="1"/>
    <col min="7" max="11" width="11.42578125" style="47" customWidth="1"/>
    <col min="12" max="21" width="11.42578125" style="48" customWidth="1"/>
    <col min="22" max="22" width="13.140625" style="78" customWidth="1"/>
    <col min="23" max="26" width="14" style="48" customWidth="1"/>
    <col min="27" max="27" width="8.28515625" style="48" customWidth="1"/>
    <col min="28" max="16384" width="8.7109375" style="48"/>
  </cols>
  <sheetData>
    <row r="2" spans="1:22" s="76" customFormat="1">
      <c r="B2" s="75"/>
      <c r="C2" s="74" t="s">
        <v>9</v>
      </c>
      <c r="D2" s="74" t="s">
        <v>0</v>
      </c>
      <c r="E2" s="75" t="s">
        <v>322</v>
      </c>
      <c r="F2" s="75"/>
      <c r="G2" s="110">
        <f>DataInput!G10</f>
        <v>2015</v>
      </c>
      <c r="H2" s="110">
        <f>DataInput!H10</f>
        <v>2016</v>
      </c>
      <c r="I2" s="110">
        <f>DataInput!I10</f>
        <v>2017</v>
      </c>
      <c r="J2" s="110">
        <f>DataInput!J10</f>
        <v>2018</v>
      </c>
      <c r="K2" s="110">
        <f>DataInput!K10</f>
        <v>2019</v>
      </c>
      <c r="L2" s="110">
        <f>DataInput!L10</f>
        <v>2020</v>
      </c>
      <c r="M2" s="110">
        <f>DataInput!M10</f>
        <v>2021</v>
      </c>
      <c r="N2" s="110">
        <f>DataInput!N10</f>
        <v>2022</v>
      </c>
      <c r="O2" s="110">
        <f>DataInput!O10</f>
        <v>2023</v>
      </c>
      <c r="P2" s="110">
        <f>DataInput!P10</f>
        <v>2024</v>
      </c>
      <c r="Q2" s="110">
        <f>DataInput!Q10</f>
        <v>2025</v>
      </c>
      <c r="R2" s="110">
        <f>DataInput!R10</f>
        <v>2026</v>
      </c>
      <c r="S2" s="110">
        <f>DataInput!S10</f>
        <v>2027</v>
      </c>
      <c r="T2" s="110">
        <f>DataInput!T10</f>
        <v>2028</v>
      </c>
      <c r="U2" s="110">
        <f>DataInput!U10</f>
        <v>2029</v>
      </c>
      <c r="V2" s="319"/>
    </row>
    <row r="3" spans="1:22" s="76" customFormat="1">
      <c r="B3" s="75"/>
      <c r="C3" s="74"/>
      <c r="D3" s="74"/>
      <c r="E3" s="75"/>
      <c r="F3" s="75"/>
      <c r="G3" s="75"/>
      <c r="H3" s="75"/>
      <c r="I3" s="75"/>
      <c r="J3" s="75"/>
      <c r="K3" s="75"/>
      <c r="L3" s="110"/>
      <c r="M3" s="110"/>
      <c r="N3" s="110"/>
      <c r="O3" s="110"/>
      <c r="P3" s="110"/>
      <c r="Q3" s="110"/>
      <c r="R3" s="110"/>
      <c r="S3" s="110"/>
      <c r="T3" s="110"/>
      <c r="U3" s="110"/>
      <c r="V3" s="319"/>
    </row>
    <row r="4" spans="1:22" s="136" customFormat="1" ht="15">
      <c r="A4" s="129"/>
      <c r="B4" s="128" t="str">
        <f>DataInput!B12</f>
        <v>1. Information on State's Gross Dometic Product (See Note 1 in Guidance for Completing Data Request for State DSA)</v>
      </c>
      <c r="C4" s="128"/>
      <c r="D4" s="125"/>
      <c r="E4" s="126"/>
      <c r="F4" s="127"/>
      <c r="G4" s="127"/>
      <c r="H4" s="127"/>
      <c r="I4" s="127"/>
      <c r="J4" s="127"/>
      <c r="K4" s="127"/>
      <c r="L4" s="127"/>
      <c r="M4" s="127"/>
      <c r="N4" s="127"/>
      <c r="O4" s="127"/>
      <c r="P4" s="127"/>
      <c r="Q4" s="127"/>
      <c r="R4" s="127"/>
      <c r="S4" s="127"/>
      <c r="T4" s="127"/>
      <c r="U4" s="127"/>
    </row>
    <row r="5" spans="1:22" s="136" customFormat="1" ht="15">
      <c r="A5" s="129"/>
      <c r="B5" s="129"/>
      <c r="C5" s="35"/>
      <c r="D5" s="35"/>
      <c r="E5" s="129"/>
      <c r="F5" s="33"/>
      <c r="G5" s="33"/>
      <c r="H5" s="33"/>
      <c r="I5" s="33"/>
      <c r="J5" s="33"/>
      <c r="K5" s="33"/>
      <c r="L5" s="33"/>
      <c r="M5" s="33"/>
      <c r="N5" s="33"/>
      <c r="O5" s="33"/>
      <c r="P5" s="33"/>
      <c r="Q5" s="33"/>
      <c r="R5" s="33"/>
      <c r="S5" s="33"/>
      <c r="T5" s="33"/>
      <c r="U5" s="33"/>
    </row>
    <row r="6" spans="1:22" s="136" customFormat="1" ht="15">
      <c r="A6" s="129"/>
      <c r="B6" s="20" t="str">
        <f>DataInput!B14</f>
        <v>State GDP (at current prices)</v>
      </c>
      <c r="C6" s="35" t="str">
        <f>DataInput!C14</f>
        <v>Naira</v>
      </c>
      <c r="D6" s="20" t="str">
        <f>DataInput!D14</f>
        <v>Million</v>
      </c>
      <c r="E6" s="35"/>
      <c r="F6" s="35"/>
      <c r="G6" s="496">
        <f>DataInput!G14</f>
        <v>1660778</v>
      </c>
      <c r="H6" s="496">
        <f>DataInput!H14</f>
        <v>1808632</v>
      </c>
      <c r="I6" s="496">
        <f>DataInput!I14</f>
        <v>2314949</v>
      </c>
      <c r="J6" s="496">
        <f>DataInput!J14</f>
        <v>2593789</v>
      </c>
      <c r="K6" s="496">
        <f>DataInput!K14</f>
        <v>2928298</v>
      </c>
      <c r="L6" s="496">
        <f>DataInput!L14</f>
        <v>3069404</v>
      </c>
      <c r="M6" s="496">
        <f>DataInput!M14</f>
        <v>3373143</v>
      </c>
      <c r="N6" s="496">
        <f>DataInput!N14</f>
        <v>3729172</v>
      </c>
      <c r="O6" s="496">
        <f>DataInput!O14</f>
        <v>4128395</v>
      </c>
      <c r="P6" s="496">
        <f>DataInput!P14</f>
        <v>4422336</v>
      </c>
      <c r="Q6" s="496">
        <f>DataInput!Q14</f>
        <v>4737207</v>
      </c>
      <c r="R6" s="496">
        <f>DataInput!R14</f>
        <v>5074496</v>
      </c>
      <c r="S6" s="496">
        <f>DataInput!S14</f>
        <v>5435800</v>
      </c>
      <c r="T6" s="496">
        <f>DataInput!T14</f>
        <v>5822829</v>
      </c>
      <c r="U6" s="496">
        <f>DataInput!U14</f>
        <v>6237414</v>
      </c>
      <c r="V6" s="164"/>
    </row>
    <row r="7" spans="1:22" s="136" customFormat="1" ht="15">
      <c r="A7" s="129"/>
      <c r="B7" s="20" t="str">
        <f>DataInput!B15</f>
        <v>Nation GDP (at current prices)</v>
      </c>
      <c r="C7" s="35" t="str">
        <f>DataInput!C15</f>
        <v>Naira</v>
      </c>
      <c r="D7" s="20" t="str">
        <f>DataInput!D15</f>
        <v>Million</v>
      </c>
      <c r="E7" s="35"/>
      <c r="F7" s="35"/>
      <c r="G7" s="496">
        <f>DataInput!G15</f>
        <v>93497948.264582023</v>
      </c>
      <c r="H7" s="496">
        <f>DataInput!H15</f>
        <v>101253015.60181139</v>
      </c>
      <c r="I7" s="496">
        <f>DataInput!I15</f>
        <v>114004749.64759709</v>
      </c>
      <c r="J7" s="496">
        <f>DataInput!J15</f>
        <v>127736827.8093085</v>
      </c>
      <c r="K7" s="496">
        <f>DataInput!K15</f>
        <v>144210492.06700775</v>
      </c>
      <c r="L7" s="496">
        <f>DataInput!L15</f>
        <v>139517515.93604401</v>
      </c>
      <c r="M7" s="496">
        <f>DataInput!M15</f>
        <v>142694417.13511199</v>
      </c>
      <c r="N7" s="496">
        <f>DataInput!N15</f>
        <v>146794565.467177</v>
      </c>
      <c r="O7" s="496">
        <f>DataInput!O15</f>
        <v>151464431.63871899</v>
      </c>
      <c r="P7" s="496">
        <f>DataInput!P15</f>
        <v>151464431.63871899</v>
      </c>
      <c r="Q7" s="496">
        <f>DataInput!Q15</f>
        <v>151464431.63871899</v>
      </c>
      <c r="R7" s="496">
        <f>DataInput!R15</f>
        <v>151464431.63871899</v>
      </c>
      <c r="S7" s="496">
        <f>DataInput!S15</f>
        <v>151464431.63871899</v>
      </c>
      <c r="T7" s="496">
        <f>DataInput!T15</f>
        <v>151464431.63871899</v>
      </c>
      <c r="U7" s="496">
        <f>DataInput!U15</f>
        <v>151464431.63871899</v>
      </c>
      <c r="V7" s="164"/>
    </row>
    <row r="8" spans="1:22" s="136" customFormat="1" ht="15">
      <c r="A8" s="129"/>
      <c r="B8" s="20" t="s">
        <v>63</v>
      </c>
      <c r="C8" s="35"/>
      <c r="D8" s="35"/>
      <c r="E8" s="377">
        <v>20</v>
      </c>
      <c r="F8" s="35"/>
      <c r="G8" s="497">
        <f>DataInput!G16</f>
        <v>196.48650000000001</v>
      </c>
      <c r="H8" s="497">
        <f>DataInput!H16</f>
        <v>253.18969999999999</v>
      </c>
      <c r="I8" s="497">
        <f>DataInput!I16</f>
        <v>305.78620000000001</v>
      </c>
      <c r="J8" s="497">
        <f>DataInput!J16</f>
        <v>306.5</v>
      </c>
      <c r="K8" s="497">
        <f>DataInput!K16</f>
        <v>326</v>
      </c>
      <c r="L8" s="497">
        <f>DataInput!L16</f>
        <v>379</v>
      </c>
      <c r="M8" s="499">
        <f>DataInput!M16*(1+E8/100)</f>
        <v>454.8</v>
      </c>
      <c r="N8" s="499">
        <f>M8*DataInput!N16/DataInput!M16</f>
        <v>454.8</v>
      </c>
      <c r="O8" s="499">
        <f>N8*DataInput!O16/DataInput!N16</f>
        <v>454.8</v>
      </c>
      <c r="P8" s="499">
        <f>O8*DataInput!P16/DataInput!O16</f>
        <v>454.8</v>
      </c>
      <c r="Q8" s="499">
        <f>P8*DataInput!Q16/DataInput!P16</f>
        <v>454.8</v>
      </c>
      <c r="R8" s="499">
        <f>Q8*DataInput!R16/DataInput!Q16</f>
        <v>454.8</v>
      </c>
      <c r="S8" s="499">
        <f>R8*DataInput!S16/DataInput!R16</f>
        <v>454.8</v>
      </c>
      <c r="T8" s="499">
        <f>S8*DataInput!T16/DataInput!S16</f>
        <v>454.8</v>
      </c>
      <c r="U8" s="499">
        <f>T8*DataInput!U16/DataInput!T16</f>
        <v>454.8</v>
      </c>
      <c r="V8" s="164"/>
    </row>
    <row r="9" spans="1:22" s="136" customFormat="1" ht="15">
      <c r="A9" s="129"/>
      <c r="B9" s="20" t="s">
        <v>58</v>
      </c>
      <c r="C9" s="35"/>
      <c r="D9" s="35"/>
      <c r="E9" s="35"/>
      <c r="F9" s="35"/>
      <c r="G9" s="164">
        <f>DataInput!G17</f>
        <v>0</v>
      </c>
      <c r="H9" s="164">
        <f>DataInput!H17</f>
        <v>0</v>
      </c>
      <c r="I9" s="164">
        <f>DataInput!I17</f>
        <v>0</v>
      </c>
      <c r="J9" s="164">
        <f>DataInput!J17</f>
        <v>0</v>
      </c>
      <c r="K9" s="164">
        <f>DataInput!K17</f>
        <v>0</v>
      </c>
      <c r="L9" s="164">
        <f>DataInput!L17</f>
        <v>1</v>
      </c>
      <c r="M9" s="164">
        <f>DataInput!M17</f>
        <v>1</v>
      </c>
      <c r="N9" s="164">
        <f>DataInput!N17</f>
        <v>1</v>
      </c>
      <c r="O9" s="164">
        <f>DataInput!O17</f>
        <v>1</v>
      </c>
      <c r="P9" s="164">
        <f>DataInput!P17</f>
        <v>1</v>
      </c>
      <c r="Q9" s="164">
        <f>DataInput!Q17</f>
        <v>1</v>
      </c>
      <c r="R9" s="164">
        <f>DataInput!R17</f>
        <v>1</v>
      </c>
      <c r="S9" s="164">
        <f>DataInput!S17</f>
        <v>1</v>
      </c>
      <c r="T9" s="164">
        <f>DataInput!T17</f>
        <v>1</v>
      </c>
      <c r="U9" s="164">
        <f>DataInput!U17</f>
        <v>1</v>
      </c>
      <c r="V9" s="164"/>
    </row>
    <row r="10" spans="1:22" s="136" customFormat="1" ht="15">
      <c r="B10" s="20"/>
      <c r="C10" s="35"/>
      <c r="D10" s="35"/>
      <c r="E10" s="35"/>
      <c r="F10" s="35"/>
      <c r="G10" s="83"/>
      <c r="H10" s="83"/>
      <c r="I10" s="83"/>
      <c r="J10" s="83"/>
      <c r="K10" s="83"/>
      <c r="L10" s="40"/>
      <c r="M10" s="40"/>
      <c r="N10" s="40"/>
      <c r="O10" s="40"/>
      <c r="P10" s="40"/>
      <c r="Q10" s="40"/>
      <c r="R10" s="40"/>
      <c r="S10" s="40"/>
      <c r="T10" s="40"/>
      <c r="U10" s="40"/>
      <c r="V10" s="40"/>
    </row>
    <row r="11" spans="1:22" s="104" customFormat="1">
      <c r="B11" s="165" t="str">
        <f>DataInput!B117</f>
        <v>3. Information on Revenues, Expenditure, and Financing Needs and Sources (See Note 3 in Guidance for Completing Data Request for State DSA)</v>
      </c>
      <c r="C11" s="166"/>
      <c r="D11" s="166"/>
      <c r="E11" s="165"/>
      <c r="F11" s="165"/>
      <c r="G11" s="165"/>
      <c r="H11" s="165"/>
      <c r="I11" s="165"/>
      <c r="J11" s="165"/>
      <c r="K11" s="165"/>
      <c r="L11" s="167"/>
      <c r="M11" s="167"/>
      <c r="N11" s="167"/>
      <c r="O11" s="167"/>
      <c r="P11" s="167"/>
      <c r="Q11" s="167"/>
      <c r="R11" s="167"/>
      <c r="S11" s="167"/>
      <c r="T11" s="167"/>
      <c r="U11" s="167"/>
      <c r="V11" s="109"/>
    </row>
    <row r="12" spans="1:22" s="104" customFormat="1">
      <c r="B12" s="103"/>
      <c r="C12" s="50"/>
      <c r="D12" s="50"/>
      <c r="E12" s="103"/>
      <c r="F12" s="103"/>
      <c r="G12" s="103"/>
      <c r="H12" s="103"/>
      <c r="I12" s="103"/>
      <c r="J12" s="103"/>
      <c r="K12" s="103"/>
      <c r="L12" s="109"/>
      <c r="M12" s="109"/>
      <c r="N12" s="109"/>
      <c r="O12" s="109"/>
      <c r="P12" s="109"/>
      <c r="Q12" s="109"/>
      <c r="R12" s="109"/>
      <c r="S12" s="109"/>
      <c r="T12" s="109"/>
      <c r="U12" s="109"/>
      <c r="V12" s="109"/>
    </row>
    <row r="13" spans="1:22" s="76" customFormat="1">
      <c r="B13" s="22" t="str">
        <f>DataInput!B119</f>
        <v>Revenue</v>
      </c>
      <c r="C13" s="35" t="str">
        <f>DataInput!C119</f>
        <v>Naira</v>
      </c>
      <c r="D13" s="35" t="str">
        <f>DataInput!D119</f>
        <v>Million</v>
      </c>
      <c r="E13" s="75"/>
      <c r="F13" s="75"/>
      <c r="G13" s="321">
        <f>DataInput!G119</f>
        <v>80202.713683559996</v>
      </c>
      <c r="H13" s="321">
        <f>DataInput!H119</f>
        <v>72309.791318599993</v>
      </c>
      <c r="I13" s="321">
        <f>DataInput!I119</f>
        <v>70025.797283170003</v>
      </c>
      <c r="J13" s="321">
        <f>DataInput!J119</f>
        <v>100931.84955251</v>
      </c>
      <c r="K13" s="321">
        <f>DataInput!K119</f>
        <v>102447.65274292999</v>
      </c>
      <c r="L13" s="217">
        <f t="shared" ref="L13:U13" si="0">L14+L17+L18+L19+L20+L21</f>
        <v>83574.498067620763</v>
      </c>
      <c r="M13" s="217">
        <f t="shared" ca="1" si="0"/>
        <v>88425.212756603607</v>
      </c>
      <c r="N13" s="217">
        <f t="shared" ca="1" si="0"/>
        <v>96904.295516266458</v>
      </c>
      <c r="O13" s="217">
        <f t="shared" ca="1" si="0"/>
        <v>100824.71770623195</v>
      </c>
      <c r="P13" s="217">
        <f t="shared" ca="1" si="0"/>
        <v>106784.23437372279</v>
      </c>
      <c r="Q13" s="217">
        <f t="shared" ca="1" si="0"/>
        <v>83944.94142868818</v>
      </c>
      <c r="R13" s="217">
        <f t="shared" ca="1" si="0"/>
        <v>87780.498643636005</v>
      </c>
      <c r="S13" s="217">
        <f t="shared" ca="1" si="0"/>
        <v>94089.080722803192</v>
      </c>
      <c r="T13" s="217">
        <f t="shared" ca="1" si="0"/>
        <v>93510.101254761714</v>
      </c>
      <c r="U13" s="217">
        <f t="shared" ca="1" si="0"/>
        <v>96018.962649314621</v>
      </c>
      <c r="V13" s="216"/>
    </row>
    <row r="14" spans="1:22" s="76" customFormat="1">
      <c r="B14" s="142" t="str">
        <f>DataInput!B120</f>
        <v>1. Gross Statutory Allocation  ('gross' means with no deductions; do not include VAT Allocation here)</v>
      </c>
      <c r="C14" s="35" t="str">
        <f>DataInput!C120</f>
        <v>Naira</v>
      </c>
      <c r="D14" s="35" t="str">
        <f>DataInput!D120</f>
        <v>Million</v>
      </c>
      <c r="E14" s="75"/>
      <c r="F14" s="75"/>
      <c r="G14" s="164">
        <f>DataInput!G120</f>
        <v>32533.115820049999</v>
      </c>
      <c r="H14" s="164">
        <f>DataInput!H120</f>
        <v>43411.141877559996</v>
      </c>
      <c r="I14" s="164">
        <f>DataInput!I120</f>
        <v>36182.984692190003</v>
      </c>
      <c r="J14" s="164">
        <f>DataInput!J120</f>
        <v>42758.634265220004</v>
      </c>
      <c r="K14" s="164">
        <f>DataInput!K120</f>
        <v>41406.205692240001</v>
      </c>
      <c r="L14" s="164">
        <f>DataInput!L120</f>
        <v>43476.515976852002</v>
      </c>
      <c r="M14" s="164">
        <f>DataInput!M120</f>
        <v>45650.3417756946</v>
      </c>
      <c r="N14" s="164">
        <f>DataInput!N120</f>
        <v>47932.858864479334</v>
      </c>
      <c r="O14" s="164">
        <f>DataInput!O120</f>
        <v>50329.501807703295</v>
      </c>
      <c r="P14" s="164">
        <f>DataInput!P120</f>
        <v>52845.976898088469</v>
      </c>
      <c r="Q14" s="164">
        <f>DataInput!Q120</f>
        <v>55488.275742992882</v>
      </c>
      <c r="R14" s="164">
        <f>DataInput!R120</f>
        <v>58262.689530142539</v>
      </c>
      <c r="S14" s="164">
        <f>DataInput!S120</f>
        <v>61175.824006649658</v>
      </c>
      <c r="T14" s="164">
        <f>DataInput!T120</f>
        <v>64234.615206982147</v>
      </c>
      <c r="U14" s="164">
        <f>DataInput!U120</f>
        <v>67446.345967331246</v>
      </c>
      <c r="V14" s="216"/>
    </row>
    <row r="15" spans="1:22" s="76" customFormat="1">
      <c r="B15" s="154" t="str">
        <f>DataInput!B121</f>
        <v xml:space="preserve">of which Net Statutory Allocation  ('net' means of deductions) </v>
      </c>
      <c r="C15" s="35" t="str">
        <f>DataInput!C121</f>
        <v>Naira</v>
      </c>
      <c r="D15" s="35" t="str">
        <f>DataInput!D121</f>
        <v>Million</v>
      </c>
      <c r="E15" s="75"/>
      <c r="F15" s="75"/>
      <c r="G15" s="164">
        <f>DataInput!G121</f>
        <v>0</v>
      </c>
      <c r="H15" s="164">
        <f>DataInput!H121</f>
        <v>0</v>
      </c>
      <c r="I15" s="164">
        <f>DataInput!I121</f>
        <v>0</v>
      </c>
      <c r="J15" s="164">
        <f>DataInput!J121</f>
        <v>0</v>
      </c>
      <c r="K15" s="164">
        <f>DataInput!K121</f>
        <v>0</v>
      </c>
      <c r="L15" s="164">
        <f>DataInput!L121</f>
        <v>0</v>
      </c>
      <c r="M15" s="164">
        <f>DataInput!M121</f>
        <v>0</v>
      </c>
      <c r="N15" s="164">
        <f>DataInput!N121</f>
        <v>0</v>
      </c>
      <c r="O15" s="164">
        <f>DataInput!O121</f>
        <v>0</v>
      </c>
      <c r="P15" s="164">
        <f>DataInput!P121</f>
        <v>0</v>
      </c>
      <c r="Q15" s="164">
        <f>DataInput!Q121</f>
        <v>0</v>
      </c>
      <c r="R15" s="164">
        <f>DataInput!R121</f>
        <v>0</v>
      </c>
      <c r="S15" s="164">
        <f>DataInput!S121</f>
        <v>0</v>
      </c>
      <c r="T15" s="164">
        <f>DataInput!T121</f>
        <v>0</v>
      </c>
      <c r="U15" s="164">
        <f>DataInput!U121</f>
        <v>0</v>
      </c>
      <c r="V15" s="216"/>
    </row>
    <row r="16" spans="1:22" s="76" customFormat="1">
      <c r="B16" s="154" t="str">
        <f>DataInput!B122</f>
        <v>of which Deductions</v>
      </c>
      <c r="C16" s="35" t="str">
        <f>DataInput!C122</f>
        <v>Naira</v>
      </c>
      <c r="D16" s="35" t="str">
        <f>DataInput!D122</f>
        <v>Million</v>
      </c>
      <c r="E16" s="75"/>
      <c r="F16" s="75"/>
      <c r="G16" s="164">
        <f>DataInput!G122</f>
        <v>0</v>
      </c>
      <c r="H16" s="164">
        <f>DataInput!H122</f>
        <v>0</v>
      </c>
      <c r="I16" s="164">
        <f>DataInput!I122</f>
        <v>0</v>
      </c>
      <c r="J16" s="164">
        <f>DataInput!J122</f>
        <v>0</v>
      </c>
      <c r="K16" s="164">
        <f>DataInput!K122</f>
        <v>0</v>
      </c>
      <c r="L16" s="164">
        <f>DataInput!L122</f>
        <v>0</v>
      </c>
      <c r="M16" s="164">
        <f>DataInput!M122</f>
        <v>0</v>
      </c>
      <c r="N16" s="164">
        <f>DataInput!N122</f>
        <v>0</v>
      </c>
      <c r="O16" s="164">
        <f>DataInput!O122</f>
        <v>0</v>
      </c>
      <c r="P16" s="164">
        <f>DataInput!P122</f>
        <v>0</v>
      </c>
      <c r="Q16" s="164">
        <f>DataInput!Q122</f>
        <v>0</v>
      </c>
      <c r="R16" s="164">
        <f>DataInput!R122</f>
        <v>0</v>
      </c>
      <c r="S16" s="164">
        <f>DataInput!S122</f>
        <v>0</v>
      </c>
      <c r="T16" s="164">
        <f>DataInput!T122</f>
        <v>0</v>
      </c>
      <c r="U16" s="164">
        <f>DataInput!U122</f>
        <v>0</v>
      </c>
      <c r="V16" s="216"/>
    </row>
    <row r="17" spans="2:22" s="76" customFormat="1">
      <c r="B17" s="142" t="str">
        <f>DataInput!B123</f>
        <v>2. Derivation (if applicable to the State)</v>
      </c>
      <c r="C17" s="35" t="str">
        <f>DataInput!C123</f>
        <v>Naira</v>
      </c>
      <c r="D17" s="35" t="str">
        <f>DataInput!D123</f>
        <v>Million</v>
      </c>
      <c r="E17" s="75"/>
      <c r="F17" s="75"/>
      <c r="G17" s="164">
        <f>DataInput!G123</f>
        <v>0</v>
      </c>
      <c r="H17" s="164">
        <f>DataInput!H123</f>
        <v>0</v>
      </c>
      <c r="I17" s="164">
        <f>DataInput!I123</f>
        <v>0</v>
      </c>
      <c r="J17" s="164">
        <f>DataInput!J123</f>
        <v>0</v>
      </c>
      <c r="K17" s="164">
        <f>DataInput!K123</f>
        <v>0</v>
      </c>
      <c r="L17" s="164">
        <f>DataInput!L123</f>
        <v>0</v>
      </c>
      <c r="M17" s="164">
        <f>DataInput!M123</f>
        <v>0</v>
      </c>
      <c r="N17" s="164">
        <f>DataInput!N123</f>
        <v>0</v>
      </c>
      <c r="O17" s="164">
        <f>DataInput!O123</f>
        <v>0</v>
      </c>
      <c r="P17" s="164">
        <f>DataInput!P123</f>
        <v>0</v>
      </c>
      <c r="Q17" s="164">
        <f>DataInput!Q123</f>
        <v>0</v>
      </c>
      <c r="R17" s="164">
        <f>DataInput!R123</f>
        <v>0</v>
      </c>
      <c r="S17" s="164">
        <f>DataInput!S123</f>
        <v>0</v>
      </c>
      <c r="T17" s="164">
        <f>DataInput!T123</f>
        <v>0</v>
      </c>
      <c r="U17" s="164">
        <f>DataInput!U123</f>
        <v>0</v>
      </c>
      <c r="V17" s="216"/>
    </row>
    <row r="18" spans="2:22" s="76" customFormat="1">
      <c r="B18" s="142" t="str">
        <f>DataInput!B124</f>
        <v>3. Other FAAC transfers (exchange rate gain, augmentation, others)</v>
      </c>
      <c r="C18" s="35" t="str">
        <f>DataInput!C124</f>
        <v>Naira</v>
      </c>
      <c r="D18" s="35" t="str">
        <f>DataInput!D124</f>
        <v>Million</v>
      </c>
      <c r="E18" s="75"/>
      <c r="F18" s="75"/>
      <c r="G18" s="164">
        <f>DataInput!G124</f>
        <v>0</v>
      </c>
      <c r="H18" s="164">
        <f>DataInput!H124</f>
        <v>0</v>
      </c>
      <c r="I18" s="164">
        <f>DataInput!I124</f>
        <v>0</v>
      </c>
      <c r="J18" s="164">
        <f>DataInput!J124</f>
        <v>0</v>
      </c>
      <c r="K18" s="164">
        <f>DataInput!K124</f>
        <v>0</v>
      </c>
      <c r="L18" s="164">
        <f>DataInput!L124</f>
        <v>0</v>
      </c>
      <c r="M18" s="164">
        <f>DataInput!M124</f>
        <v>0</v>
      </c>
      <c r="N18" s="164">
        <f>DataInput!N124</f>
        <v>0</v>
      </c>
      <c r="O18" s="164">
        <f>DataInput!O124</f>
        <v>0</v>
      </c>
      <c r="P18" s="164">
        <f>DataInput!P124</f>
        <v>0</v>
      </c>
      <c r="Q18" s="164">
        <f>DataInput!Q124</f>
        <v>0</v>
      </c>
      <c r="R18" s="164">
        <f>DataInput!R124</f>
        <v>0</v>
      </c>
      <c r="S18" s="164">
        <f>DataInput!S124</f>
        <v>0</v>
      </c>
      <c r="T18" s="164">
        <f>DataInput!T124</f>
        <v>0</v>
      </c>
      <c r="U18" s="164">
        <f>DataInput!U124</f>
        <v>0</v>
      </c>
      <c r="V18" s="216"/>
    </row>
    <row r="19" spans="2:22" s="76" customFormat="1">
      <c r="B19" s="142" t="str">
        <f>DataInput!B125</f>
        <v>4. VAT Allocation</v>
      </c>
      <c r="C19" s="35" t="str">
        <f>DataInput!C125</f>
        <v>Naira</v>
      </c>
      <c r="D19" s="35" t="str">
        <f>DataInput!D125</f>
        <v>Million</v>
      </c>
      <c r="E19" s="75"/>
      <c r="F19" s="75"/>
      <c r="G19" s="164">
        <f>DataInput!G125</f>
        <v>7886.2365137799998</v>
      </c>
      <c r="H19" s="164">
        <f>DataInput!H125</f>
        <v>7698.8812524899995</v>
      </c>
      <c r="I19" s="164">
        <f>DataInput!I125</f>
        <v>9517.926601090001</v>
      </c>
      <c r="J19" s="164">
        <f>DataInput!J125</f>
        <v>10766.78555074</v>
      </c>
      <c r="K19" s="164">
        <f>DataInput!K125</f>
        <v>11565.18531755</v>
      </c>
      <c r="L19" s="164">
        <f>DataInput!L125</f>
        <v>12143.444583427501</v>
      </c>
      <c r="M19" s="164">
        <f>DataInput!M125</f>
        <v>12750.616812598875</v>
      </c>
      <c r="N19" s="164">
        <f>DataInput!N125</f>
        <v>13388.14765322882</v>
      </c>
      <c r="O19" s="164">
        <f>DataInput!O125</f>
        <v>14057.55503589026</v>
      </c>
      <c r="P19" s="164">
        <f>DataInput!P125</f>
        <v>14760.432787684775</v>
      </c>
      <c r="Q19" s="164">
        <f>DataInput!Q125</f>
        <v>15498.454427069011</v>
      </c>
      <c r="R19" s="164">
        <f>DataInput!R125</f>
        <v>16273.377148422465</v>
      </c>
      <c r="S19" s="164">
        <f>DataInput!S125</f>
        <v>17087.046005843586</v>
      </c>
      <c r="T19" s="164">
        <f>DataInput!T125</f>
        <v>17941.398306135765</v>
      </c>
      <c r="U19" s="164">
        <f>DataInput!U125</f>
        <v>18838.468221442556</v>
      </c>
      <c r="V19" s="216"/>
    </row>
    <row r="20" spans="2:22" s="76" customFormat="1">
      <c r="B20" s="142" t="str">
        <f>DataInput!B126</f>
        <v>5. IGR</v>
      </c>
      <c r="C20" s="35" t="str">
        <f>DataInput!C126</f>
        <v>Naira</v>
      </c>
      <c r="D20" s="35" t="str">
        <f>DataInput!D126</f>
        <v>Million</v>
      </c>
      <c r="E20" s="75"/>
      <c r="F20" s="75"/>
      <c r="G20" s="164">
        <f>DataInput!G126</f>
        <v>9093.8036747000006</v>
      </c>
      <c r="H20" s="164">
        <f>DataInput!H126</f>
        <v>9140.44405482</v>
      </c>
      <c r="I20" s="164">
        <f>DataInput!I126</f>
        <v>18104.562225630001</v>
      </c>
      <c r="J20" s="164">
        <f>DataInput!J126</f>
        <v>17552.10593709</v>
      </c>
      <c r="K20" s="164">
        <f>DataInput!K126</f>
        <v>24093.842507000001</v>
      </c>
      <c r="L20" s="164">
        <f>DataInput!L126</f>
        <v>25298.534632350002</v>
      </c>
      <c r="M20" s="164">
        <f>DataInput!M126</f>
        <v>26563.461363967501</v>
      </c>
      <c r="N20" s="164">
        <f>DataInput!N126</f>
        <v>27891.63443216588</v>
      </c>
      <c r="O20" s="164">
        <f>DataInput!O126</f>
        <v>29286.21615377417</v>
      </c>
      <c r="P20" s="164">
        <f>DataInput!P126</f>
        <v>30750.526961462881</v>
      </c>
      <c r="Q20" s="164">
        <f>DataInput!Q126</f>
        <v>32288.053309536022</v>
      </c>
      <c r="R20" s="164">
        <f>DataInput!R126</f>
        <v>33902.455975012832</v>
      </c>
      <c r="S20" s="164">
        <f>DataInput!S126</f>
        <v>35597.578773763467</v>
      </c>
      <c r="T20" s="164">
        <f>DataInput!T126</f>
        <v>37377.457712451644</v>
      </c>
      <c r="U20" s="164">
        <f>DataInput!U126</f>
        <v>39246.330598074223</v>
      </c>
      <c r="V20" s="216"/>
    </row>
    <row r="21" spans="2:22" s="76" customFormat="1">
      <c r="B21" s="150" t="str">
        <f>DataInput!B127</f>
        <v>6. Capital Receipts</v>
      </c>
      <c r="C21" s="62" t="str">
        <f>DataInput!C127</f>
        <v>Naira</v>
      </c>
      <c r="D21" s="62" t="str">
        <f>DataInput!D127</f>
        <v>Million</v>
      </c>
      <c r="E21" s="75"/>
      <c r="F21" s="75"/>
      <c r="G21" s="164">
        <f>DataInput!G127</f>
        <v>0</v>
      </c>
      <c r="H21" s="164">
        <f>DataInput!H127</f>
        <v>0</v>
      </c>
      <c r="I21" s="164">
        <f>DataInput!I127</f>
        <v>0</v>
      </c>
      <c r="J21" s="164">
        <f>DataInput!J127</f>
        <v>0</v>
      </c>
      <c r="K21" s="164">
        <f>DataInput!K127</f>
        <v>0</v>
      </c>
      <c r="L21" s="218">
        <f t="shared" ref="L21:U21" si="1">L22+L23+L24+L25</f>
        <v>2656.0028749912562</v>
      </c>
      <c r="M21" s="218">
        <f t="shared" ca="1" si="1"/>
        <v>3460.7928043426436</v>
      </c>
      <c r="N21" s="218">
        <f t="shared" ca="1" si="1"/>
        <v>7691.6545663924226</v>
      </c>
      <c r="O21" s="218">
        <f t="shared" ca="1" si="1"/>
        <v>7151.4447088642264</v>
      </c>
      <c r="P21" s="218">
        <f t="shared" ca="1" si="1"/>
        <v>8427.2977264866677</v>
      </c>
      <c r="Q21" s="218">
        <f t="shared" ca="1" si="1"/>
        <v>-19329.842050909727</v>
      </c>
      <c r="R21" s="218">
        <f t="shared" ca="1" si="1"/>
        <v>-20658.024009941852</v>
      </c>
      <c r="S21" s="218">
        <f t="shared" ca="1" si="1"/>
        <v>-19771.368063453534</v>
      </c>
      <c r="T21" s="218">
        <f t="shared" ca="1" si="1"/>
        <v>-26043.369970807827</v>
      </c>
      <c r="U21" s="218">
        <f t="shared" ca="1" si="1"/>
        <v>-29512.182137533397</v>
      </c>
      <c r="V21" s="216"/>
    </row>
    <row r="22" spans="2:22" s="76" customFormat="1">
      <c r="B22" s="154" t="str">
        <f>DataInput!B128</f>
        <v>Grants</v>
      </c>
      <c r="C22" s="35" t="str">
        <f>DataInput!C128</f>
        <v>Naira</v>
      </c>
      <c r="D22" s="35" t="str">
        <f>DataInput!D128</f>
        <v>Million</v>
      </c>
      <c r="E22" s="75"/>
      <c r="F22" s="75"/>
      <c r="G22" s="164">
        <f>DataInput!G128</f>
        <v>539.4510626</v>
      </c>
      <c r="H22" s="164">
        <f>DataInput!H128</f>
        <v>675.55696641999998</v>
      </c>
      <c r="I22" s="164">
        <f>DataInput!I128</f>
        <v>3961.25615926</v>
      </c>
      <c r="J22" s="164">
        <f>DataInput!J128</f>
        <v>3868.8431855500003</v>
      </c>
      <c r="K22" s="164">
        <f>DataInput!K128</f>
        <v>2618.98562425</v>
      </c>
      <c r="L22" s="164">
        <f>DataInput!L128</f>
        <v>2749.9349054625</v>
      </c>
      <c r="M22" s="164">
        <f>DataInput!M128</f>
        <v>2887.4316507356252</v>
      </c>
      <c r="N22" s="164">
        <f>DataInput!N128</f>
        <v>3031.8032332724065</v>
      </c>
      <c r="O22" s="164">
        <f>DataInput!O128</f>
        <v>3183.3933949360267</v>
      </c>
      <c r="P22" s="164">
        <f>DataInput!P128</f>
        <v>3342.5630646828281</v>
      </c>
      <c r="Q22" s="164">
        <f>DataInput!Q128</f>
        <v>3509.6912179169694</v>
      </c>
      <c r="R22" s="164">
        <f>DataInput!R128</f>
        <v>3685.1757788128184</v>
      </c>
      <c r="S22" s="164">
        <f>DataInput!S128</f>
        <v>3869.4345677534589</v>
      </c>
      <c r="T22" s="164">
        <f>DataInput!T128</f>
        <v>4062.9062961411319</v>
      </c>
      <c r="U22" s="164">
        <f>DataInput!U128</f>
        <v>4266.0516109481887</v>
      </c>
      <c r="V22" s="216"/>
    </row>
    <row r="23" spans="2:22" s="76" customFormat="1">
      <c r="B23" s="154" t="str">
        <f>DataInput!B129</f>
        <v>Sales of Government Assets and Privatization Proceeds</v>
      </c>
      <c r="C23" s="62" t="str">
        <f>DataInput!C129</f>
        <v>Naira</v>
      </c>
      <c r="D23" s="62" t="str">
        <f>DataInput!D129</f>
        <v>Million</v>
      </c>
      <c r="E23" s="75"/>
      <c r="F23" s="75"/>
      <c r="G23" s="164">
        <f>DataInput!G129</f>
        <v>0</v>
      </c>
      <c r="H23" s="164">
        <f>DataInput!H129</f>
        <v>0</v>
      </c>
      <c r="I23" s="164">
        <f>DataInput!I129</f>
        <v>0</v>
      </c>
      <c r="J23" s="164">
        <f>DataInput!J129</f>
        <v>0</v>
      </c>
      <c r="K23" s="164">
        <f>DataInput!K129</f>
        <v>0</v>
      </c>
      <c r="L23" s="164">
        <f>DataInput!L129</f>
        <v>0</v>
      </c>
      <c r="M23" s="164">
        <f>DataInput!M129</f>
        <v>0</v>
      </c>
      <c r="N23" s="164">
        <f>DataInput!N129</f>
        <v>0</v>
      </c>
      <c r="O23" s="164">
        <f>DataInput!O129</f>
        <v>0</v>
      </c>
      <c r="P23" s="164">
        <f>DataInput!P129</f>
        <v>0</v>
      </c>
      <c r="Q23" s="164">
        <f>DataInput!Q129</f>
        <v>0</v>
      </c>
      <c r="R23" s="164">
        <f>DataInput!R129</f>
        <v>0</v>
      </c>
      <c r="S23" s="164">
        <f>DataInput!S129</f>
        <v>0</v>
      </c>
      <c r="T23" s="164">
        <f>DataInput!T129</f>
        <v>0</v>
      </c>
      <c r="U23" s="164">
        <f>DataInput!U129</f>
        <v>0</v>
      </c>
      <c r="V23" s="216"/>
    </row>
    <row r="24" spans="2:22" s="76" customFormat="1">
      <c r="B24" s="154" t="str">
        <f>DataInput!B130</f>
        <v>Other Non-Debt Creating Capital Receipts</v>
      </c>
      <c r="C24" s="35" t="str">
        <f>DataInput!C130</f>
        <v>Naira</v>
      </c>
      <c r="D24" s="35" t="str">
        <f>DataInput!D130</f>
        <v>Million</v>
      </c>
      <c r="E24" s="75"/>
      <c r="F24" s="75"/>
      <c r="G24" s="164">
        <f>DataInput!G130</f>
        <v>30150.106612430001</v>
      </c>
      <c r="H24" s="164">
        <f>DataInput!H130</f>
        <v>11383.767167310001</v>
      </c>
      <c r="I24" s="164">
        <f>DataInput!I130</f>
        <v>2259.0676050000002</v>
      </c>
      <c r="J24" s="164">
        <f>DataInput!J130</f>
        <v>25985.48061391</v>
      </c>
      <c r="K24" s="164">
        <f>DataInput!K130</f>
        <v>22763.433601889999</v>
      </c>
      <c r="L24" s="164">
        <f>DataInput!L130</f>
        <v>23901.605281984499</v>
      </c>
      <c r="M24" s="164">
        <f>DataInput!M130</f>
        <v>25096.685546083725</v>
      </c>
      <c r="N24" s="164">
        <f>DataInput!N130</f>
        <v>26351.519823387913</v>
      </c>
      <c r="O24" s="164">
        <f>DataInput!O130</f>
        <v>27669.095814557306</v>
      </c>
      <c r="P24" s="164">
        <f>DataInput!P130</f>
        <v>29052.550605285174</v>
      </c>
      <c r="Q24" s="164">
        <f>DataInput!Q130</f>
        <v>30505.178135549428</v>
      </c>
      <c r="R24" s="164">
        <f>DataInput!R130</f>
        <v>32030.437042326907</v>
      </c>
      <c r="S24" s="164">
        <f>DataInput!S130</f>
        <v>33631.958894443247</v>
      </c>
      <c r="T24" s="164">
        <f>DataInput!T130</f>
        <v>35313.556839165409</v>
      </c>
      <c r="U24" s="164">
        <f>DataInput!U130</f>
        <v>37079.234681123686</v>
      </c>
      <c r="V24" s="216"/>
    </row>
    <row r="25" spans="2:22" s="76" customFormat="1">
      <c r="B25" s="154" t="str">
        <f>DataInput!B131</f>
        <v>Proceeds from Debt-Creating Borrowings (bond issuance, loan disbursements, etc.)</v>
      </c>
      <c r="C25" s="62" t="str">
        <f>DataInput!C131</f>
        <v>Naira</v>
      </c>
      <c r="D25" s="62" t="str">
        <f>DataInput!D131</f>
        <v>Million</v>
      </c>
      <c r="E25" s="75"/>
      <c r="F25" s="75"/>
      <c r="G25" s="164">
        <f>DataInput!G131</f>
        <v>0</v>
      </c>
      <c r="H25" s="164">
        <f>DataInput!H131</f>
        <v>0</v>
      </c>
      <c r="I25" s="164">
        <f>DataInput!I131</f>
        <v>0</v>
      </c>
      <c r="J25" s="164">
        <f>DataInput!J131</f>
        <v>0</v>
      </c>
      <c r="K25" s="164">
        <f>DataInput!K131</f>
        <v>0</v>
      </c>
      <c r="L25" s="218">
        <f t="shared" ref="L25:U25" si="2">L101</f>
        <v>-23995.537312455741</v>
      </c>
      <c r="M25" s="218">
        <f t="shared" ca="1" si="2"/>
        <v>-24523.324392476708</v>
      </c>
      <c r="N25" s="218">
        <f t="shared" ca="1" si="2"/>
        <v>-21691.668490267897</v>
      </c>
      <c r="O25" s="218">
        <f t="shared" ca="1" si="2"/>
        <v>-23701.044500629105</v>
      </c>
      <c r="P25" s="218">
        <f t="shared" ca="1" si="2"/>
        <v>-23967.815943481335</v>
      </c>
      <c r="Q25" s="218">
        <f t="shared" ca="1" si="2"/>
        <v>-53344.711404376125</v>
      </c>
      <c r="R25" s="218">
        <f t="shared" ca="1" si="2"/>
        <v>-56373.636831081574</v>
      </c>
      <c r="S25" s="218">
        <f t="shared" ca="1" si="2"/>
        <v>-57272.761525650239</v>
      </c>
      <c r="T25" s="218">
        <f t="shared" ca="1" si="2"/>
        <v>-65419.833106114369</v>
      </c>
      <c r="U25" s="218">
        <f t="shared" ca="1" si="2"/>
        <v>-70857.468429605273</v>
      </c>
      <c r="V25" s="216"/>
    </row>
    <row r="26" spans="2:22" s="76" customFormat="1">
      <c r="B26" s="152" t="str">
        <f>DataInput!B132</f>
        <v>of which Borrowings from Domestic bonds</v>
      </c>
      <c r="C26" s="62" t="str">
        <f>DataInput!C132</f>
        <v>Naira</v>
      </c>
      <c r="D26" s="62" t="str">
        <f>DataInput!D132</f>
        <v>Million</v>
      </c>
      <c r="E26" s="75"/>
      <c r="F26" s="75"/>
      <c r="G26" s="164">
        <f>DataInput!G132</f>
        <v>0</v>
      </c>
      <c r="H26" s="164">
        <f>DataInput!H132</f>
        <v>0</v>
      </c>
      <c r="I26" s="164">
        <f>DataInput!I132</f>
        <v>0</v>
      </c>
      <c r="J26" s="164">
        <f>DataInput!J132</f>
        <v>0</v>
      </c>
      <c r="K26" s="164">
        <f>DataInput!K132</f>
        <v>0</v>
      </c>
      <c r="L26" s="219"/>
      <c r="M26" s="219"/>
      <c r="N26" s="219"/>
      <c r="O26" s="219"/>
      <c r="P26" s="220"/>
      <c r="Q26" s="220"/>
      <c r="R26" s="220"/>
      <c r="S26" s="220"/>
      <c r="T26" s="220"/>
      <c r="U26" s="220"/>
      <c r="V26" s="216"/>
    </row>
    <row r="27" spans="2:22" s="76" customFormat="1">
      <c r="B27" s="152" t="str">
        <f>DataInput!B133</f>
        <v xml:space="preserve">of which Borrowings from Commercial bank loans </v>
      </c>
      <c r="C27" s="62" t="str">
        <f>DataInput!C133</f>
        <v>Naira</v>
      </c>
      <c r="D27" s="62" t="str">
        <f>DataInput!D133</f>
        <v>Million</v>
      </c>
      <c r="E27" s="75"/>
      <c r="F27" s="75"/>
      <c r="G27" s="164">
        <f>DataInput!G133</f>
        <v>0</v>
      </c>
      <c r="H27" s="164">
        <f>DataInput!H133</f>
        <v>0</v>
      </c>
      <c r="I27" s="164">
        <f>DataInput!I133</f>
        <v>0</v>
      </c>
      <c r="J27" s="164">
        <f>DataInput!J133</f>
        <v>0</v>
      </c>
      <c r="K27" s="164">
        <f>DataInput!K133</f>
        <v>0</v>
      </c>
      <c r="L27" s="219"/>
      <c r="M27" s="219"/>
      <c r="N27" s="219"/>
      <c r="O27" s="219"/>
      <c r="P27" s="220"/>
      <c r="Q27" s="220"/>
      <c r="R27" s="220"/>
      <c r="S27" s="220"/>
      <c r="T27" s="220"/>
      <c r="U27" s="220"/>
      <c r="V27" s="216"/>
    </row>
    <row r="28" spans="2:22" s="76" customFormat="1">
      <c r="B28" s="152" t="str">
        <f>DataInput!B134</f>
        <v>of which Borrowings from External loans</v>
      </c>
      <c r="C28" s="62" t="str">
        <f>DataInput!C134</f>
        <v>Naira</v>
      </c>
      <c r="D28" s="62" t="str">
        <f>DataInput!D134</f>
        <v>Million</v>
      </c>
      <c r="E28" s="75"/>
      <c r="F28" s="75"/>
      <c r="G28" s="164">
        <f>DataInput!G134</f>
        <v>0</v>
      </c>
      <c r="H28" s="164">
        <f>DataInput!H134</f>
        <v>0</v>
      </c>
      <c r="I28" s="164">
        <f>DataInput!I134</f>
        <v>0</v>
      </c>
      <c r="J28" s="164">
        <f>DataInput!J134</f>
        <v>0</v>
      </c>
      <c r="K28" s="164">
        <f>DataInput!K134</f>
        <v>0</v>
      </c>
      <c r="L28" s="219"/>
      <c r="M28" s="219"/>
      <c r="N28" s="219"/>
      <c r="O28" s="219"/>
      <c r="P28" s="220"/>
      <c r="Q28" s="220"/>
      <c r="R28" s="220"/>
      <c r="S28" s="220"/>
      <c r="T28" s="220"/>
      <c r="U28" s="220"/>
      <c r="V28" s="216"/>
    </row>
    <row r="29" spans="2:22" s="76" customFormat="1">
      <c r="B29" s="130"/>
      <c r="C29" s="35"/>
      <c r="D29" s="35"/>
      <c r="E29" s="75"/>
      <c r="F29" s="75"/>
      <c r="G29" s="60"/>
      <c r="H29" s="60"/>
      <c r="I29" s="60"/>
      <c r="J29" s="60"/>
      <c r="K29" s="60"/>
      <c r="L29" s="40"/>
      <c r="M29" s="40"/>
      <c r="N29" s="40"/>
      <c r="O29" s="40"/>
      <c r="P29" s="40"/>
      <c r="Q29" s="40"/>
      <c r="R29" s="40"/>
      <c r="S29" s="40"/>
      <c r="T29" s="40"/>
      <c r="U29" s="40"/>
      <c r="V29" s="216"/>
    </row>
    <row r="30" spans="2:22" s="76" customFormat="1">
      <c r="B30" s="22" t="str">
        <f>DataInput!B136</f>
        <v>Expenditure</v>
      </c>
      <c r="C30" s="35" t="str">
        <f>DataInput!C136</f>
        <v>Naira</v>
      </c>
      <c r="D30" s="35" t="str">
        <f>DataInput!D136</f>
        <v>Million</v>
      </c>
      <c r="E30" s="75"/>
      <c r="F30" s="75"/>
      <c r="G30" s="321">
        <f>DataInput!G136</f>
        <v>55862.913015310005</v>
      </c>
      <c r="H30" s="321">
        <f>DataInput!H136</f>
        <v>71640.805169309999</v>
      </c>
      <c r="I30" s="321">
        <f>DataInput!I136</f>
        <v>67151.009465919997</v>
      </c>
      <c r="J30" s="321">
        <f>DataInput!J136</f>
        <v>100158.96899600999</v>
      </c>
      <c r="K30" s="321">
        <f>DataInput!K136</f>
        <v>74252.954540609993</v>
      </c>
      <c r="L30" s="163">
        <f t="shared" ref="L30:U30" si="3">L31+L32+L33+L36+L37+L38</f>
        <v>83574.500070880764</v>
      </c>
      <c r="M30" s="163">
        <f t="shared" ca="1" si="3"/>
        <v>88425.214759863607</v>
      </c>
      <c r="N30" s="163">
        <f t="shared" ca="1" si="3"/>
        <v>96904.297519526459</v>
      </c>
      <c r="O30" s="163">
        <f t="shared" ca="1" si="3"/>
        <v>100824.71770623195</v>
      </c>
      <c r="P30" s="163">
        <f t="shared" ca="1" si="3"/>
        <v>106784.23437372279</v>
      </c>
      <c r="Q30" s="163">
        <f t="shared" ca="1" si="3"/>
        <v>83944.941428688209</v>
      </c>
      <c r="R30" s="163">
        <f t="shared" ca="1" si="3"/>
        <v>87780.498643636005</v>
      </c>
      <c r="S30" s="163">
        <f t="shared" ca="1" si="3"/>
        <v>94089.080722803177</v>
      </c>
      <c r="T30" s="163">
        <f t="shared" ca="1" si="3"/>
        <v>93510.101254761714</v>
      </c>
      <c r="U30" s="163">
        <f t="shared" ca="1" si="3"/>
        <v>96018.962649314606</v>
      </c>
      <c r="V30" s="216"/>
    </row>
    <row r="31" spans="2:22" s="76" customFormat="1">
      <c r="B31" s="142" t="str">
        <f>DataInput!B137</f>
        <v>1. Personnel costs (Salaries, Pensions, Civil Servant Social Benefits, other)</v>
      </c>
      <c r="C31" s="35" t="str">
        <f>DataInput!C137</f>
        <v>Naira</v>
      </c>
      <c r="D31" s="35" t="str">
        <f>DataInput!D137</f>
        <v>Million</v>
      </c>
      <c r="E31" s="75"/>
      <c r="F31" s="75"/>
      <c r="G31" s="164">
        <f>DataInput!G137</f>
        <v>20188.554982310001</v>
      </c>
      <c r="H31" s="164">
        <f>DataInput!H137</f>
        <v>22066.916758889998</v>
      </c>
      <c r="I31" s="164">
        <f>DataInput!I137</f>
        <v>21498.672226439998</v>
      </c>
      <c r="J31" s="164">
        <f>DataInput!J137</f>
        <v>24866.916758889998</v>
      </c>
      <c r="K31" s="164">
        <f>DataInput!K137</f>
        <v>19469.910426210001</v>
      </c>
      <c r="L31" s="164">
        <f>DataInput!L137</f>
        <v>20443.405947520503</v>
      </c>
      <c r="M31" s="164">
        <f>DataInput!M137</f>
        <v>21465.576244896525</v>
      </c>
      <c r="N31" s="164">
        <f>DataInput!N137</f>
        <v>22538.855057141354</v>
      </c>
      <c r="O31" s="164">
        <f>DataInput!O137</f>
        <v>23665.797809998421</v>
      </c>
      <c r="P31" s="164">
        <f>DataInput!P137</f>
        <v>24849.087700498345</v>
      </c>
      <c r="Q31" s="164">
        <f>DataInput!Q137</f>
        <v>26091.542085523259</v>
      </c>
      <c r="R31" s="164">
        <f>DataInput!R137</f>
        <v>27396.119189799425</v>
      </c>
      <c r="S31" s="164">
        <f>DataInput!S137</f>
        <v>28765.925149289393</v>
      </c>
      <c r="T31" s="164">
        <f>DataInput!T137</f>
        <v>30204.221406753866</v>
      </c>
      <c r="U31" s="164">
        <f>DataInput!U137</f>
        <v>31714.432477091559</v>
      </c>
      <c r="V31" s="216"/>
    </row>
    <row r="32" spans="2:22" s="76" customFormat="1">
      <c r="B32" s="142" t="str">
        <f>DataInput!B138</f>
        <v>2. Overhead costs</v>
      </c>
      <c r="C32" s="35" t="str">
        <f>DataInput!C138</f>
        <v>Naira</v>
      </c>
      <c r="D32" s="35" t="str">
        <f>DataInput!D138</f>
        <v>Million</v>
      </c>
      <c r="E32" s="75"/>
      <c r="F32" s="75"/>
      <c r="G32" s="164">
        <f>DataInput!G138</f>
        <v>7876.8764730100002</v>
      </c>
      <c r="H32" s="164">
        <f>DataInput!H138</f>
        <v>8434.0781778199998</v>
      </c>
      <c r="I32" s="164">
        <f>DataInput!I138</f>
        <v>8142.9531023400004</v>
      </c>
      <c r="J32" s="164">
        <f>DataInput!J138</f>
        <v>13813.75702682</v>
      </c>
      <c r="K32" s="164">
        <f>DataInput!K138</f>
        <v>25770.995543459998</v>
      </c>
      <c r="L32" s="164">
        <f>DataInput!L138</f>
        <v>27059.545320632998</v>
      </c>
      <c r="M32" s="164">
        <f>DataInput!M138</f>
        <v>28412.522586664647</v>
      </c>
      <c r="N32" s="164">
        <f>DataInput!N138</f>
        <v>29833.148715997882</v>
      </c>
      <c r="O32" s="164">
        <f>DataInput!O138</f>
        <v>31324.806151797773</v>
      </c>
      <c r="P32" s="164">
        <f>DataInput!P138</f>
        <v>32891.046459387668</v>
      </c>
      <c r="Q32" s="164">
        <f>DataInput!Q138</f>
        <v>34535.598782357047</v>
      </c>
      <c r="R32" s="164">
        <f>DataInput!R138</f>
        <v>36262.378721474903</v>
      </c>
      <c r="S32" s="164">
        <f>DataInput!S138</f>
        <v>38075.497657548643</v>
      </c>
      <c r="T32" s="164">
        <f>DataInput!T138</f>
        <v>39979.272540426078</v>
      </c>
      <c r="U32" s="164">
        <f>DataInput!U138</f>
        <v>41978.23616744738</v>
      </c>
      <c r="V32" s="216"/>
    </row>
    <row r="33" spans="2:22" s="76" customFormat="1">
      <c r="B33" s="142" t="str">
        <f>DataInput!B139</f>
        <v>3. Interest Payments (Public Debt Charges, including interests deducted from FAAC Allocation)</v>
      </c>
      <c r="C33" s="35" t="str">
        <f>DataInput!C139</f>
        <v>Naira</v>
      </c>
      <c r="D33" s="35" t="str">
        <f>DataInput!D139</f>
        <v>Million</v>
      </c>
      <c r="E33" s="75"/>
      <c r="F33" s="75"/>
      <c r="G33" s="164">
        <f>DataInput!G139</f>
        <v>0</v>
      </c>
      <c r="H33" s="164">
        <f>DataInput!H139</f>
        <v>0</v>
      </c>
      <c r="I33" s="164">
        <f>DataInput!I139</f>
        <v>0</v>
      </c>
      <c r="J33" s="164">
        <f>DataInput!J139</f>
        <v>0</v>
      </c>
      <c r="K33" s="164">
        <f>DataInput!K139</f>
        <v>0</v>
      </c>
      <c r="L33" s="163">
        <f>L95</f>
        <v>2749.9541354294997</v>
      </c>
      <c r="M33" s="163">
        <f t="shared" ref="M33:U33" si="4">M95</f>
        <v>2190.6910436237158</v>
      </c>
      <c r="N33" s="163">
        <f t="shared" ca="1" si="4"/>
        <v>1492.3996199810686</v>
      </c>
      <c r="O33" s="163">
        <f t="shared" ca="1" si="4"/>
        <v>992.93096016779373</v>
      </c>
      <c r="P33" s="163">
        <f t="shared" ca="1" si="4"/>
        <v>311.56433881391195</v>
      </c>
      <c r="Q33" s="163">
        <f t="shared" ca="1" si="4"/>
        <v>-405.11874705187847</v>
      </c>
      <c r="R33" s="163">
        <f t="shared" ca="1" si="4"/>
        <v>-2658.3482780344211</v>
      </c>
      <c r="S33" s="163">
        <f t="shared" ca="1" si="4"/>
        <v>-5053.8246183248784</v>
      </c>
      <c r="T33" s="163">
        <f t="shared" ca="1" si="4"/>
        <v>-7682.6261515064425</v>
      </c>
      <c r="U33" s="163">
        <f t="shared" ca="1" si="4"/>
        <v>-10728.457221288169</v>
      </c>
      <c r="V33" s="216"/>
    </row>
    <row r="34" spans="2:22" s="76" customFormat="1">
      <c r="B34" s="154" t="str">
        <f>DataInput!B140</f>
        <v>of which Interest Payments (Public Debt Charges, excluding interests deducted from FAAC Allocation)</v>
      </c>
      <c r="C34" s="35" t="str">
        <f>DataInput!C140</f>
        <v>Naira</v>
      </c>
      <c r="D34" s="35" t="str">
        <f>DataInput!D140</f>
        <v>Million</v>
      </c>
      <c r="E34" s="75"/>
      <c r="F34" s="75"/>
      <c r="G34" s="164">
        <f>DataInput!G140</f>
        <v>0</v>
      </c>
      <c r="H34" s="164">
        <f>DataInput!H140</f>
        <v>0</v>
      </c>
      <c r="I34" s="164">
        <f>DataInput!I140</f>
        <v>0</v>
      </c>
      <c r="J34" s="164">
        <f>DataInput!J140</f>
        <v>0</v>
      </c>
      <c r="K34" s="164">
        <f>DataInput!K140</f>
        <v>0</v>
      </c>
      <c r="L34" s="219"/>
      <c r="M34" s="219"/>
      <c r="N34" s="219"/>
      <c r="O34" s="219"/>
      <c r="P34" s="220"/>
      <c r="Q34" s="220"/>
      <c r="R34" s="220"/>
      <c r="S34" s="220"/>
      <c r="T34" s="220"/>
      <c r="U34" s="220"/>
      <c r="V34" s="216"/>
    </row>
    <row r="35" spans="2:22" s="76" customFormat="1">
      <c r="B35" s="154" t="str">
        <f>DataInput!B141</f>
        <v>of which Interest deducted from FAAC Allocation</v>
      </c>
      <c r="C35" s="35" t="str">
        <f>DataInput!C141</f>
        <v>Naira</v>
      </c>
      <c r="D35" s="35" t="str">
        <f>DataInput!D141</f>
        <v>Million</v>
      </c>
      <c r="E35" s="75"/>
      <c r="F35" s="75"/>
      <c r="G35" s="164">
        <f>DataInput!G141</f>
        <v>0</v>
      </c>
      <c r="H35" s="164">
        <f>DataInput!H141</f>
        <v>0</v>
      </c>
      <c r="I35" s="164">
        <f>DataInput!I141</f>
        <v>0</v>
      </c>
      <c r="J35" s="164">
        <f>DataInput!J141</f>
        <v>0</v>
      </c>
      <c r="K35" s="164">
        <f>DataInput!K141</f>
        <v>0</v>
      </c>
      <c r="L35" s="219"/>
      <c r="M35" s="219"/>
      <c r="N35" s="219"/>
      <c r="O35" s="219"/>
      <c r="P35" s="220"/>
      <c r="Q35" s="220"/>
      <c r="R35" s="220"/>
      <c r="S35" s="220"/>
      <c r="T35" s="220"/>
      <c r="U35" s="220"/>
      <c r="V35" s="216"/>
    </row>
    <row r="36" spans="2:22" s="76" customFormat="1">
      <c r="B36" s="142" t="str">
        <f>DataInput!B142</f>
        <v>4. Other Recurrent Expenditure (Excluding Personnel Costs, Overhead Costs and Interest Payments)</v>
      </c>
      <c r="C36" s="35" t="str">
        <f>DataInput!C142</f>
        <v>Naira</v>
      </c>
      <c r="D36" s="35" t="str">
        <f>DataInput!D142</f>
        <v>Million</v>
      </c>
      <c r="E36" s="75"/>
      <c r="F36" s="75"/>
      <c r="G36" s="164">
        <f>DataInput!G142</f>
        <v>0</v>
      </c>
      <c r="H36" s="164">
        <f>DataInput!H142</f>
        <v>0</v>
      </c>
      <c r="I36" s="164">
        <f>DataInput!I142</f>
        <v>0</v>
      </c>
      <c r="J36" s="164">
        <f>DataInput!J142</f>
        <v>0</v>
      </c>
      <c r="K36" s="164">
        <f>DataInput!K142</f>
        <v>0</v>
      </c>
      <c r="L36" s="164">
        <f>DataInput!L142</f>
        <v>0</v>
      </c>
      <c r="M36" s="164">
        <f>DataInput!M142</f>
        <v>0</v>
      </c>
      <c r="N36" s="164">
        <f>DataInput!N142</f>
        <v>0</v>
      </c>
      <c r="O36" s="164">
        <f>DataInput!O142</f>
        <v>0</v>
      </c>
      <c r="P36" s="164">
        <f>DataInput!P142</f>
        <v>0</v>
      </c>
      <c r="Q36" s="164">
        <f>DataInput!Q142</f>
        <v>0</v>
      </c>
      <c r="R36" s="164">
        <f>DataInput!R142</f>
        <v>0</v>
      </c>
      <c r="S36" s="164">
        <f>DataInput!S142</f>
        <v>0</v>
      </c>
      <c r="T36" s="164">
        <f>DataInput!T142</f>
        <v>0</v>
      </c>
      <c r="U36" s="164">
        <f>DataInput!U142</f>
        <v>0</v>
      </c>
      <c r="V36" s="216"/>
    </row>
    <row r="37" spans="2:22" s="76" customFormat="1">
      <c r="B37" s="142" t="str">
        <f>DataInput!B143</f>
        <v>5. Capital Expenditure</v>
      </c>
      <c r="C37" s="35" t="str">
        <f>DataInput!C143</f>
        <v>Naira</v>
      </c>
      <c r="D37" s="35" t="str">
        <f>DataInput!D143</f>
        <v>Million</v>
      </c>
      <c r="E37" s="75"/>
      <c r="F37" s="75"/>
      <c r="G37" s="164">
        <f>DataInput!G143</f>
        <v>27797.481559990003</v>
      </c>
      <c r="H37" s="164">
        <f>DataInput!H143</f>
        <v>41139.810232600001</v>
      </c>
      <c r="I37" s="164">
        <f>DataInput!I143</f>
        <v>37509.384137139998</v>
      </c>
      <c r="J37" s="164">
        <f>DataInput!J143</f>
        <v>61478.295210300006</v>
      </c>
      <c r="K37" s="164">
        <f>DataInput!K143</f>
        <v>29012.048570939998</v>
      </c>
      <c r="L37" s="164">
        <f>DataInput!L143</f>
        <v>30462.650999486999</v>
      </c>
      <c r="M37" s="164">
        <f>DataInput!M143</f>
        <v>31985.78354946135</v>
      </c>
      <c r="N37" s="164">
        <f>DataInput!N143</f>
        <v>33585.072726934421</v>
      </c>
      <c r="O37" s="164">
        <f>DataInput!O143</f>
        <v>35264.326363281136</v>
      </c>
      <c r="P37" s="164">
        <f>DataInput!P143</f>
        <v>37027.5426814452</v>
      </c>
      <c r="Q37" s="164">
        <f>DataInput!Q143</f>
        <v>38878.919815517453</v>
      </c>
      <c r="R37" s="164">
        <f>DataInput!R143</f>
        <v>40822.865806293332</v>
      </c>
      <c r="S37" s="164">
        <f>DataInput!S143</f>
        <v>42864.009096607995</v>
      </c>
      <c r="T37" s="164">
        <f>DataInput!T143</f>
        <v>45007.209551438398</v>
      </c>
      <c r="U37" s="164">
        <f>DataInput!U143</f>
        <v>47257.570029010312</v>
      </c>
      <c r="V37" s="216"/>
    </row>
    <row r="38" spans="2:22" s="76" customFormat="1">
      <c r="B38" s="142" t="str">
        <f>DataInput!B144</f>
        <v>6. Amortization (principal) payments</v>
      </c>
      <c r="C38" s="62" t="str">
        <f>DataInput!C144</f>
        <v>Naira</v>
      </c>
      <c r="D38" s="62" t="str">
        <f>DataInput!D144</f>
        <v>Million</v>
      </c>
      <c r="E38" s="75"/>
      <c r="F38" s="75"/>
      <c r="G38" s="164">
        <f>DataInput!G144</f>
        <v>0</v>
      </c>
      <c r="H38" s="164">
        <f>DataInput!H144</f>
        <v>0</v>
      </c>
      <c r="I38" s="164">
        <f>DataInput!I144</f>
        <v>0</v>
      </c>
      <c r="J38" s="164">
        <f>DataInput!J144</f>
        <v>0</v>
      </c>
      <c r="K38" s="164">
        <f>DataInput!K144</f>
        <v>0</v>
      </c>
      <c r="L38" s="218">
        <f t="shared" ref="L38:U38" si="5">L92</f>
        <v>2858.9436678107704</v>
      </c>
      <c r="M38" s="218">
        <f t="shared" ca="1" si="5"/>
        <v>4370.6413352173713</v>
      </c>
      <c r="N38" s="218">
        <f t="shared" ca="1" si="5"/>
        <v>9454.8213994717407</v>
      </c>
      <c r="O38" s="218">
        <f t="shared" ca="1" si="5"/>
        <v>9576.8564209868273</v>
      </c>
      <c r="P38" s="218">
        <f t="shared" ca="1" si="5"/>
        <v>11704.993193577668</v>
      </c>
      <c r="Q38" s="218">
        <f t="shared" ca="1" si="5"/>
        <v>-15156.000507657685</v>
      </c>
      <c r="R38" s="218">
        <f t="shared" ca="1" si="5"/>
        <v>-14042.516795897247</v>
      </c>
      <c r="S38" s="218">
        <f t="shared" ca="1" si="5"/>
        <v>-10562.526562317971</v>
      </c>
      <c r="T38" s="218">
        <f t="shared" ca="1" si="5"/>
        <v>-13997.976092350182</v>
      </c>
      <c r="U38" s="218">
        <f t="shared" ca="1" si="5"/>
        <v>-14202.818802946475</v>
      </c>
      <c r="V38" s="216"/>
    </row>
    <row r="39" spans="2:22" s="76" customFormat="1">
      <c r="B39" s="151" t="str">
        <f>DataInput!B145</f>
        <v>of which Amortization of Domestic bonds</v>
      </c>
      <c r="C39" s="62" t="str">
        <f>DataInput!C145</f>
        <v>Naira</v>
      </c>
      <c r="D39" s="62" t="str">
        <f>DataInput!D145</f>
        <v>Million</v>
      </c>
      <c r="E39" s="75"/>
      <c r="F39" s="75"/>
      <c r="G39" s="164">
        <f>DataInput!G145</f>
        <v>0</v>
      </c>
      <c r="H39" s="164">
        <f>DataInput!H145</f>
        <v>0</v>
      </c>
      <c r="I39" s="164">
        <f>DataInput!I145</f>
        <v>0</v>
      </c>
      <c r="J39" s="164">
        <f>DataInput!J145</f>
        <v>0</v>
      </c>
      <c r="K39" s="164">
        <f>DataInput!K145</f>
        <v>0</v>
      </c>
      <c r="L39" s="219"/>
      <c r="M39" s="219"/>
      <c r="N39" s="219"/>
      <c r="O39" s="219"/>
      <c r="P39" s="220"/>
      <c r="Q39" s="220"/>
      <c r="R39" s="220"/>
      <c r="S39" s="220"/>
      <c r="T39" s="220"/>
      <c r="U39" s="220"/>
      <c r="V39" s="216"/>
    </row>
    <row r="40" spans="2:22" s="76" customFormat="1">
      <c r="B40" s="151" t="str">
        <f>DataInput!B146</f>
        <v xml:space="preserve">of which Amortization of Commercial bank loans </v>
      </c>
      <c r="C40" s="62" t="str">
        <f>DataInput!C146</f>
        <v>Naira</v>
      </c>
      <c r="D40" s="62" t="str">
        <f>DataInput!D146</f>
        <v>Million</v>
      </c>
      <c r="E40" s="75"/>
      <c r="F40" s="75"/>
      <c r="G40" s="164">
        <f>DataInput!G146</f>
        <v>0</v>
      </c>
      <c r="H40" s="164">
        <f>DataInput!H146</f>
        <v>0</v>
      </c>
      <c r="I40" s="164">
        <f>DataInput!I146</f>
        <v>0</v>
      </c>
      <c r="J40" s="164">
        <f>DataInput!J146</f>
        <v>0</v>
      </c>
      <c r="K40" s="164">
        <f>DataInput!K146</f>
        <v>0</v>
      </c>
      <c r="L40" s="219"/>
      <c r="M40" s="219"/>
      <c r="N40" s="219"/>
      <c r="O40" s="219"/>
      <c r="P40" s="220"/>
      <c r="Q40" s="220"/>
      <c r="R40" s="220"/>
      <c r="S40" s="220"/>
      <c r="T40" s="220"/>
      <c r="U40" s="220"/>
      <c r="V40" s="216"/>
    </row>
    <row r="41" spans="2:22" s="76" customFormat="1">
      <c r="B41" s="151" t="str">
        <f>DataInput!B147</f>
        <v>of which Amortization of External loans</v>
      </c>
      <c r="C41" s="62" t="str">
        <f>DataInput!C147</f>
        <v>Naira</v>
      </c>
      <c r="D41" s="62" t="str">
        <f>DataInput!D147</f>
        <v>Million</v>
      </c>
      <c r="E41" s="75"/>
      <c r="F41" s="75"/>
      <c r="G41" s="164">
        <f>DataInput!G147</f>
        <v>0</v>
      </c>
      <c r="H41" s="164">
        <f>DataInput!H147</f>
        <v>0</v>
      </c>
      <c r="I41" s="164">
        <f>DataInput!I147</f>
        <v>0</v>
      </c>
      <c r="J41" s="164">
        <f>DataInput!J147</f>
        <v>0</v>
      </c>
      <c r="K41" s="164">
        <f>DataInput!K147</f>
        <v>0</v>
      </c>
      <c r="L41" s="219"/>
      <c r="M41" s="219"/>
      <c r="N41" s="219"/>
      <c r="O41" s="219"/>
      <c r="P41" s="220"/>
      <c r="Q41" s="220"/>
      <c r="R41" s="220"/>
      <c r="S41" s="220"/>
      <c r="T41" s="220"/>
      <c r="U41" s="220"/>
      <c r="V41" s="216"/>
    </row>
    <row r="42" spans="2:22" s="76" customFormat="1">
      <c r="B42" s="108"/>
      <c r="C42" s="35"/>
      <c r="D42" s="35"/>
      <c r="E42" s="75"/>
      <c r="F42" s="75"/>
      <c r="G42" s="37"/>
      <c r="H42" s="37"/>
      <c r="I42" s="37"/>
      <c r="J42" s="37"/>
      <c r="K42" s="37"/>
      <c r="L42" s="40"/>
      <c r="M42" s="40"/>
      <c r="N42" s="40"/>
      <c r="O42" s="40"/>
      <c r="P42" s="40"/>
      <c r="Q42" s="40"/>
      <c r="R42" s="40"/>
      <c r="S42" s="40"/>
      <c r="T42" s="40"/>
      <c r="U42" s="40"/>
      <c r="V42" s="216"/>
    </row>
    <row r="43" spans="2:22" s="76" customFormat="1">
      <c r="B43" s="22" t="str">
        <f>DataInput!B149</f>
        <v>Budget Balance (' + ' means surplus,  ' - ' means deficit)</v>
      </c>
      <c r="C43" s="35" t="str">
        <f>DataInput!C149</f>
        <v>Naira</v>
      </c>
      <c r="D43" s="35" t="str">
        <f>DataInput!D149</f>
        <v>Million</v>
      </c>
      <c r="E43" s="75"/>
      <c r="F43" s="75"/>
      <c r="G43" s="321">
        <f>DataInput!G149</f>
        <v>24339.800668249991</v>
      </c>
      <c r="H43" s="321">
        <f>DataInput!H149</f>
        <v>668.9861492899945</v>
      </c>
      <c r="I43" s="321">
        <f>DataInput!I149</f>
        <v>2874.7878172500059</v>
      </c>
      <c r="J43" s="321">
        <f>DataInput!J149</f>
        <v>772.88055650000751</v>
      </c>
      <c r="K43" s="321">
        <f>DataInput!K149</f>
        <v>28194.698202319996</v>
      </c>
      <c r="L43" s="163">
        <f t="shared" ref="L43:U43" si="6">L13-L30</f>
        <v>-2.0032600004924461E-3</v>
      </c>
      <c r="M43" s="163">
        <f t="shared" ca="1" si="6"/>
        <v>-2.0032600004924461E-3</v>
      </c>
      <c r="N43" s="163">
        <f t="shared" ca="1" si="6"/>
        <v>-2.0032600004924461E-3</v>
      </c>
      <c r="O43" s="163">
        <f t="shared" ca="1" si="6"/>
        <v>0</v>
      </c>
      <c r="P43" s="163">
        <f t="shared" ca="1" si="6"/>
        <v>0</v>
      </c>
      <c r="Q43" s="163">
        <f t="shared" ca="1" si="6"/>
        <v>0</v>
      </c>
      <c r="R43" s="163">
        <f t="shared" ca="1" si="6"/>
        <v>0</v>
      </c>
      <c r="S43" s="163">
        <f t="shared" ca="1" si="6"/>
        <v>0</v>
      </c>
      <c r="T43" s="163">
        <f t="shared" ca="1" si="6"/>
        <v>0</v>
      </c>
      <c r="U43" s="163">
        <f t="shared" ca="1" si="6"/>
        <v>0</v>
      </c>
      <c r="V43" s="216"/>
    </row>
    <row r="44" spans="2:22" s="76" customFormat="1">
      <c r="B44" s="22" t="str">
        <f>DataInput!B150</f>
        <v>Opening Cash and Bank Balance</v>
      </c>
      <c r="C44" s="62" t="str">
        <f>DataInput!C150</f>
        <v>Naira</v>
      </c>
      <c r="D44" s="62" t="str">
        <f>DataInput!D150</f>
        <v>Million</v>
      </c>
      <c r="E44" s="75"/>
      <c r="F44" s="75"/>
      <c r="G44" s="321">
        <f>DataInput!G150</f>
        <v>6346.2197905399998</v>
      </c>
      <c r="H44" s="321">
        <f>DataInput!H150</f>
        <v>9570.8818049500005</v>
      </c>
      <c r="I44" s="321">
        <f>DataInput!I150</f>
        <v>5131.0926872</v>
      </c>
      <c r="J44" s="321">
        <f>DataInput!J150</f>
        <v>13909.255467870002</v>
      </c>
      <c r="K44" s="321">
        <f>DataInput!K150</f>
        <v>6798.42227</v>
      </c>
      <c r="L44" s="164">
        <f>DataInput!L150</f>
        <v>5429.31200326</v>
      </c>
      <c r="M44" s="164">
        <f>DataInput!M150</f>
        <v>5429.31</v>
      </c>
      <c r="N44" s="164">
        <f>DataInput!N150</f>
        <v>5429.3079967399999</v>
      </c>
      <c r="O44" s="164">
        <f>DataInput!O150</f>
        <v>5429.3059934800003</v>
      </c>
      <c r="P44" s="164">
        <f>DataInput!P150</f>
        <v>5429.3059934800003</v>
      </c>
      <c r="Q44" s="164">
        <f>DataInput!Q150</f>
        <v>5429.3059934800003</v>
      </c>
      <c r="R44" s="164">
        <f>DataInput!R150</f>
        <v>5429.3059934800003</v>
      </c>
      <c r="S44" s="164">
        <f>DataInput!S150</f>
        <v>5429.3059934800003</v>
      </c>
      <c r="T44" s="164">
        <f>DataInput!T150</f>
        <v>5429.3059934800003</v>
      </c>
      <c r="U44" s="164">
        <f>DataInput!U150</f>
        <v>5429.3059934800003</v>
      </c>
      <c r="V44" s="216"/>
    </row>
    <row r="45" spans="2:22" s="76" customFormat="1">
      <c r="B45" s="22" t="str">
        <f>DataInput!B151</f>
        <v>Closing Cash and Bank Balance</v>
      </c>
      <c r="C45" s="62" t="str">
        <f>DataInput!C151</f>
        <v>Naira</v>
      </c>
      <c r="D45" s="62" t="str">
        <f>DataInput!D151</f>
        <v>Million</v>
      </c>
      <c r="E45" s="75"/>
      <c r="F45" s="75"/>
      <c r="G45" s="321">
        <f>DataInput!G151</f>
        <v>9570.8818049500005</v>
      </c>
      <c r="H45" s="321">
        <f>DataInput!H151</f>
        <v>5131.0926872</v>
      </c>
      <c r="I45" s="321">
        <f>DataInput!I151</f>
        <v>13909.255467870002</v>
      </c>
      <c r="J45" s="321">
        <f>DataInput!J151</f>
        <v>6798.42227</v>
      </c>
      <c r="K45" s="321">
        <f>DataInput!K151</f>
        <v>5429.31200326</v>
      </c>
      <c r="L45" s="164">
        <f>DataInput!L151</f>
        <v>5429.31</v>
      </c>
      <c r="M45" s="164">
        <f>DataInput!M151</f>
        <v>5429.3079967399999</v>
      </c>
      <c r="N45" s="164">
        <f>DataInput!N151</f>
        <v>5429.3059934800003</v>
      </c>
      <c r="O45" s="164">
        <f>DataInput!O151</f>
        <v>5429.3059934800003</v>
      </c>
      <c r="P45" s="164">
        <f>DataInput!P151</f>
        <v>5429.3059934800003</v>
      </c>
      <c r="Q45" s="164">
        <f>DataInput!Q151</f>
        <v>5429.3059934800003</v>
      </c>
      <c r="R45" s="164">
        <f>DataInput!R151</f>
        <v>5429.3059934800003</v>
      </c>
      <c r="S45" s="164">
        <f>DataInput!S151</f>
        <v>5429.3059934800003</v>
      </c>
      <c r="T45" s="164">
        <f>DataInput!T151</f>
        <v>5429.3059934800003</v>
      </c>
      <c r="U45" s="164">
        <f>DataInput!U151</f>
        <v>5429.3059934800003</v>
      </c>
      <c r="V45" s="216"/>
    </row>
    <row r="46" spans="2:22" s="76" customFormat="1">
      <c r="B46" s="75"/>
      <c r="C46" s="35"/>
      <c r="D46" s="35"/>
      <c r="E46" s="75"/>
      <c r="F46" s="75"/>
      <c r="G46" s="75"/>
      <c r="H46" s="75"/>
      <c r="I46" s="75"/>
      <c r="J46" s="75"/>
      <c r="K46" s="33"/>
      <c r="L46" s="33"/>
      <c r="M46" s="33"/>
      <c r="N46" s="33"/>
      <c r="O46" s="33"/>
      <c r="P46" s="33"/>
      <c r="Q46" s="33"/>
      <c r="R46" s="33"/>
      <c r="S46" s="33"/>
      <c r="T46" s="33"/>
      <c r="U46" s="33"/>
      <c r="V46" s="319"/>
    </row>
    <row r="47" spans="2:22" s="104" customFormat="1">
      <c r="B47" s="297" t="s">
        <v>248</v>
      </c>
      <c r="C47" s="166"/>
      <c r="D47" s="166"/>
      <c r="E47" s="165"/>
      <c r="F47" s="165"/>
      <c r="G47" s="165"/>
      <c r="H47" s="165"/>
      <c r="I47" s="165"/>
      <c r="J47" s="165"/>
      <c r="K47" s="165"/>
      <c r="L47" s="167"/>
      <c r="M47" s="167"/>
      <c r="N47" s="167"/>
      <c r="O47" s="167"/>
      <c r="P47" s="167"/>
      <c r="Q47" s="167"/>
      <c r="R47" s="167"/>
      <c r="S47" s="167"/>
      <c r="T47" s="167"/>
      <c r="U47" s="167"/>
      <c r="V47" s="109"/>
    </row>
    <row r="48" spans="2:22" s="76" customFormat="1">
      <c r="B48" s="75"/>
      <c r="C48" s="74"/>
      <c r="D48" s="74"/>
      <c r="E48" s="75"/>
      <c r="F48" s="75"/>
      <c r="G48" s="75"/>
      <c r="H48" s="75"/>
      <c r="I48" s="75"/>
      <c r="J48" s="75"/>
      <c r="K48" s="75"/>
      <c r="L48" s="110"/>
      <c r="M48" s="110"/>
      <c r="N48" s="110"/>
      <c r="O48" s="110"/>
      <c r="P48" s="110"/>
      <c r="Q48" s="110"/>
      <c r="R48" s="110"/>
      <c r="S48" s="110"/>
      <c r="T48" s="110"/>
      <c r="U48" s="110"/>
      <c r="V48" s="319"/>
    </row>
    <row r="49" spans="1:22" ht="15">
      <c r="A49" s="293"/>
      <c r="B49" s="212" t="s">
        <v>231</v>
      </c>
      <c r="C49" s="35" t="str">
        <f>'Data Request'!$C$6</f>
        <v>Naira</v>
      </c>
      <c r="D49" s="35" t="str">
        <f>'Data Request'!$C$7</f>
        <v>Million</v>
      </c>
      <c r="E49" s="251"/>
      <c r="F49" s="255"/>
      <c r="G49" s="210"/>
      <c r="H49" s="210"/>
      <c r="I49" s="210"/>
      <c r="J49" s="210"/>
      <c r="K49" s="211"/>
      <c r="L49" s="262">
        <f t="shared" ref="L49:U49" si="7">-L50+L51+L54</f>
        <v>-93.932030471240978</v>
      </c>
      <c r="M49" s="262">
        <f t="shared" ca="1" si="7"/>
        <v>573.36115360701842</v>
      </c>
      <c r="N49" s="262">
        <f t="shared" ca="1" si="7"/>
        <v>4659.8513331200165</v>
      </c>
      <c r="O49" s="262">
        <f t="shared" ca="1" si="7"/>
        <v>3968.0513139282029</v>
      </c>
      <c r="P49" s="262">
        <f t="shared" ca="1" si="7"/>
        <v>5084.7346618038391</v>
      </c>
      <c r="Q49" s="262">
        <f t="shared" ca="1" si="7"/>
        <v>-22839.533268826701</v>
      </c>
      <c r="R49" s="262">
        <f t="shared" ca="1" si="7"/>
        <v>-24343.199788754664</v>
      </c>
      <c r="S49" s="262">
        <f t="shared" ca="1" si="7"/>
        <v>-23640.802631206992</v>
      </c>
      <c r="T49" s="262">
        <f t="shared" ca="1" si="7"/>
        <v>-30106.276266948957</v>
      </c>
      <c r="U49" s="262">
        <f t="shared" ca="1" si="7"/>
        <v>-33778.233748481594</v>
      </c>
    </row>
    <row r="50" spans="1:22" ht="15">
      <c r="A50" s="293"/>
      <c r="B50" s="225" t="s">
        <v>235</v>
      </c>
      <c r="C50" s="35" t="str">
        <f>'Data Request'!$C$6</f>
        <v>Naira</v>
      </c>
      <c r="D50" s="35" t="str">
        <f>'Data Request'!$C$7</f>
        <v>Million</v>
      </c>
      <c r="E50" s="264" t="s">
        <v>217</v>
      </c>
      <c r="F50" s="222"/>
      <c r="G50" s="222"/>
      <c r="H50" s="222"/>
      <c r="I50" s="222"/>
      <c r="J50" s="222"/>
      <c r="K50" s="228"/>
      <c r="L50" s="294">
        <f t="shared" ref="L50:U50" si="8">(L14+L17+L18+L19+L20+L22)-(L31+L32+L36+L37)</f>
        <v>5702.8278304515115</v>
      </c>
      <c r="M50" s="294">
        <f t="shared" si="8"/>
        <v>5987.9692219740682</v>
      </c>
      <c r="N50" s="294">
        <f t="shared" si="8"/>
        <v>6287.3676830727927</v>
      </c>
      <c r="O50" s="294">
        <f t="shared" si="8"/>
        <v>6601.7360672264185</v>
      </c>
      <c r="P50" s="294">
        <f t="shared" si="8"/>
        <v>6931.8228705877409</v>
      </c>
      <c r="Q50" s="294">
        <f t="shared" si="8"/>
        <v>7278.4140141171374</v>
      </c>
      <c r="R50" s="294">
        <f t="shared" si="8"/>
        <v>7642.334714822995</v>
      </c>
      <c r="S50" s="294">
        <f t="shared" si="8"/>
        <v>8024.4514505641419</v>
      </c>
      <c r="T50" s="294">
        <f t="shared" si="8"/>
        <v>8425.6740230923315</v>
      </c>
      <c r="U50" s="294">
        <f t="shared" si="8"/>
        <v>8846.9577242469531</v>
      </c>
    </row>
    <row r="51" spans="1:22" ht="15">
      <c r="A51" s="278"/>
      <c r="B51" s="225" t="s">
        <v>236</v>
      </c>
      <c r="C51" s="35" t="str">
        <f>'Data Request'!$C$6</f>
        <v>Naira</v>
      </c>
      <c r="D51" s="35" t="str">
        <f>'Data Request'!$C$7</f>
        <v>Million</v>
      </c>
      <c r="E51" s="279"/>
      <c r="F51" s="222"/>
      <c r="G51" s="222"/>
      <c r="H51" s="222"/>
      <c r="I51" s="222"/>
      <c r="J51" s="222"/>
      <c r="K51" s="228"/>
      <c r="L51" s="228">
        <f t="shared" ref="L51:U51" si="9">L52+L53</f>
        <v>5608.8978032402702</v>
      </c>
      <c r="M51" s="228">
        <f t="shared" ca="1" si="9"/>
        <v>6561.3323788410871</v>
      </c>
      <c r="N51" s="228">
        <f t="shared" ca="1" si="9"/>
        <v>10947.221019452809</v>
      </c>
      <c r="O51" s="228">
        <f t="shared" ca="1" si="9"/>
        <v>10569.787381154621</v>
      </c>
      <c r="P51" s="228">
        <f t="shared" ca="1" si="9"/>
        <v>12016.55753239158</v>
      </c>
      <c r="Q51" s="228">
        <f t="shared" ca="1" si="9"/>
        <v>-15561.119254709563</v>
      </c>
      <c r="R51" s="228">
        <f t="shared" ca="1" si="9"/>
        <v>-16700.865073931669</v>
      </c>
      <c r="S51" s="228">
        <f t="shared" ca="1" si="9"/>
        <v>-15616.351180642851</v>
      </c>
      <c r="T51" s="228">
        <f t="shared" ca="1" si="9"/>
        <v>-21680.602243856625</v>
      </c>
      <c r="U51" s="228">
        <f t="shared" ca="1" si="9"/>
        <v>-24931.276024234641</v>
      </c>
    </row>
    <row r="52" spans="1:22" ht="15">
      <c r="A52" s="278"/>
      <c r="B52" s="291" t="s">
        <v>246</v>
      </c>
      <c r="C52" s="35" t="str">
        <f>'Data Request'!$C$6</f>
        <v>Naira</v>
      </c>
      <c r="D52" s="35" t="str">
        <f>'Data Request'!$C$7</f>
        <v>Million</v>
      </c>
      <c r="E52" s="279"/>
      <c r="F52" s="255"/>
      <c r="G52" s="255"/>
      <c r="H52" s="255"/>
      <c r="I52" s="255"/>
      <c r="J52" s="255"/>
      <c r="K52" s="221"/>
      <c r="L52" s="231">
        <f t="shared" ref="L52:U52" si="10">L38</f>
        <v>2858.9436678107704</v>
      </c>
      <c r="M52" s="231">
        <f t="shared" ca="1" si="10"/>
        <v>4370.6413352173713</v>
      </c>
      <c r="N52" s="231">
        <f t="shared" ca="1" si="10"/>
        <v>9454.8213994717407</v>
      </c>
      <c r="O52" s="231">
        <f t="shared" ca="1" si="10"/>
        <v>9576.8564209868273</v>
      </c>
      <c r="P52" s="231">
        <f t="shared" ca="1" si="10"/>
        <v>11704.993193577668</v>
      </c>
      <c r="Q52" s="231">
        <f t="shared" ca="1" si="10"/>
        <v>-15156.000507657685</v>
      </c>
      <c r="R52" s="231">
        <f t="shared" ca="1" si="10"/>
        <v>-14042.516795897247</v>
      </c>
      <c r="S52" s="231">
        <f t="shared" ca="1" si="10"/>
        <v>-10562.526562317971</v>
      </c>
      <c r="T52" s="231">
        <f t="shared" ca="1" si="10"/>
        <v>-13997.976092350182</v>
      </c>
      <c r="U52" s="231">
        <f t="shared" ca="1" si="10"/>
        <v>-14202.818802946475</v>
      </c>
    </row>
    <row r="53" spans="1:22" ht="15">
      <c r="A53" s="278"/>
      <c r="B53" s="291" t="s">
        <v>182</v>
      </c>
      <c r="C53" s="35" t="str">
        <f>'Data Request'!$C$6</f>
        <v>Naira</v>
      </c>
      <c r="D53" s="35" t="str">
        <f>'Data Request'!$C$7</f>
        <v>Million</v>
      </c>
      <c r="E53" s="279"/>
      <c r="F53" s="265"/>
      <c r="G53" s="265"/>
      <c r="H53" s="265"/>
      <c r="I53" s="265"/>
      <c r="J53" s="265"/>
      <c r="K53" s="266"/>
      <c r="L53" s="231">
        <f t="shared" ref="L53:U53" si="11">L33</f>
        <v>2749.9541354294997</v>
      </c>
      <c r="M53" s="231">
        <f t="shared" si="11"/>
        <v>2190.6910436237158</v>
      </c>
      <c r="N53" s="231">
        <f t="shared" ca="1" si="11"/>
        <v>1492.3996199810686</v>
      </c>
      <c r="O53" s="231">
        <f t="shared" ca="1" si="11"/>
        <v>992.93096016779373</v>
      </c>
      <c r="P53" s="231">
        <f t="shared" ca="1" si="11"/>
        <v>311.56433881391195</v>
      </c>
      <c r="Q53" s="231">
        <f t="shared" ca="1" si="11"/>
        <v>-405.11874705187847</v>
      </c>
      <c r="R53" s="231">
        <f t="shared" ca="1" si="11"/>
        <v>-2658.3482780344211</v>
      </c>
      <c r="S53" s="231">
        <f t="shared" ca="1" si="11"/>
        <v>-5053.8246183248784</v>
      </c>
      <c r="T53" s="231">
        <f t="shared" ca="1" si="11"/>
        <v>-7682.6261515064425</v>
      </c>
      <c r="U53" s="231">
        <f t="shared" ca="1" si="11"/>
        <v>-10728.457221288169</v>
      </c>
    </row>
    <row r="54" spans="1:22" ht="15">
      <c r="A54" s="278"/>
      <c r="B54" s="225" t="s">
        <v>241</v>
      </c>
      <c r="C54" s="35" t="str">
        <f>'Data Request'!$C$6</f>
        <v>Naira</v>
      </c>
      <c r="D54" s="35" t="str">
        <f>'Data Request'!$C$7</f>
        <v>Million</v>
      </c>
      <c r="E54" s="279"/>
      <c r="F54" s="265"/>
      <c r="G54" s="265"/>
      <c r="H54" s="265"/>
      <c r="I54" s="265"/>
      <c r="J54" s="265"/>
      <c r="K54" s="266"/>
      <c r="L54" s="294">
        <f t="shared" ref="L54:U54" si="12">L45-L44</f>
        <v>-2.0032599995829514E-3</v>
      </c>
      <c r="M54" s="294">
        <f t="shared" si="12"/>
        <v>-2.0032600004924461E-3</v>
      </c>
      <c r="N54" s="294">
        <f t="shared" si="12"/>
        <v>-2.0032599995829514E-3</v>
      </c>
      <c r="O54" s="294">
        <f t="shared" si="12"/>
        <v>0</v>
      </c>
      <c r="P54" s="294">
        <f t="shared" si="12"/>
        <v>0</v>
      </c>
      <c r="Q54" s="294">
        <f t="shared" si="12"/>
        <v>0</v>
      </c>
      <c r="R54" s="294">
        <f t="shared" si="12"/>
        <v>0</v>
      </c>
      <c r="S54" s="294">
        <f t="shared" si="12"/>
        <v>0</v>
      </c>
      <c r="T54" s="294">
        <f t="shared" si="12"/>
        <v>0</v>
      </c>
      <c r="U54" s="294">
        <f t="shared" si="12"/>
        <v>0</v>
      </c>
    </row>
    <row r="55" spans="1:22" ht="15">
      <c r="A55" s="293"/>
      <c r="B55" s="212" t="s">
        <v>242</v>
      </c>
      <c r="C55" s="35" t="str">
        <f>'Data Request'!$C$6</f>
        <v>Naira</v>
      </c>
      <c r="D55" s="35" t="str">
        <f>'Data Request'!$C$7</f>
        <v>Million</v>
      </c>
      <c r="E55" s="251"/>
      <c r="F55" s="255"/>
      <c r="G55" s="210"/>
      <c r="H55" s="210"/>
      <c r="I55" s="210"/>
      <c r="J55" s="210"/>
      <c r="K55" s="211"/>
      <c r="L55" s="262">
        <f t="shared" ref="L55:U55" si="13">L56+L57</f>
        <v>-93.932030471241887</v>
      </c>
      <c r="M55" s="262">
        <f t="shared" ca="1" si="13"/>
        <v>573.3611536070166</v>
      </c>
      <c r="N55" s="262">
        <f t="shared" ca="1" si="13"/>
        <v>4659.8513331200156</v>
      </c>
      <c r="O55" s="262">
        <f t="shared" ca="1" si="13"/>
        <v>3968.0513139282011</v>
      </c>
      <c r="P55" s="262">
        <f t="shared" ca="1" si="13"/>
        <v>5084.7346618038391</v>
      </c>
      <c r="Q55" s="262">
        <f t="shared" ca="1" si="13"/>
        <v>-22839.533268826697</v>
      </c>
      <c r="R55" s="262">
        <f t="shared" ca="1" si="13"/>
        <v>-24343.199788754668</v>
      </c>
      <c r="S55" s="262">
        <f t="shared" ca="1" si="13"/>
        <v>-23640.802631206992</v>
      </c>
      <c r="T55" s="262">
        <f t="shared" ca="1" si="13"/>
        <v>-30106.27626694896</v>
      </c>
      <c r="U55" s="262">
        <f t="shared" ca="1" si="13"/>
        <v>-33778.233748481587</v>
      </c>
    </row>
    <row r="56" spans="1:22" ht="15">
      <c r="A56" s="278"/>
      <c r="B56" s="225" t="s">
        <v>243</v>
      </c>
      <c r="C56" s="35" t="str">
        <f>'Data Request'!$C$6</f>
        <v>Naira</v>
      </c>
      <c r="D56" s="35" t="str">
        <f>'Data Request'!$C$7</f>
        <v>Million</v>
      </c>
      <c r="E56" s="279"/>
      <c r="F56" s="255"/>
      <c r="G56" s="255"/>
      <c r="H56" s="255"/>
      <c r="I56" s="255"/>
      <c r="J56" s="255"/>
      <c r="K56" s="221"/>
      <c r="L56" s="294">
        <f t="shared" ref="L56:U56" si="14">L23+L24</f>
        <v>23901.605281984499</v>
      </c>
      <c r="M56" s="294">
        <f t="shared" si="14"/>
        <v>25096.685546083725</v>
      </c>
      <c r="N56" s="294">
        <f t="shared" si="14"/>
        <v>26351.519823387913</v>
      </c>
      <c r="O56" s="294">
        <f t="shared" si="14"/>
        <v>27669.095814557306</v>
      </c>
      <c r="P56" s="294">
        <f t="shared" si="14"/>
        <v>29052.550605285174</v>
      </c>
      <c r="Q56" s="294">
        <f t="shared" si="14"/>
        <v>30505.178135549428</v>
      </c>
      <c r="R56" s="294">
        <f t="shared" si="14"/>
        <v>32030.437042326907</v>
      </c>
      <c r="S56" s="294">
        <f t="shared" si="14"/>
        <v>33631.958894443247</v>
      </c>
      <c r="T56" s="294">
        <f t="shared" si="14"/>
        <v>35313.556839165409</v>
      </c>
      <c r="U56" s="294">
        <f t="shared" si="14"/>
        <v>37079.234681123686</v>
      </c>
    </row>
    <row r="57" spans="1:22" ht="15">
      <c r="A57" s="278"/>
      <c r="B57" s="225" t="s">
        <v>244</v>
      </c>
      <c r="C57" s="35" t="str">
        <f>'Data Request'!$C$6</f>
        <v>Naira</v>
      </c>
      <c r="D57" s="35" t="str">
        <f>'Data Request'!$C$7</f>
        <v>Million</v>
      </c>
      <c r="E57" s="264" t="s">
        <v>233</v>
      </c>
      <c r="F57" s="255"/>
      <c r="G57" s="255"/>
      <c r="H57" s="255"/>
      <c r="I57" s="255"/>
      <c r="J57" s="255"/>
      <c r="K57" s="221"/>
      <c r="L57" s="232">
        <f t="shared" ref="L57:U57" si="15">(-L50+L51+L54)-(L56)</f>
        <v>-23995.537312455741</v>
      </c>
      <c r="M57" s="232">
        <f t="shared" ca="1" si="15"/>
        <v>-24523.324392476708</v>
      </c>
      <c r="N57" s="232">
        <f t="shared" ca="1" si="15"/>
        <v>-21691.668490267897</v>
      </c>
      <c r="O57" s="232">
        <f t="shared" ca="1" si="15"/>
        <v>-23701.044500629105</v>
      </c>
      <c r="P57" s="232">
        <f t="shared" ca="1" si="15"/>
        <v>-23967.815943481335</v>
      </c>
      <c r="Q57" s="232">
        <f t="shared" ca="1" si="15"/>
        <v>-53344.711404376125</v>
      </c>
      <c r="R57" s="232">
        <f t="shared" ca="1" si="15"/>
        <v>-56373.636831081574</v>
      </c>
      <c r="S57" s="232">
        <f t="shared" ca="1" si="15"/>
        <v>-57272.761525650239</v>
      </c>
      <c r="T57" s="232">
        <f t="shared" ca="1" si="15"/>
        <v>-65419.833106114369</v>
      </c>
      <c r="U57" s="232">
        <f t="shared" ca="1" si="15"/>
        <v>-70857.468429605273</v>
      </c>
    </row>
    <row r="58" spans="1:22" ht="15">
      <c r="A58" s="278"/>
      <c r="B58" s="269" t="s">
        <v>245</v>
      </c>
      <c r="C58" s="251"/>
      <c r="D58" s="259"/>
      <c r="E58" s="263"/>
      <c r="F58" s="267"/>
      <c r="G58" s="267"/>
      <c r="H58" s="267"/>
      <c r="I58" s="267"/>
      <c r="J58" s="267"/>
      <c r="K58" s="268"/>
      <c r="L58" s="270" t="str">
        <f t="shared" ref="L58:U58" si="16">IF(L49=L55,"OK","Check")</f>
        <v>Check</v>
      </c>
      <c r="M58" s="270" t="str">
        <f t="shared" ca="1" si="16"/>
        <v>Check</v>
      </c>
      <c r="N58" s="270" t="str">
        <f t="shared" ca="1" si="16"/>
        <v>OK</v>
      </c>
      <c r="O58" s="270" t="str">
        <f t="shared" ca="1" si="16"/>
        <v>OK</v>
      </c>
      <c r="P58" s="270" t="str">
        <f t="shared" ca="1" si="16"/>
        <v>OK</v>
      </c>
      <c r="Q58" s="270" t="str">
        <f t="shared" ca="1" si="16"/>
        <v>OK</v>
      </c>
      <c r="R58" s="270" t="str">
        <f t="shared" ca="1" si="16"/>
        <v>OK</v>
      </c>
      <c r="S58" s="270" t="str">
        <f t="shared" ca="1" si="16"/>
        <v>OK</v>
      </c>
      <c r="T58" s="270" t="str">
        <f t="shared" ca="1" si="16"/>
        <v>OK</v>
      </c>
      <c r="U58" s="270" t="str">
        <f t="shared" ca="1" si="16"/>
        <v>OK</v>
      </c>
    </row>
    <row r="59" spans="1:22" ht="15">
      <c r="A59" s="185"/>
      <c r="B59" s="269"/>
      <c r="C59" s="271"/>
      <c r="D59" s="271"/>
      <c r="E59" s="271"/>
      <c r="F59" s="272"/>
      <c r="G59" s="272"/>
      <c r="H59" s="272"/>
      <c r="I59" s="272"/>
      <c r="J59" s="272"/>
      <c r="K59" s="270"/>
      <c r="L59" s="270"/>
      <c r="M59" s="270"/>
      <c r="N59" s="270"/>
      <c r="O59" s="270"/>
      <c r="P59" s="270"/>
      <c r="Q59" s="270"/>
      <c r="R59" s="270"/>
      <c r="S59" s="221"/>
      <c r="T59" s="221"/>
      <c r="U59" s="221"/>
    </row>
    <row r="60" spans="1:22">
      <c r="A60" s="19"/>
      <c r="B60" s="128" t="str">
        <f>'Data Request'!B153</f>
        <v>4. Information on Planned Borrowings Creating New Debt (new bonds, new loans, etc.) (See Note 4 in Guidance for Completing Data Request for State DSA)</v>
      </c>
      <c r="C60" s="128"/>
      <c r="D60" s="125"/>
      <c r="E60" s="126"/>
      <c r="F60" s="127"/>
      <c r="G60" s="127"/>
      <c r="H60" s="127"/>
      <c r="I60" s="127"/>
      <c r="J60" s="127"/>
      <c r="K60" s="127"/>
      <c r="L60" s="127"/>
      <c r="M60" s="127"/>
      <c r="N60" s="127"/>
      <c r="O60" s="127"/>
      <c r="P60" s="127"/>
      <c r="Q60" s="127"/>
      <c r="R60" s="127"/>
      <c r="S60" s="127"/>
      <c r="T60" s="127"/>
      <c r="U60" s="127"/>
      <c r="V60" s="30"/>
    </row>
    <row r="61" spans="1:22" s="76" customFormat="1">
      <c r="B61" s="75"/>
      <c r="C61" s="74"/>
      <c r="D61" s="74"/>
      <c r="E61" s="75"/>
      <c r="F61" s="75"/>
      <c r="G61" s="75"/>
      <c r="H61" s="75"/>
      <c r="I61" s="75"/>
      <c r="J61" s="75"/>
      <c r="K61" s="75"/>
      <c r="L61" s="110"/>
      <c r="M61" s="110"/>
      <c r="N61" s="110"/>
      <c r="O61" s="110"/>
      <c r="P61" s="110"/>
      <c r="Q61" s="110"/>
      <c r="R61" s="110"/>
      <c r="S61" s="110"/>
      <c r="T61" s="110"/>
      <c r="U61" s="110"/>
      <c r="V61" s="319"/>
    </row>
    <row r="62" spans="1:22" s="63" customFormat="1">
      <c r="B62" s="158" t="str">
        <f>DataInput!B155</f>
        <v>Insert planned Borrowings (new bonds, new loans, etc.) as nominal amounts in million naira or million US dollars. Total Planned Borrowings (row 167) must equal the Gross Borrowing Requirement (row 168, calculated by the Template in the Baseline Scenario)</v>
      </c>
      <c r="C62" s="62"/>
      <c r="D62" s="62"/>
      <c r="E62" s="133"/>
      <c r="F62" s="134"/>
      <c r="G62" s="134"/>
      <c r="H62" s="134"/>
      <c r="I62" s="134"/>
      <c r="J62" s="134"/>
      <c r="K62" s="134"/>
      <c r="L62" s="134"/>
      <c r="M62" s="134"/>
      <c r="N62" s="134"/>
      <c r="O62" s="134"/>
      <c r="P62" s="134"/>
    </row>
    <row r="63" spans="1:22" s="63" customFormat="1" ht="52.9" customHeight="1">
      <c r="B63" s="32" t="str">
        <f>DataInput!B156</f>
        <v>New Domestic Financing in Million Naira</v>
      </c>
      <c r="C63" s="35"/>
      <c r="E63" s="148" t="s">
        <v>255</v>
      </c>
      <c r="F63" s="148" t="s">
        <v>254</v>
      </c>
      <c r="G63" s="148" t="str">
        <f>DataInput!C171</f>
        <v>Interest Rate (%)</v>
      </c>
      <c r="H63" s="148" t="str">
        <f>DataInput!D171</f>
        <v>Maturity (# of years)</v>
      </c>
      <c r="I63" s="148" t="str">
        <f>DataInput!E171</f>
        <v>Grace (# of years)</v>
      </c>
      <c r="L63" s="123"/>
      <c r="M63" s="123"/>
      <c r="N63" s="123"/>
      <c r="O63" s="123"/>
      <c r="P63" s="123"/>
      <c r="Q63" s="123"/>
      <c r="R63" s="123"/>
      <c r="S63" s="123"/>
      <c r="T63" s="123"/>
      <c r="U63" s="123"/>
    </row>
    <row r="64" spans="1:22" s="63" customFormat="1">
      <c r="A64" s="50"/>
      <c r="B64" s="142" t="str">
        <f>DataInput!B157</f>
        <v>Commercial Bank Loans (maturity 1 to 5 years, including Agric Loans, Infrastructure Loans, and MSMEDF)</v>
      </c>
      <c r="C64" s="39" t="str">
        <f>DataInput!C157</f>
        <v>Naira</v>
      </c>
      <c r="E64" s="300" t="s">
        <v>199</v>
      </c>
      <c r="F64" s="301" t="s">
        <v>65</v>
      </c>
      <c r="G64" s="298">
        <f>DataInput!C172</f>
        <v>0.1</v>
      </c>
      <c r="H64" s="299">
        <f>DataInput!D172</f>
        <v>5</v>
      </c>
      <c r="I64" s="299">
        <f>DataInput!E172</f>
        <v>4</v>
      </c>
      <c r="L64" s="296">
        <f>DataInput!L157</f>
        <v>0</v>
      </c>
      <c r="M64" s="296">
        <f>DataInput!M157</f>
        <v>0</v>
      </c>
      <c r="N64" s="296">
        <f>DataInput!N157</f>
        <v>0</v>
      </c>
      <c r="O64" s="296">
        <f>DataInput!O157</f>
        <v>0</v>
      </c>
      <c r="P64" s="296">
        <f>DataInput!P157</f>
        <v>0</v>
      </c>
      <c r="Q64" s="296">
        <f>DataInput!Q157</f>
        <v>0</v>
      </c>
      <c r="R64" s="296">
        <f>DataInput!R157</f>
        <v>0</v>
      </c>
      <c r="S64" s="296">
        <f>DataInput!S157</f>
        <v>0</v>
      </c>
      <c r="T64" s="296">
        <f>DataInput!T157</f>
        <v>0</v>
      </c>
      <c r="U64" s="296">
        <f>DataInput!U157</f>
        <v>0</v>
      </c>
    </row>
    <row r="65" spans="1:22" s="63" customFormat="1">
      <c r="A65" s="50"/>
      <c r="B65" s="142" t="str">
        <f>DataInput!B158</f>
        <v>Commercial Bank Loans (maturity 6 years or longer, including Agric Loans, Infrastructure Loans, and MSMEDF)</v>
      </c>
      <c r="C65" s="39" t="str">
        <f>DataInput!C158</f>
        <v>Naira</v>
      </c>
      <c r="E65" s="300" t="s">
        <v>198</v>
      </c>
      <c r="F65" s="301" t="s">
        <v>65</v>
      </c>
      <c r="G65" s="298">
        <f>DataInput!C173</f>
        <v>0.1</v>
      </c>
      <c r="H65" s="299">
        <f>DataInput!D173</f>
        <v>5</v>
      </c>
      <c r="I65" s="299">
        <f>DataInput!E173</f>
        <v>4</v>
      </c>
      <c r="L65" s="296">
        <f>DataInput!L158</f>
        <v>0</v>
      </c>
      <c r="M65" s="296">
        <f>DataInput!M158</f>
        <v>0</v>
      </c>
      <c r="N65" s="296">
        <f>DataInput!N158</f>
        <v>0</v>
      </c>
      <c r="O65" s="296">
        <f>DataInput!O158</f>
        <v>0</v>
      </c>
      <c r="P65" s="296">
        <f>DataInput!P158</f>
        <v>0</v>
      </c>
      <c r="Q65" s="296">
        <f>DataInput!Q158</f>
        <v>0</v>
      </c>
      <c r="R65" s="296">
        <f>DataInput!R158</f>
        <v>0</v>
      </c>
      <c r="S65" s="296">
        <f>DataInput!S158</f>
        <v>0</v>
      </c>
      <c r="T65" s="296">
        <f>DataInput!T158</f>
        <v>0</v>
      </c>
      <c r="U65" s="296">
        <f>DataInput!U158</f>
        <v>0</v>
      </c>
    </row>
    <row r="66" spans="1:22" s="63" customFormat="1">
      <c r="A66" s="50"/>
      <c r="B66" s="142" t="str">
        <f>DataInput!B159</f>
        <v>State Bonds (maturity 1 to 5 years)</v>
      </c>
      <c r="C66" s="39" t="str">
        <f>DataInput!C159</f>
        <v>Naira</v>
      </c>
      <c r="E66" s="300" t="s">
        <v>197</v>
      </c>
      <c r="F66" s="301" t="s">
        <v>65</v>
      </c>
      <c r="G66" s="298">
        <f>DataInput!C174</f>
        <v>0.1</v>
      </c>
      <c r="H66" s="299">
        <f>DataInput!D174</f>
        <v>5</v>
      </c>
      <c r="I66" s="299">
        <f>DataInput!E174</f>
        <v>4</v>
      </c>
      <c r="L66" s="296">
        <f>DataInput!L159</f>
        <v>0</v>
      </c>
      <c r="M66" s="296">
        <f>DataInput!M159</f>
        <v>0</v>
      </c>
      <c r="N66" s="296">
        <f>DataInput!N159</f>
        <v>0</v>
      </c>
      <c r="O66" s="296">
        <f>DataInput!O159</f>
        <v>0</v>
      </c>
      <c r="P66" s="296">
        <f>DataInput!P159</f>
        <v>0</v>
      </c>
      <c r="Q66" s="296">
        <f>DataInput!Q159</f>
        <v>0</v>
      </c>
      <c r="R66" s="296">
        <f>DataInput!R159</f>
        <v>0</v>
      </c>
      <c r="S66" s="296">
        <f>DataInput!S159</f>
        <v>0</v>
      </c>
      <c r="T66" s="296">
        <f>DataInput!T159</f>
        <v>0</v>
      </c>
      <c r="U66" s="296">
        <f>DataInput!U159</f>
        <v>0</v>
      </c>
    </row>
    <row r="67" spans="1:22" s="63" customFormat="1">
      <c r="A67" s="50"/>
      <c r="B67" s="142" t="str">
        <f>DataInput!B160</f>
        <v>State Bonds (maturity 6 years or longer)</v>
      </c>
      <c r="C67" s="39" t="str">
        <f>DataInput!C160</f>
        <v>Naira</v>
      </c>
      <c r="E67" s="300" t="s">
        <v>196</v>
      </c>
      <c r="F67" s="301" t="s">
        <v>65</v>
      </c>
      <c r="G67" s="298">
        <f>DataInput!C175</f>
        <v>0.1</v>
      </c>
      <c r="H67" s="299">
        <f>DataInput!D175</f>
        <v>5</v>
      </c>
      <c r="I67" s="299">
        <f>DataInput!E175</f>
        <v>4</v>
      </c>
      <c r="L67" s="296">
        <f>DataInput!L160</f>
        <v>35000</v>
      </c>
      <c r="M67" s="296">
        <f>DataInput!M160</f>
        <v>33250</v>
      </c>
      <c r="N67" s="296">
        <f>DataInput!N160</f>
        <v>31587.5</v>
      </c>
      <c r="O67" s="296">
        <f>DataInput!O160</f>
        <v>30008.124999999996</v>
      </c>
      <c r="P67" s="296">
        <f>DataInput!P160</f>
        <v>28507.71875</v>
      </c>
      <c r="Q67" s="296">
        <f>DataInput!Q160</f>
        <v>27082.332812500001</v>
      </c>
      <c r="R67" s="296">
        <f>DataInput!R160</f>
        <v>25728.216171874996</v>
      </c>
      <c r="S67" s="296">
        <f>DataInput!S160</f>
        <v>24441.805363281248</v>
      </c>
      <c r="T67" s="296">
        <f>DataInput!T160</f>
        <v>23219.715095117186</v>
      </c>
      <c r="U67" s="296">
        <f>DataInput!U160</f>
        <v>22058.729340361326</v>
      </c>
    </row>
    <row r="68" spans="1:22" s="63" customFormat="1">
      <c r="A68" s="50"/>
      <c r="B68" s="142" t="str">
        <f>DataInput!B161</f>
        <v>Other Domestic Financing</v>
      </c>
      <c r="C68" s="39" t="str">
        <f>DataInput!C161</f>
        <v>Naira</v>
      </c>
      <c r="E68" s="300" t="s">
        <v>195</v>
      </c>
      <c r="F68" s="301" t="s">
        <v>65</v>
      </c>
      <c r="G68" s="298">
        <f>DataInput!C176</f>
        <v>0.1</v>
      </c>
      <c r="H68" s="299">
        <f>DataInput!D176</f>
        <v>5</v>
      </c>
      <c r="I68" s="299">
        <f>DataInput!E176</f>
        <v>4</v>
      </c>
      <c r="L68" s="296">
        <f>DataInput!L161</f>
        <v>20000</v>
      </c>
      <c r="M68" s="296">
        <f>DataInput!M161</f>
        <v>19000</v>
      </c>
      <c r="N68" s="296">
        <f>DataInput!N161</f>
        <v>18050</v>
      </c>
      <c r="O68" s="296">
        <f>DataInput!O161</f>
        <v>17147.499999999996</v>
      </c>
      <c r="P68" s="296">
        <f>DataInput!P161</f>
        <v>16290.125</v>
      </c>
      <c r="Q68" s="296">
        <f>DataInput!Q161</f>
        <v>15475.61875</v>
      </c>
      <c r="R68" s="296">
        <f>DataInput!R161</f>
        <v>14701.837812499998</v>
      </c>
      <c r="S68" s="296">
        <f>DataInput!S161</f>
        <v>13966.745921874999</v>
      </c>
      <c r="T68" s="296">
        <f>DataInput!T161</f>
        <v>13268.408625781249</v>
      </c>
      <c r="U68" s="296">
        <f>DataInput!U161</f>
        <v>12604.988194492185</v>
      </c>
    </row>
    <row r="69" spans="1:22" s="63" customFormat="1" ht="52.9" customHeight="1">
      <c r="A69" s="62"/>
      <c r="B69" s="32" t="str">
        <f>DataInput!B162</f>
        <v>New External Financing in Million US Dollars</v>
      </c>
      <c r="C69" s="39"/>
      <c r="E69" s="148" t="s">
        <v>255</v>
      </c>
      <c r="F69" s="148" t="s">
        <v>254</v>
      </c>
      <c r="G69" s="148" t="str">
        <f>DataInput!C177</f>
        <v>Interest Rate (%)</v>
      </c>
      <c r="H69" s="148" t="str">
        <f>DataInput!D177</f>
        <v>Maturity (# of years)</v>
      </c>
      <c r="I69" s="148" t="str">
        <f>DataInput!E177</f>
        <v>Grace (# of years)</v>
      </c>
      <c r="J69" s="78"/>
      <c r="K69" s="78"/>
      <c r="L69" s="123"/>
      <c r="M69" s="123"/>
      <c r="N69" s="123"/>
      <c r="O69" s="123"/>
      <c r="P69" s="123"/>
      <c r="Q69" s="123"/>
      <c r="R69" s="123"/>
      <c r="S69" s="123"/>
      <c r="T69" s="123"/>
      <c r="U69" s="123"/>
    </row>
    <row r="70" spans="1:22" s="63" customFormat="1">
      <c r="A70" s="50"/>
      <c r="B70" s="142" t="str">
        <f>DataInput!B163</f>
        <v>External Financing - Concessional Loans (e.g., World Bank, African Development Bank)</v>
      </c>
      <c r="C70" s="39" t="str">
        <f>DataInput!C163</f>
        <v>US Dollars</v>
      </c>
      <c r="E70" s="300" t="s">
        <v>194</v>
      </c>
      <c r="F70" s="301" t="s">
        <v>64</v>
      </c>
      <c r="G70" s="298">
        <f>DataInput!C178</f>
        <v>0.1</v>
      </c>
      <c r="H70" s="299">
        <f>DataInput!D178</f>
        <v>10</v>
      </c>
      <c r="I70" s="299">
        <f>DataInput!E178</f>
        <v>0</v>
      </c>
      <c r="L70" s="296">
        <f>DataInput!L163</f>
        <v>0</v>
      </c>
      <c r="M70" s="296">
        <f>DataInput!M163</f>
        <v>0</v>
      </c>
      <c r="N70" s="296">
        <f>DataInput!N163</f>
        <v>0</v>
      </c>
      <c r="O70" s="296">
        <f>DataInput!O163</f>
        <v>0</v>
      </c>
      <c r="P70" s="296">
        <f>DataInput!P163</f>
        <v>0</v>
      </c>
      <c r="Q70" s="296">
        <f>DataInput!Q163</f>
        <v>0</v>
      </c>
      <c r="R70" s="296">
        <f>DataInput!R163</f>
        <v>0</v>
      </c>
      <c r="S70" s="296">
        <f>DataInput!S163</f>
        <v>0</v>
      </c>
      <c r="T70" s="296">
        <f>DataInput!T163</f>
        <v>0</v>
      </c>
      <c r="U70" s="296">
        <f>DataInput!U163</f>
        <v>0</v>
      </c>
    </row>
    <row r="71" spans="1:22" s="63" customFormat="1">
      <c r="A71" s="50"/>
      <c r="B71" s="142" t="str">
        <f>DataInput!B164</f>
        <v>External Financing - Bilateral Loans</v>
      </c>
      <c r="C71" s="39" t="str">
        <f>DataInput!C164</f>
        <v>US Dollars</v>
      </c>
      <c r="E71" s="300" t="s">
        <v>193</v>
      </c>
      <c r="F71" s="301" t="s">
        <v>64</v>
      </c>
      <c r="G71" s="298">
        <f>DataInput!C179</f>
        <v>0.1</v>
      </c>
      <c r="H71" s="299">
        <f>DataInput!D179</f>
        <v>10</v>
      </c>
      <c r="I71" s="299">
        <f>DataInput!E179</f>
        <v>0</v>
      </c>
      <c r="L71" s="296">
        <f>DataInput!L164</f>
        <v>0</v>
      </c>
      <c r="M71" s="296">
        <f>DataInput!M164</f>
        <v>0</v>
      </c>
      <c r="N71" s="296">
        <f>DataInput!N164</f>
        <v>0</v>
      </c>
      <c r="O71" s="296">
        <f>DataInput!O164</f>
        <v>0</v>
      </c>
      <c r="P71" s="296">
        <f>DataInput!P164</f>
        <v>0</v>
      </c>
      <c r="Q71" s="296">
        <f>DataInput!Q164</f>
        <v>0</v>
      </c>
      <c r="R71" s="296">
        <f>DataInput!R164</f>
        <v>0</v>
      </c>
      <c r="S71" s="296">
        <f>DataInput!S164</f>
        <v>0</v>
      </c>
      <c r="T71" s="296">
        <f>DataInput!T164</f>
        <v>0</v>
      </c>
      <c r="U71" s="296">
        <f>DataInput!U164</f>
        <v>0</v>
      </c>
    </row>
    <row r="72" spans="1:22" s="63" customFormat="1">
      <c r="A72" s="50"/>
      <c r="B72" s="142" t="str">
        <f>DataInput!B165</f>
        <v>Other External Financing</v>
      </c>
      <c r="C72" s="39" t="str">
        <f>DataInput!C165</f>
        <v>US Dollars</v>
      </c>
      <c r="E72" s="300" t="s">
        <v>192</v>
      </c>
      <c r="F72" s="301" t="s">
        <v>64</v>
      </c>
      <c r="G72" s="298">
        <f>DataInput!C180</f>
        <v>0.1</v>
      </c>
      <c r="H72" s="299">
        <f>DataInput!D180</f>
        <v>10</v>
      </c>
      <c r="I72" s="299">
        <f>DataInput!E180</f>
        <v>0</v>
      </c>
      <c r="L72" s="296">
        <f>DataInput!L165</f>
        <v>0</v>
      </c>
      <c r="M72" s="296">
        <f>DataInput!M165</f>
        <v>0</v>
      </c>
      <c r="N72" s="296">
        <f>DataInput!N165</f>
        <v>0</v>
      </c>
      <c r="O72" s="296">
        <f>DataInput!O165</f>
        <v>0</v>
      </c>
      <c r="P72" s="296">
        <f>DataInput!P165</f>
        <v>0</v>
      </c>
      <c r="Q72" s="296">
        <f>DataInput!Q165</f>
        <v>0</v>
      </c>
      <c r="R72" s="296">
        <f>DataInput!R165</f>
        <v>0</v>
      </c>
      <c r="S72" s="296">
        <f>DataInput!S165</f>
        <v>0</v>
      </c>
      <c r="T72" s="296">
        <f>DataInput!T165</f>
        <v>0</v>
      </c>
      <c r="U72" s="296">
        <f>DataInput!U165</f>
        <v>0</v>
      </c>
    </row>
    <row r="73" spans="1:22" s="63" customFormat="1">
      <c r="A73" s="45"/>
      <c r="B73" s="20"/>
      <c r="C73" s="50"/>
      <c r="D73" s="45"/>
      <c r="E73" s="47"/>
      <c r="F73" s="80"/>
      <c r="G73" s="48"/>
      <c r="H73" s="48"/>
      <c r="I73" s="48"/>
      <c r="J73" s="48"/>
      <c r="K73" s="48"/>
      <c r="L73" s="48"/>
      <c r="M73" s="48"/>
      <c r="N73" s="48"/>
      <c r="O73" s="48"/>
      <c r="P73" s="46"/>
      <c r="Q73" s="46"/>
      <c r="R73" s="46"/>
      <c r="S73" s="46"/>
      <c r="T73" s="46"/>
      <c r="U73" s="46"/>
    </row>
    <row r="74" spans="1:22">
      <c r="B74" s="297" t="s">
        <v>249</v>
      </c>
      <c r="C74" s="166"/>
      <c r="D74" s="166"/>
      <c r="E74" s="165"/>
      <c r="F74" s="165"/>
      <c r="G74" s="165"/>
      <c r="H74" s="165"/>
      <c r="I74" s="165"/>
      <c r="J74" s="165"/>
      <c r="K74" s="165"/>
      <c r="L74" s="167"/>
      <c r="M74" s="167"/>
      <c r="N74" s="167"/>
      <c r="O74" s="167"/>
      <c r="P74" s="167"/>
      <c r="Q74" s="167"/>
      <c r="R74" s="167"/>
      <c r="S74" s="167"/>
      <c r="T74" s="167"/>
      <c r="U74" s="167"/>
      <c r="V74" s="109"/>
    </row>
    <row r="75" spans="1:22">
      <c r="B75" s="107"/>
      <c r="C75" s="46"/>
      <c r="D75" s="46"/>
      <c r="E75" s="107"/>
      <c r="F75" s="107"/>
      <c r="G75" s="107"/>
      <c r="H75" s="107"/>
      <c r="I75" s="107"/>
      <c r="J75" s="107"/>
      <c r="K75" s="107"/>
      <c r="L75" s="80"/>
      <c r="M75" s="80"/>
      <c r="N75" s="80"/>
      <c r="O75" s="80"/>
      <c r="P75" s="80"/>
      <c r="Q75" s="80"/>
      <c r="R75" s="80"/>
      <c r="S75" s="80"/>
      <c r="T75" s="80"/>
      <c r="U75" s="80"/>
    </row>
    <row r="76" spans="1:22" ht="15">
      <c r="B76" s="170" t="s">
        <v>230</v>
      </c>
      <c r="C76" s="241">
        <f>DataInput!L10</f>
        <v>2020</v>
      </c>
      <c r="D76" s="251"/>
      <c r="E76" s="251"/>
      <c r="F76" s="252"/>
      <c r="G76" s="252"/>
      <c r="H76" s="252"/>
      <c r="I76" s="252"/>
      <c r="J76" s="252"/>
      <c r="K76" s="252"/>
      <c r="L76" s="252"/>
      <c r="M76" s="252"/>
      <c r="N76" s="252"/>
      <c r="O76" s="252"/>
      <c r="P76" s="252"/>
      <c r="Q76" s="252"/>
      <c r="R76" s="252"/>
      <c r="S76" s="252"/>
      <c r="T76" s="252"/>
      <c r="U76" s="252"/>
    </row>
    <row r="77" spans="1:22" ht="30">
      <c r="A77" s="215"/>
      <c r="B77" s="253" t="s">
        <v>229</v>
      </c>
      <c r="C77" s="254" t="s">
        <v>9</v>
      </c>
      <c r="D77" s="254" t="s">
        <v>228</v>
      </c>
      <c r="E77" s="254"/>
      <c r="F77" s="254"/>
      <c r="G77" s="254" t="str">
        <f t="shared" ref="G77:U77" si="17">IF(G78&lt;$C$76,"Historical data","Forecast")</f>
        <v>Historical data</v>
      </c>
      <c r="H77" s="254" t="str">
        <f t="shared" si="17"/>
        <v>Historical data</v>
      </c>
      <c r="I77" s="254" t="str">
        <f t="shared" si="17"/>
        <v>Historical data</v>
      </c>
      <c r="J77" s="254" t="str">
        <f t="shared" si="17"/>
        <v>Historical data</v>
      </c>
      <c r="K77" s="254" t="str">
        <f t="shared" si="17"/>
        <v>Historical data</v>
      </c>
      <c r="L77" s="254" t="str">
        <f t="shared" si="17"/>
        <v>Forecast</v>
      </c>
      <c r="M77" s="254" t="str">
        <f t="shared" si="17"/>
        <v>Forecast</v>
      </c>
      <c r="N77" s="254" t="str">
        <f t="shared" si="17"/>
        <v>Forecast</v>
      </c>
      <c r="O77" s="254" t="str">
        <f t="shared" si="17"/>
        <v>Forecast</v>
      </c>
      <c r="P77" s="254" t="str">
        <f t="shared" si="17"/>
        <v>Forecast</v>
      </c>
      <c r="Q77" s="254" t="str">
        <f t="shared" si="17"/>
        <v>Forecast</v>
      </c>
      <c r="R77" s="254" t="str">
        <f t="shared" si="17"/>
        <v>Forecast</v>
      </c>
      <c r="S77" s="254" t="str">
        <f t="shared" si="17"/>
        <v>Forecast</v>
      </c>
      <c r="T77" s="254" t="str">
        <f t="shared" si="17"/>
        <v>Forecast</v>
      </c>
      <c r="U77" s="254" t="str">
        <f t="shared" si="17"/>
        <v>Forecast</v>
      </c>
    </row>
    <row r="78" spans="1:22" ht="15">
      <c r="A78" s="170"/>
      <c r="B78" s="252"/>
      <c r="C78" s="251"/>
      <c r="D78" s="251"/>
      <c r="E78" s="251"/>
      <c r="F78" s="254"/>
      <c r="G78" s="254">
        <f t="shared" ref="G78:J78" si="18">H78-1</f>
        <v>2015</v>
      </c>
      <c r="H78" s="254">
        <f t="shared" si="18"/>
        <v>2016</v>
      </c>
      <c r="I78" s="254">
        <f t="shared" si="18"/>
        <v>2017</v>
      </c>
      <c r="J78" s="254">
        <f t="shared" si="18"/>
        <v>2018</v>
      </c>
      <c r="K78" s="254">
        <f>L78-1</f>
        <v>2019</v>
      </c>
      <c r="L78" s="254">
        <f>C76</f>
        <v>2020</v>
      </c>
      <c r="M78" s="254">
        <f t="shared" ref="M78:U78" si="19">L78+1</f>
        <v>2021</v>
      </c>
      <c r="N78" s="254">
        <f t="shared" si="19"/>
        <v>2022</v>
      </c>
      <c r="O78" s="254">
        <f t="shared" si="19"/>
        <v>2023</v>
      </c>
      <c r="P78" s="254">
        <f t="shared" si="19"/>
        <v>2024</v>
      </c>
      <c r="Q78" s="254">
        <f t="shared" si="19"/>
        <v>2025</v>
      </c>
      <c r="R78" s="254">
        <f t="shared" si="19"/>
        <v>2026</v>
      </c>
      <c r="S78" s="254">
        <f t="shared" si="19"/>
        <v>2027</v>
      </c>
      <c r="T78" s="254">
        <f t="shared" si="19"/>
        <v>2028</v>
      </c>
      <c r="U78" s="254">
        <f t="shared" si="19"/>
        <v>2029</v>
      </c>
    </row>
    <row r="79" spans="1:22" ht="15">
      <c r="A79" s="170"/>
      <c r="B79" s="168"/>
      <c r="C79" s="169"/>
      <c r="D79" s="169"/>
      <c r="E79" s="169"/>
      <c r="F79" s="214"/>
      <c r="G79" s="214"/>
      <c r="H79" s="214"/>
      <c r="I79" s="214"/>
      <c r="J79" s="214"/>
      <c r="K79" s="214"/>
      <c r="L79" s="214"/>
      <c r="M79" s="214"/>
      <c r="N79" s="214"/>
      <c r="O79" s="214"/>
      <c r="P79" s="214"/>
      <c r="Q79" s="214"/>
      <c r="R79" s="214"/>
      <c r="S79" s="168"/>
      <c r="T79" s="168"/>
      <c r="U79" s="168"/>
    </row>
    <row r="80" spans="1:22" ht="15">
      <c r="A80" s="213"/>
      <c r="B80" s="213" t="s">
        <v>227</v>
      </c>
      <c r="C80" s="169"/>
      <c r="D80" s="169"/>
      <c r="E80" s="169"/>
      <c r="F80" s="214"/>
      <c r="G80" s="214"/>
      <c r="H80" s="214"/>
      <c r="I80" s="214"/>
      <c r="J80" s="214"/>
      <c r="K80" s="214"/>
      <c r="L80" s="214"/>
      <c r="M80" s="214"/>
      <c r="N80" s="214"/>
      <c r="O80" s="214"/>
      <c r="P80" s="214"/>
      <c r="Q80" s="214"/>
      <c r="R80" s="214"/>
      <c r="S80" s="168"/>
      <c r="T80" s="168"/>
      <c r="U80" s="168"/>
    </row>
    <row r="81" spans="1:21" ht="15">
      <c r="A81" s="213"/>
      <c r="B81" s="168" t="s">
        <v>226</v>
      </c>
      <c r="C81" s="169" t="str">
        <f>"LCU per unit of "&amp;B81</f>
        <v>LCU per unit of LCU</v>
      </c>
      <c r="D81" s="169"/>
      <c r="E81" s="251"/>
      <c r="F81" s="255"/>
      <c r="G81" s="221">
        <v>1</v>
      </c>
      <c r="H81" s="221">
        <v>1</v>
      </c>
      <c r="I81" s="221">
        <v>1</v>
      </c>
      <c r="J81" s="221">
        <v>1</v>
      </c>
      <c r="K81" s="221">
        <v>1</v>
      </c>
      <c r="L81" s="221">
        <v>1</v>
      </c>
      <c r="M81" s="221">
        <v>1</v>
      </c>
      <c r="N81" s="221">
        <v>1</v>
      </c>
      <c r="O81" s="221">
        <v>1</v>
      </c>
      <c r="P81" s="221">
        <v>1</v>
      </c>
      <c r="Q81" s="221">
        <v>1</v>
      </c>
      <c r="R81" s="221">
        <v>1</v>
      </c>
      <c r="S81" s="221">
        <v>1</v>
      </c>
      <c r="T81" s="221">
        <v>1</v>
      </c>
      <c r="U81" s="221">
        <v>1</v>
      </c>
    </row>
    <row r="82" spans="1:21" ht="15">
      <c r="A82" s="213"/>
      <c r="B82" s="252" t="s">
        <v>225</v>
      </c>
      <c r="C82" s="169" t="str">
        <f>"LCU per unit of "&amp;B82</f>
        <v>LCU per unit of USD</v>
      </c>
      <c r="D82" s="170"/>
      <c r="E82" s="251"/>
      <c r="F82" s="221"/>
      <c r="G82" s="242">
        <f t="shared" ref="G82:U82" si="20">G8</f>
        <v>196.48650000000001</v>
      </c>
      <c r="H82" s="242">
        <f t="shared" si="20"/>
        <v>253.18969999999999</v>
      </c>
      <c r="I82" s="242">
        <f t="shared" si="20"/>
        <v>305.78620000000001</v>
      </c>
      <c r="J82" s="242">
        <f t="shared" si="20"/>
        <v>306.5</v>
      </c>
      <c r="K82" s="242">
        <f t="shared" si="20"/>
        <v>326</v>
      </c>
      <c r="L82" s="242">
        <f t="shared" si="20"/>
        <v>379</v>
      </c>
      <c r="M82" s="242">
        <f t="shared" si="20"/>
        <v>454.8</v>
      </c>
      <c r="N82" s="242">
        <f t="shared" si="20"/>
        <v>454.8</v>
      </c>
      <c r="O82" s="242">
        <f t="shared" si="20"/>
        <v>454.8</v>
      </c>
      <c r="P82" s="242">
        <f t="shared" si="20"/>
        <v>454.8</v>
      </c>
      <c r="Q82" s="242">
        <f t="shared" si="20"/>
        <v>454.8</v>
      </c>
      <c r="R82" s="242">
        <f t="shared" si="20"/>
        <v>454.8</v>
      </c>
      <c r="S82" s="242">
        <f t="shared" si="20"/>
        <v>454.8</v>
      </c>
      <c r="T82" s="242">
        <f t="shared" si="20"/>
        <v>454.8</v>
      </c>
      <c r="U82" s="242">
        <f t="shared" si="20"/>
        <v>454.8</v>
      </c>
    </row>
    <row r="83" spans="1:21" ht="15">
      <c r="A83" s="213"/>
      <c r="B83" s="252" t="s">
        <v>224</v>
      </c>
      <c r="C83" s="169" t="str">
        <f>"LCU per unit of "&amp;B83</f>
        <v>LCU per unit of EUR</v>
      </c>
      <c r="D83" s="170"/>
      <c r="E83" s="251"/>
      <c r="F83" s="221"/>
      <c r="G83" s="257">
        <v>0</v>
      </c>
      <c r="H83" s="257">
        <v>0</v>
      </c>
      <c r="I83" s="257">
        <v>0</v>
      </c>
      <c r="J83" s="257">
        <v>0</v>
      </c>
      <c r="K83" s="257">
        <v>0</v>
      </c>
      <c r="L83" s="257">
        <v>0</v>
      </c>
      <c r="M83" s="257">
        <v>0</v>
      </c>
      <c r="N83" s="257">
        <v>0</v>
      </c>
      <c r="O83" s="257">
        <v>0</v>
      </c>
      <c r="P83" s="257">
        <v>0</v>
      </c>
      <c r="Q83" s="257">
        <v>0</v>
      </c>
      <c r="R83" s="257">
        <v>0</v>
      </c>
      <c r="S83" s="257">
        <v>0</v>
      </c>
      <c r="T83" s="257">
        <v>0</v>
      </c>
      <c r="U83" s="257">
        <v>0</v>
      </c>
    </row>
    <row r="84" spans="1:21" ht="15">
      <c r="A84" s="213"/>
      <c r="B84" s="252" t="s">
        <v>223</v>
      </c>
      <c r="C84" s="169" t="str">
        <f>"LCU per unit of "&amp;B84</f>
        <v>LCU per unit of GBP</v>
      </c>
      <c r="D84" s="169"/>
      <c r="E84" s="251"/>
      <c r="F84" s="221"/>
      <c r="G84" s="257">
        <v>0</v>
      </c>
      <c r="H84" s="257">
        <v>0</v>
      </c>
      <c r="I84" s="257">
        <v>0</v>
      </c>
      <c r="J84" s="257">
        <v>0</v>
      </c>
      <c r="K84" s="257">
        <v>0</v>
      </c>
      <c r="L84" s="257">
        <v>0</v>
      </c>
      <c r="M84" s="257">
        <v>0</v>
      </c>
      <c r="N84" s="257">
        <v>0</v>
      </c>
      <c r="O84" s="257">
        <v>0</v>
      </c>
      <c r="P84" s="257">
        <v>0</v>
      </c>
      <c r="Q84" s="257">
        <v>0</v>
      </c>
      <c r="R84" s="257">
        <v>0</v>
      </c>
      <c r="S84" s="257">
        <v>0</v>
      </c>
      <c r="T84" s="257">
        <v>0</v>
      </c>
      <c r="U84" s="257">
        <v>0</v>
      </c>
    </row>
    <row r="85" spans="1:21" ht="15">
      <c r="A85" s="213"/>
      <c r="B85" s="252" t="s">
        <v>222</v>
      </c>
      <c r="C85" s="169" t="str">
        <f>"LCU per unit of "&amp;B85</f>
        <v>LCU per unit of CHY</v>
      </c>
      <c r="D85" s="169"/>
      <c r="E85" s="251"/>
      <c r="F85" s="221"/>
      <c r="G85" s="257">
        <v>0</v>
      </c>
      <c r="H85" s="257">
        <v>0</v>
      </c>
      <c r="I85" s="257">
        <v>0</v>
      </c>
      <c r="J85" s="257">
        <v>0</v>
      </c>
      <c r="K85" s="257">
        <v>0</v>
      </c>
      <c r="L85" s="257">
        <v>0</v>
      </c>
      <c r="M85" s="257">
        <v>0</v>
      </c>
      <c r="N85" s="257">
        <v>0</v>
      </c>
      <c r="O85" s="257">
        <v>0</v>
      </c>
      <c r="P85" s="257">
        <v>0</v>
      </c>
      <c r="Q85" s="257">
        <v>0</v>
      </c>
      <c r="R85" s="257">
        <v>0</v>
      </c>
      <c r="S85" s="257">
        <v>0</v>
      </c>
      <c r="T85" s="257">
        <v>0</v>
      </c>
      <c r="U85" s="257">
        <v>0</v>
      </c>
    </row>
    <row r="86" spans="1:21" ht="15">
      <c r="A86" s="170"/>
      <c r="B86" s="168"/>
      <c r="C86" s="251"/>
      <c r="D86" s="251"/>
      <c r="E86" s="251"/>
      <c r="F86" s="221"/>
      <c r="G86" s="211"/>
      <c r="H86" s="211"/>
      <c r="I86" s="211"/>
      <c r="J86" s="211"/>
      <c r="K86" s="211"/>
      <c r="L86" s="211"/>
      <c r="M86" s="211"/>
      <c r="N86" s="211"/>
      <c r="O86" s="211"/>
      <c r="P86" s="211"/>
      <c r="Q86" s="211"/>
      <c r="R86" s="211"/>
      <c r="S86" s="211"/>
      <c r="T86" s="211"/>
      <c r="U86" s="211"/>
    </row>
    <row r="87" spans="1:21" ht="15">
      <c r="A87" s="170"/>
      <c r="B87" s="168"/>
      <c r="C87" s="251"/>
      <c r="D87" s="251"/>
      <c r="E87" s="251"/>
      <c r="F87" s="255"/>
      <c r="G87" s="210"/>
      <c r="H87" s="210"/>
      <c r="I87" s="210"/>
      <c r="J87" s="210"/>
      <c r="K87" s="211"/>
      <c r="L87" s="211"/>
      <c r="M87" s="211"/>
      <c r="N87" s="211"/>
      <c r="O87" s="211"/>
      <c r="P87" s="211"/>
      <c r="Q87" s="211"/>
      <c r="R87" s="211"/>
      <c r="S87" s="211"/>
      <c r="T87" s="211"/>
      <c r="U87" s="211"/>
    </row>
    <row r="88" spans="1:21" ht="15">
      <c r="A88" s="209"/>
      <c r="B88" s="209" t="s">
        <v>234</v>
      </c>
      <c r="C88" s="251"/>
      <c r="D88" s="251"/>
      <c r="E88" s="251"/>
      <c r="F88" s="255"/>
      <c r="G88" s="210"/>
      <c r="H88" s="210"/>
      <c r="I88" s="210"/>
      <c r="J88" s="210"/>
      <c r="K88" s="211"/>
      <c r="L88" s="211"/>
      <c r="M88" s="211"/>
      <c r="N88" s="211"/>
      <c r="O88" s="211"/>
      <c r="P88" s="211"/>
      <c r="Q88" s="211"/>
      <c r="R88" s="211"/>
      <c r="S88" s="211"/>
      <c r="T88" s="211"/>
      <c r="U88" s="211"/>
    </row>
    <row r="89" spans="1:21" ht="15">
      <c r="A89" s="209"/>
      <c r="B89" s="212" t="s">
        <v>231</v>
      </c>
      <c r="C89" s="35" t="str">
        <f>'Data Request'!$C$6</f>
        <v>Naira</v>
      </c>
      <c r="D89" s="35" t="str">
        <f>'Data Request'!$C$7</f>
        <v>Million</v>
      </c>
      <c r="E89" s="251"/>
      <c r="F89" s="255"/>
      <c r="G89" s="210"/>
      <c r="H89" s="210"/>
      <c r="I89" s="210"/>
      <c r="J89" s="210"/>
      <c r="K89" s="211"/>
      <c r="L89" s="262">
        <f t="shared" ref="L89:U89" si="21">-L90+L91+L98</f>
        <v>-93.932030471240978</v>
      </c>
      <c r="M89" s="262">
        <f t="shared" ca="1" si="21"/>
        <v>573.36115360701842</v>
      </c>
      <c r="N89" s="262">
        <f t="shared" ca="1" si="21"/>
        <v>4659.8513331200165</v>
      </c>
      <c r="O89" s="262">
        <f t="shared" ca="1" si="21"/>
        <v>3968.0513139282029</v>
      </c>
      <c r="P89" s="262">
        <f t="shared" ca="1" si="21"/>
        <v>5084.7346618038391</v>
      </c>
      <c r="Q89" s="262">
        <f t="shared" ca="1" si="21"/>
        <v>-22839.533268826701</v>
      </c>
      <c r="R89" s="262">
        <f t="shared" ca="1" si="21"/>
        <v>-24343.199788754664</v>
      </c>
      <c r="S89" s="262">
        <f t="shared" ca="1" si="21"/>
        <v>-23640.802631206992</v>
      </c>
      <c r="T89" s="262">
        <f t="shared" ca="1" si="21"/>
        <v>-30106.276266948957</v>
      </c>
      <c r="U89" s="262">
        <f t="shared" ca="1" si="21"/>
        <v>-33778.233748481594</v>
      </c>
    </row>
    <row r="90" spans="1:21" ht="15">
      <c r="A90" s="209"/>
      <c r="B90" s="225" t="s">
        <v>235</v>
      </c>
      <c r="C90" s="35" t="str">
        <f>'Data Request'!$C$6</f>
        <v>Naira</v>
      </c>
      <c r="D90" s="35" t="str">
        <f>'Data Request'!$C$7</f>
        <v>Million</v>
      </c>
      <c r="E90" s="264" t="s">
        <v>217</v>
      </c>
      <c r="F90" s="222"/>
      <c r="G90" s="222"/>
      <c r="H90" s="222"/>
      <c r="I90" s="222"/>
      <c r="J90" s="222"/>
      <c r="K90" s="228"/>
      <c r="L90" s="242">
        <f t="shared" ref="L90:U90" si="22">L50</f>
        <v>5702.8278304515115</v>
      </c>
      <c r="M90" s="242">
        <f t="shared" si="22"/>
        <v>5987.9692219740682</v>
      </c>
      <c r="N90" s="242">
        <f t="shared" si="22"/>
        <v>6287.3676830727927</v>
      </c>
      <c r="O90" s="242">
        <f t="shared" si="22"/>
        <v>6601.7360672264185</v>
      </c>
      <c r="P90" s="242">
        <f t="shared" si="22"/>
        <v>6931.8228705877409</v>
      </c>
      <c r="Q90" s="242">
        <f t="shared" si="22"/>
        <v>7278.4140141171374</v>
      </c>
      <c r="R90" s="242">
        <f t="shared" si="22"/>
        <v>7642.334714822995</v>
      </c>
      <c r="S90" s="242">
        <f t="shared" si="22"/>
        <v>8024.4514505641419</v>
      </c>
      <c r="T90" s="242">
        <f t="shared" si="22"/>
        <v>8425.6740230923315</v>
      </c>
      <c r="U90" s="242">
        <f t="shared" si="22"/>
        <v>8846.9577242469531</v>
      </c>
    </row>
    <row r="91" spans="1:21" ht="15">
      <c r="A91" s="208"/>
      <c r="B91" s="225" t="s">
        <v>236</v>
      </c>
      <c r="C91" s="35" t="str">
        <f>'Data Request'!$C$6</f>
        <v>Naira</v>
      </c>
      <c r="D91" s="35" t="str">
        <f>'Data Request'!$C$7</f>
        <v>Million</v>
      </c>
      <c r="E91" s="279"/>
      <c r="F91" s="222"/>
      <c r="G91" s="222"/>
      <c r="H91" s="222"/>
      <c r="I91" s="222"/>
      <c r="J91" s="222"/>
      <c r="K91" s="228"/>
      <c r="L91" s="228">
        <f t="shared" ref="L91:U91" si="23">L92+L95</f>
        <v>5608.8978032402702</v>
      </c>
      <c r="M91" s="228">
        <f t="shared" ca="1" si="23"/>
        <v>6561.3323788410871</v>
      </c>
      <c r="N91" s="228">
        <f t="shared" ca="1" si="23"/>
        <v>10947.221019452809</v>
      </c>
      <c r="O91" s="228">
        <f t="shared" ca="1" si="23"/>
        <v>10569.787381154621</v>
      </c>
      <c r="P91" s="228">
        <f t="shared" ca="1" si="23"/>
        <v>12016.55753239158</v>
      </c>
      <c r="Q91" s="228">
        <f t="shared" ca="1" si="23"/>
        <v>-15561.119254709563</v>
      </c>
      <c r="R91" s="228">
        <f t="shared" ca="1" si="23"/>
        <v>-16700.865073931669</v>
      </c>
      <c r="S91" s="228">
        <f t="shared" ca="1" si="23"/>
        <v>-15616.351180642851</v>
      </c>
      <c r="T91" s="228">
        <f t="shared" ca="1" si="23"/>
        <v>-21680.602243856625</v>
      </c>
      <c r="U91" s="228">
        <f t="shared" ca="1" si="23"/>
        <v>-24931.276024234641</v>
      </c>
    </row>
    <row r="92" spans="1:21" ht="15">
      <c r="A92" s="208"/>
      <c r="B92" s="291" t="s">
        <v>246</v>
      </c>
      <c r="C92" s="35" t="str">
        <f>'Data Request'!$C$6</f>
        <v>Naira</v>
      </c>
      <c r="D92" s="35" t="str">
        <f>'Data Request'!$C$7</f>
        <v>Million</v>
      </c>
      <c r="E92" s="279"/>
      <c r="F92" s="255"/>
      <c r="G92" s="255"/>
      <c r="H92" s="255"/>
      <c r="I92" s="255"/>
      <c r="J92" s="255"/>
      <c r="K92" s="221"/>
      <c r="L92" s="231">
        <f t="shared" ref="L92:U92" si="24">L93+L94</f>
        <v>2858.9436678107704</v>
      </c>
      <c r="M92" s="231">
        <f t="shared" ca="1" si="24"/>
        <v>4370.6413352173713</v>
      </c>
      <c r="N92" s="231">
        <f t="shared" ca="1" si="24"/>
        <v>9454.8213994717407</v>
      </c>
      <c r="O92" s="231">
        <f t="shared" ca="1" si="24"/>
        <v>9576.8564209868273</v>
      </c>
      <c r="P92" s="231">
        <f t="shared" ca="1" si="24"/>
        <v>11704.993193577668</v>
      </c>
      <c r="Q92" s="231">
        <f t="shared" ca="1" si="24"/>
        <v>-15156.000507657685</v>
      </c>
      <c r="R92" s="231">
        <f t="shared" ca="1" si="24"/>
        <v>-14042.516795897247</v>
      </c>
      <c r="S92" s="231">
        <f t="shared" ca="1" si="24"/>
        <v>-10562.526562317971</v>
      </c>
      <c r="T92" s="231">
        <f t="shared" ca="1" si="24"/>
        <v>-13997.976092350182</v>
      </c>
      <c r="U92" s="231">
        <f t="shared" ca="1" si="24"/>
        <v>-14202.818802946475</v>
      </c>
    </row>
    <row r="93" spans="1:21" ht="15">
      <c r="A93" s="208"/>
      <c r="B93" s="292" t="s">
        <v>237</v>
      </c>
      <c r="C93" s="35" t="str">
        <f>'Data Request'!$C$6</f>
        <v>Naira</v>
      </c>
      <c r="D93" s="35" t="str">
        <f>'Data Request'!$C$7</f>
        <v>Million</v>
      </c>
      <c r="E93" s="264"/>
      <c r="F93" s="222"/>
      <c r="G93" s="222"/>
      <c r="H93" s="222"/>
      <c r="I93" s="222"/>
      <c r="J93" s="222"/>
      <c r="K93" s="228"/>
      <c r="L93" s="231">
        <f t="shared" ref="L93:U93" si="25">L139</f>
        <v>2858.9436678107704</v>
      </c>
      <c r="M93" s="231">
        <f t="shared" si="25"/>
        <v>4370.6413352173713</v>
      </c>
      <c r="N93" s="231">
        <f t="shared" si="25"/>
        <v>9454.8213994717407</v>
      </c>
      <c r="O93" s="231">
        <f t="shared" si="25"/>
        <v>9576.8564209868273</v>
      </c>
      <c r="P93" s="231">
        <f t="shared" si="25"/>
        <v>11704.993193577668</v>
      </c>
      <c r="Q93" s="231">
        <f t="shared" si="25"/>
        <v>8839.5368047980519</v>
      </c>
      <c r="R93" s="231">
        <f t="shared" si="25"/>
        <v>10480.807596579454</v>
      </c>
      <c r="S93" s="231">
        <f t="shared" si="25"/>
        <v>11129.141927949926</v>
      </c>
      <c r="T93" s="231">
        <f t="shared" si="25"/>
        <v>9703.068408278923</v>
      </c>
      <c r="U93" s="231">
        <f t="shared" si="25"/>
        <v>9764.9971405348679</v>
      </c>
    </row>
    <row r="94" spans="1:21" ht="15">
      <c r="A94" s="208"/>
      <c r="B94" s="292" t="s">
        <v>238</v>
      </c>
      <c r="C94" s="35" t="str">
        <f>'Data Request'!$C$6</f>
        <v>Naira</v>
      </c>
      <c r="D94" s="35" t="str">
        <f>'Data Request'!$C$7</f>
        <v>Million</v>
      </c>
      <c r="E94" s="260"/>
      <c r="F94" s="222"/>
      <c r="G94" s="222"/>
      <c r="H94" s="222"/>
      <c r="I94" s="222"/>
      <c r="J94" s="222"/>
      <c r="K94" s="228"/>
      <c r="L94" s="231">
        <f t="shared" ref="L94:U94" si="26">L258</f>
        <v>0</v>
      </c>
      <c r="M94" s="231">
        <f t="shared" ca="1" si="26"/>
        <v>0</v>
      </c>
      <c r="N94" s="231">
        <f t="shared" ca="1" si="26"/>
        <v>0</v>
      </c>
      <c r="O94" s="231">
        <f t="shared" ca="1" si="26"/>
        <v>0</v>
      </c>
      <c r="P94" s="231">
        <f t="shared" ca="1" si="26"/>
        <v>0</v>
      </c>
      <c r="Q94" s="231">
        <f t="shared" ca="1" si="26"/>
        <v>-23995.537312455737</v>
      </c>
      <c r="R94" s="231">
        <f t="shared" ca="1" si="26"/>
        <v>-24523.324392476701</v>
      </c>
      <c r="S94" s="231">
        <f t="shared" ca="1" si="26"/>
        <v>-21691.668490267897</v>
      </c>
      <c r="T94" s="231">
        <f t="shared" ca="1" si="26"/>
        <v>-23701.044500629105</v>
      </c>
      <c r="U94" s="231">
        <f t="shared" ca="1" si="26"/>
        <v>-23967.815943481342</v>
      </c>
    </row>
    <row r="95" spans="1:21" ht="15">
      <c r="A95" s="208"/>
      <c r="B95" s="291" t="s">
        <v>182</v>
      </c>
      <c r="C95" s="35" t="str">
        <f>'Data Request'!$C$6</f>
        <v>Naira</v>
      </c>
      <c r="D95" s="35" t="str">
        <f>'Data Request'!$C$7</f>
        <v>Million</v>
      </c>
      <c r="E95" s="279"/>
      <c r="F95" s="265"/>
      <c r="G95" s="265"/>
      <c r="H95" s="265"/>
      <c r="I95" s="265"/>
      <c r="J95" s="265"/>
      <c r="K95" s="266"/>
      <c r="L95" s="231">
        <f t="shared" ref="L95:U95" si="27">L96+L97</f>
        <v>2749.9541354294997</v>
      </c>
      <c r="M95" s="231">
        <f t="shared" si="27"/>
        <v>2190.6910436237158</v>
      </c>
      <c r="N95" s="231">
        <f t="shared" ca="1" si="27"/>
        <v>1492.3996199810686</v>
      </c>
      <c r="O95" s="231">
        <f t="shared" ca="1" si="27"/>
        <v>992.93096016779373</v>
      </c>
      <c r="P95" s="231">
        <f t="shared" ca="1" si="27"/>
        <v>311.56433881391195</v>
      </c>
      <c r="Q95" s="231">
        <f t="shared" ca="1" si="27"/>
        <v>-405.11874705187847</v>
      </c>
      <c r="R95" s="231">
        <f t="shared" ca="1" si="27"/>
        <v>-2658.3482780344211</v>
      </c>
      <c r="S95" s="231">
        <f t="shared" ca="1" si="27"/>
        <v>-5053.8246183248784</v>
      </c>
      <c r="T95" s="231">
        <f t="shared" ca="1" si="27"/>
        <v>-7682.6261515064425</v>
      </c>
      <c r="U95" s="231">
        <f t="shared" ca="1" si="27"/>
        <v>-10728.457221288169</v>
      </c>
    </row>
    <row r="96" spans="1:21" ht="15">
      <c r="A96" s="208"/>
      <c r="B96" s="292" t="s">
        <v>239</v>
      </c>
      <c r="C96" s="35" t="str">
        <f>'Data Request'!$C$6</f>
        <v>Naira</v>
      </c>
      <c r="D96" s="35" t="str">
        <f>'Data Request'!$C$7</f>
        <v>Million</v>
      </c>
      <c r="E96" s="264"/>
      <c r="F96" s="223"/>
      <c r="G96" s="223"/>
      <c r="H96" s="223"/>
      <c r="I96" s="223"/>
      <c r="J96" s="223"/>
      <c r="K96" s="230"/>
      <c r="L96" s="231">
        <f t="shared" ref="L96:U96" si="28">L147</f>
        <v>2749.9541354294997</v>
      </c>
      <c r="M96" s="231">
        <f t="shared" si="28"/>
        <v>3010.3340286201746</v>
      </c>
      <c r="N96" s="231">
        <f t="shared" si="28"/>
        <v>3228.9085563756639</v>
      </c>
      <c r="O96" s="231">
        <f t="shared" si="28"/>
        <v>3472.0233757838228</v>
      </c>
      <c r="P96" s="231">
        <f t="shared" si="28"/>
        <v>3743.627814480265</v>
      </c>
      <c r="Q96" s="231">
        <f t="shared" si="28"/>
        <v>4048.4131290929795</v>
      </c>
      <c r="R96" s="231">
        <f t="shared" si="28"/>
        <v>4391.9584942140709</v>
      </c>
      <c r="S96" s="231">
        <f t="shared" si="28"/>
        <v>4780.9060693245037</v>
      </c>
      <c r="T96" s="231">
        <f t="shared" si="28"/>
        <v>5223.1709532704053</v>
      </c>
      <c r="U96" s="231">
        <f t="shared" si="28"/>
        <v>5728.1929975095372</v>
      </c>
    </row>
    <row r="97" spans="1:21" ht="15">
      <c r="A97" s="208"/>
      <c r="B97" s="292" t="s">
        <v>240</v>
      </c>
      <c r="C97" s="35" t="str">
        <f>'Data Request'!$C$6</f>
        <v>Naira</v>
      </c>
      <c r="D97" s="35" t="str">
        <f>'Data Request'!$C$7</f>
        <v>Million</v>
      </c>
      <c r="E97" s="264"/>
      <c r="F97" s="222"/>
      <c r="G97" s="222"/>
      <c r="H97" s="222"/>
      <c r="I97" s="222"/>
      <c r="J97" s="222"/>
      <c r="K97" s="228"/>
      <c r="L97" s="231">
        <f t="shared" ref="L97:U97" si="29">L266</f>
        <v>0</v>
      </c>
      <c r="M97" s="231">
        <f t="shared" si="29"/>
        <v>-819.64298499645884</v>
      </c>
      <c r="N97" s="231">
        <f t="shared" ca="1" si="29"/>
        <v>-1736.5089363945954</v>
      </c>
      <c r="O97" s="231">
        <f t="shared" ca="1" si="29"/>
        <v>-2479.092415616029</v>
      </c>
      <c r="P97" s="231">
        <f t="shared" ca="1" si="29"/>
        <v>-3432.063475666353</v>
      </c>
      <c r="Q97" s="231">
        <f t="shared" ca="1" si="29"/>
        <v>-4453.531876144858</v>
      </c>
      <c r="R97" s="231">
        <f t="shared" ca="1" si="29"/>
        <v>-7050.3067722484921</v>
      </c>
      <c r="S97" s="231">
        <f t="shared" ca="1" si="29"/>
        <v>-9834.7306876493822</v>
      </c>
      <c r="T97" s="231">
        <f t="shared" ca="1" si="29"/>
        <v>-12905.797104776848</v>
      </c>
      <c r="U97" s="231">
        <f t="shared" ca="1" si="29"/>
        <v>-16456.650218797706</v>
      </c>
    </row>
    <row r="98" spans="1:21" ht="15">
      <c r="A98" s="208"/>
      <c r="B98" s="225" t="s">
        <v>241</v>
      </c>
      <c r="C98" s="35" t="str">
        <f>'Data Request'!$C$6</f>
        <v>Naira</v>
      </c>
      <c r="D98" s="35" t="str">
        <f>'Data Request'!$C$7</f>
        <v>Million</v>
      </c>
      <c r="E98" s="279"/>
      <c r="F98" s="265"/>
      <c r="G98" s="265"/>
      <c r="H98" s="265"/>
      <c r="I98" s="265"/>
      <c r="J98" s="265"/>
      <c r="K98" s="266"/>
      <c r="L98" s="242">
        <f t="shared" ref="L98:U98" si="30">L54</f>
        <v>-2.0032599995829514E-3</v>
      </c>
      <c r="M98" s="242">
        <f t="shared" si="30"/>
        <v>-2.0032600004924461E-3</v>
      </c>
      <c r="N98" s="242">
        <f t="shared" si="30"/>
        <v>-2.0032599995829514E-3</v>
      </c>
      <c r="O98" s="242">
        <f t="shared" si="30"/>
        <v>0</v>
      </c>
      <c r="P98" s="242">
        <f t="shared" si="30"/>
        <v>0</v>
      </c>
      <c r="Q98" s="242">
        <f t="shared" si="30"/>
        <v>0</v>
      </c>
      <c r="R98" s="242">
        <f t="shared" si="30"/>
        <v>0</v>
      </c>
      <c r="S98" s="242">
        <f t="shared" si="30"/>
        <v>0</v>
      </c>
      <c r="T98" s="242">
        <f t="shared" si="30"/>
        <v>0</v>
      </c>
      <c r="U98" s="242">
        <f t="shared" si="30"/>
        <v>0</v>
      </c>
    </row>
    <row r="99" spans="1:21" ht="15">
      <c r="A99" s="209"/>
      <c r="B99" s="212" t="s">
        <v>242</v>
      </c>
      <c r="C99" s="35" t="str">
        <f>'Data Request'!$C$6</f>
        <v>Naira</v>
      </c>
      <c r="D99" s="35" t="str">
        <f>'Data Request'!$C$7</f>
        <v>Million</v>
      </c>
      <c r="E99" s="251"/>
      <c r="F99" s="255"/>
      <c r="G99" s="210"/>
      <c r="H99" s="210"/>
      <c r="I99" s="210"/>
      <c r="J99" s="210"/>
      <c r="K99" s="211"/>
      <c r="L99" s="262">
        <f t="shared" ref="L99:U99" si="31">L100+L101</f>
        <v>-93.932030471241887</v>
      </c>
      <c r="M99" s="262">
        <f t="shared" ca="1" si="31"/>
        <v>573.3611536070166</v>
      </c>
      <c r="N99" s="262">
        <f t="shared" ca="1" si="31"/>
        <v>4659.8513331200156</v>
      </c>
      <c r="O99" s="262">
        <f t="shared" ca="1" si="31"/>
        <v>3968.0513139282011</v>
      </c>
      <c r="P99" s="262">
        <f t="shared" ca="1" si="31"/>
        <v>5084.7346618038391</v>
      </c>
      <c r="Q99" s="262">
        <f t="shared" ca="1" si="31"/>
        <v>-22839.533268826697</v>
      </c>
      <c r="R99" s="262">
        <f t="shared" ca="1" si="31"/>
        <v>-24343.199788754668</v>
      </c>
      <c r="S99" s="262">
        <f t="shared" ca="1" si="31"/>
        <v>-23640.802631206992</v>
      </c>
      <c r="T99" s="262">
        <f t="shared" ca="1" si="31"/>
        <v>-30106.27626694896</v>
      </c>
      <c r="U99" s="262">
        <f t="shared" ca="1" si="31"/>
        <v>-33778.233748481587</v>
      </c>
    </row>
    <row r="100" spans="1:21" ht="15">
      <c r="A100" s="208"/>
      <c r="B100" s="225" t="s">
        <v>243</v>
      </c>
      <c r="C100" s="35" t="str">
        <f>'Data Request'!$C$6</f>
        <v>Naira</v>
      </c>
      <c r="D100" s="35" t="str">
        <f>'Data Request'!$C$7</f>
        <v>Million</v>
      </c>
      <c r="E100" s="279"/>
      <c r="F100" s="255"/>
      <c r="G100" s="255"/>
      <c r="H100" s="255"/>
      <c r="I100" s="255"/>
      <c r="J100" s="255"/>
      <c r="K100" s="221"/>
      <c r="L100" s="242">
        <f t="shared" ref="L100:U100" si="32">L56</f>
        <v>23901.605281984499</v>
      </c>
      <c r="M100" s="242">
        <f t="shared" si="32"/>
        <v>25096.685546083725</v>
      </c>
      <c r="N100" s="242">
        <f t="shared" si="32"/>
        <v>26351.519823387913</v>
      </c>
      <c r="O100" s="242">
        <f t="shared" si="32"/>
        <v>27669.095814557306</v>
      </c>
      <c r="P100" s="242">
        <f t="shared" si="32"/>
        <v>29052.550605285174</v>
      </c>
      <c r="Q100" s="242">
        <f t="shared" si="32"/>
        <v>30505.178135549428</v>
      </c>
      <c r="R100" s="242">
        <f t="shared" si="32"/>
        <v>32030.437042326907</v>
      </c>
      <c r="S100" s="242">
        <f t="shared" si="32"/>
        <v>33631.958894443247</v>
      </c>
      <c r="T100" s="242">
        <f t="shared" si="32"/>
        <v>35313.556839165409</v>
      </c>
      <c r="U100" s="242">
        <f t="shared" si="32"/>
        <v>37079.234681123686</v>
      </c>
    </row>
    <row r="101" spans="1:21" ht="15">
      <c r="A101" s="208"/>
      <c r="B101" s="225" t="s">
        <v>244</v>
      </c>
      <c r="C101" s="35" t="str">
        <f>'Data Request'!$C$6</f>
        <v>Naira</v>
      </c>
      <c r="D101" s="35" t="str">
        <f>'Data Request'!$C$7</f>
        <v>Million</v>
      </c>
      <c r="E101" s="264" t="s">
        <v>233</v>
      </c>
      <c r="F101" s="255"/>
      <c r="G101" s="255"/>
      <c r="H101" s="255"/>
      <c r="I101" s="255"/>
      <c r="J101" s="255"/>
      <c r="K101" s="221"/>
      <c r="L101" s="232">
        <f t="shared" ref="L101:U101" si="33">(-L90+L91+L98)-(L100)</f>
        <v>-23995.537312455741</v>
      </c>
      <c r="M101" s="232">
        <f t="shared" ca="1" si="33"/>
        <v>-24523.324392476708</v>
      </c>
      <c r="N101" s="232">
        <f t="shared" ca="1" si="33"/>
        <v>-21691.668490267897</v>
      </c>
      <c r="O101" s="232">
        <f t="shared" ca="1" si="33"/>
        <v>-23701.044500629105</v>
      </c>
      <c r="P101" s="232">
        <f t="shared" ca="1" si="33"/>
        <v>-23967.815943481335</v>
      </c>
      <c r="Q101" s="232">
        <f t="shared" ca="1" si="33"/>
        <v>-53344.711404376125</v>
      </c>
      <c r="R101" s="232">
        <f t="shared" ca="1" si="33"/>
        <v>-56373.636831081574</v>
      </c>
      <c r="S101" s="232">
        <f t="shared" ca="1" si="33"/>
        <v>-57272.761525650239</v>
      </c>
      <c r="T101" s="232">
        <f t="shared" ca="1" si="33"/>
        <v>-65419.833106114369</v>
      </c>
      <c r="U101" s="232">
        <f t="shared" ca="1" si="33"/>
        <v>-70857.468429605273</v>
      </c>
    </row>
    <row r="102" spans="1:21" ht="15">
      <c r="A102" s="208"/>
      <c r="B102" s="290"/>
      <c r="C102" s="251"/>
      <c r="D102" s="259"/>
      <c r="E102" s="263"/>
      <c r="F102" s="267"/>
      <c r="G102" s="267"/>
      <c r="H102" s="267"/>
      <c r="I102" s="267"/>
      <c r="J102" s="267"/>
      <c r="K102" s="268"/>
      <c r="L102" s="226"/>
      <c r="M102" s="226"/>
      <c r="N102" s="226"/>
      <c r="O102" s="226"/>
      <c r="P102" s="226"/>
      <c r="Q102" s="226"/>
      <c r="R102" s="226"/>
      <c r="S102" s="226"/>
      <c r="T102" s="226"/>
      <c r="U102" s="226"/>
    </row>
    <row r="103" spans="1:21" ht="15">
      <c r="A103" s="208"/>
      <c r="B103" s="269" t="s">
        <v>245</v>
      </c>
      <c r="C103" s="251"/>
      <c r="D103" s="259"/>
      <c r="E103" s="263"/>
      <c r="F103" s="267"/>
      <c r="G103" s="267"/>
      <c r="H103" s="267"/>
      <c r="I103" s="267"/>
      <c r="J103" s="267"/>
      <c r="K103" s="268"/>
      <c r="L103" s="270" t="str">
        <f t="shared" ref="L103:U103" si="34">IF(L89=L99,"OK","Check")</f>
        <v>Check</v>
      </c>
      <c r="M103" s="270" t="str">
        <f t="shared" ca="1" si="34"/>
        <v>Check</v>
      </c>
      <c r="N103" s="270" t="str">
        <f t="shared" ca="1" si="34"/>
        <v>OK</v>
      </c>
      <c r="O103" s="270" t="str">
        <f t="shared" ca="1" si="34"/>
        <v>OK</v>
      </c>
      <c r="P103" s="270" t="str">
        <f t="shared" ca="1" si="34"/>
        <v>OK</v>
      </c>
      <c r="Q103" s="270" t="str">
        <f t="shared" ca="1" si="34"/>
        <v>OK</v>
      </c>
      <c r="R103" s="270" t="str">
        <f t="shared" ca="1" si="34"/>
        <v>OK</v>
      </c>
      <c r="S103" s="270" t="str">
        <f t="shared" ca="1" si="34"/>
        <v>OK</v>
      </c>
      <c r="T103" s="270" t="str">
        <f t="shared" ca="1" si="34"/>
        <v>OK</v>
      </c>
      <c r="U103" s="270" t="str">
        <f t="shared" ca="1" si="34"/>
        <v>OK</v>
      </c>
    </row>
    <row r="104" spans="1:21" ht="15">
      <c r="A104" s="208"/>
      <c r="B104" s="269" t="s">
        <v>247</v>
      </c>
      <c r="C104" s="251"/>
      <c r="D104" s="259"/>
      <c r="E104" s="263"/>
      <c r="F104" s="267"/>
      <c r="G104" s="267"/>
      <c r="H104" s="267"/>
      <c r="I104" s="267"/>
      <c r="J104" s="267"/>
      <c r="K104" s="268"/>
      <c r="L104" s="270" t="str">
        <f t="shared" ref="L104:U104" si="35">IF(L101=L249,"OK","Check")</f>
        <v>OK</v>
      </c>
      <c r="M104" s="270" t="str">
        <f t="shared" ca="1" si="35"/>
        <v>OK</v>
      </c>
      <c r="N104" s="270" t="str">
        <f t="shared" ca="1" si="35"/>
        <v>OK</v>
      </c>
      <c r="O104" s="270" t="str">
        <f t="shared" ca="1" si="35"/>
        <v>OK</v>
      </c>
      <c r="P104" s="270" t="str">
        <f t="shared" ca="1" si="35"/>
        <v>OK</v>
      </c>
      <c r="Q104" s="270" t="str">
        <f t="shared" ca="1" si="35"/>
        <v>OK</v>
      </c>
      <c r="R104" s="270" t="str">
        <f t="shared" ca="1" si="35"/>
        <v>OK</v>
      </c>
      <c r="S104" s="270" t="str">
        <f t="shared" ca="1" si="35"/>
        <v>OK</v>
      </c>
      <c r="T104" s="270" t="str">
        <f t="shared" ca="1" si="35"/>
        <v>OK</v>
      </c>
      <c r="U104" s="270" t="str">
        <f t="shared" ca="1" si="35"/>
        <v>OK</v>
      </c>
    </row>
    <row r="105" spans="1:21" ht="15">
      <c r="A105" s="185"/>
      <c r="B105" s="269"/>
      <c r="C105" s="271"/>
      <c r="D105" s="271"/>
      <c r="E105" s="271"/>
      <c r="F105" s="272"/>
      <c r="G105" s="272"/>
      <c r="H105" s="272"/>
      <c r="I105" s="272"/>
      <c r="J105" s="272"/>
      <c r="K105" s="270"/>
      <c r="L105" s="270"/>
      <c r="M105" s="270"/>
      <c r="N105" s="270"/>
      <c r="O105" s="270"/>
      <c r="P105" s="270"/>
      <c r="Q105" s="270"/>
      <c r="R105" s="270"/>
      <c r="S105" s="221"/>
      <c r="T105" s="221"/>
      <c r="U105" s="221"/>
    </row>
    <row r="106" spans="1:21" ht="15">
      <c r="A106" s="207"/>
      <c r="B106" s="207" t="s">
        <v>259</v>
      </c>
      <c r="C106" s="271"/>
      <c r="D106" s="271"/>
      <c r="E106" s="271"/>
      <c r="F106" s="272"/>
      <c r="G106" s="272"/>
      <c r="H106" s="272"/>
      <c r="I106" s="272"/>
      <c r="J106" s="272"/>
      <c r="K106" s="270"/>
      <c r="L106" s="270"/>
      <c r="M106" s="270"/>
      <c r="N106" s="270"/>
      <c r="O106" s="270"/>
      <c r="P106" s="270"/>
      <c r="Q106" s="270"/>
      <c r="R106" s="270"/>
      <c r="S106" s="221"/>
      <c r="T106" s="221"/>
      <c r="U106" s="221"/>
    </row>
    <row r="107" spans="1:21" ht="15">
      <c r="A107" s="207"/>
      <c r="B107" s="258" t="s">
        <v>216</v>
      </c>
      <c r="C107" s="35" t="str">
        <f>'Data Request'!$C$6</f>
        <v>Naira</v>
      </c>
      <c r="D107" s="35" t="str">
        <f>'Data Request'!$C$7</f>
        <v>Million</v>
      </c>
      <c r="E107" s="263"/>
      <c r="F107" s="261"/>
      <c r="G107" s="341">
        <f t="shared" ref="G107:J107" si="36">G108+G109</f>
        <v>141852.10725286513</v>
      </c>
      <c r="H107" s="341">
        <f t="shared" si="36"/>
        <v>157257.80407878614</v>
      </c>
      <c r="I107" s="341">
        <f t="shared" si="36"/>
        <v>164076.0813640175</v>
      </c>
      <c r="J107" s="341">
        <f t="shared" si="36"/>
        <v>225814.99905458503</v>
      </c>
      <c r="K107" s="341">
        <f>K108+K109</f>
        <v>235074.69480103999</v>
      </c>
      <c r="L107" s="262">
        <f t="shared" ref="L107:U107" si="37">L155+L274</f>
        <v>219295.11818805346</v>
      </c>
      <c r="M107" s="262">
        <f t="shared" ca="1" si="37"/>
        <v>205871.39077043926</v>
      </c>
      <c r="N107" s="262">
        <f t="shared" ca="1" si="37"/>
        <v>174724.90088069957</v>
      </c>
      <c r="O107" s="262">
        <f t="shared" ca="1" si="37"/>
        <v>141446.99995908368</v>
      </c>
      <c r="P107" s="262">
        <f t="shared" ca="1" si="37"/>
        <v>105774.19082202466</v>
      </c>
      <c r="Q107" s="262">
        <f t="shared" ca="1" si="37"/>
        <v>67585.479925306194</v>
      </c>
      <c r="R107" s="262">
        <f t="shared" ca="1" si="37"/>
        <v>25254.359890121879</v>
      </c>
      <c r="S107" s="262">
        <f t="shared" ca="1" si="37"/>
        <v>-21455.875073210453</v>
      </c>
      <c r="T107" s="262">
        <f t="shared" ca="1" si="37"/>
        <v>-72877.732086974662</v>
      </c>
      <c r="U107" s="262">
        <f t="shared" ca="1" si="37"/>
        <v>-129532.38171363343</v>
      </c>
    </row>
    <row r="108" spans="1:21" ht="15">
      <c r="A108" s="206"/>
      <c r="B108" s="224" t="s">
        <v>64</v>
      </c>
      <c r="C108" s="35" t="str">
        <f>'Data Request'!$C$6</f>
        <v>Naira</v>
      </c>
      <c r="D108" s="35" t="str">
        <f>'Data Request'!$C$7</f>
        <v>Million</v>
      </c>
      <c r="E108" s="263"/>
      <c r="F108" s="255"/>
      <c r="G108" s="228">
        <f t="shared" ref="G108:U109" si="38">SUMIFS(G$158:G$237,$D$158:$D$237,$B108,$B$158:$B$237,"Debt stock in LCU")+SUMIFS(G$277:G$531,$D$277:$D$531,$B108,$B$277:$B$531,"New debt stock in LCU")</f>
        <v>26329.855195105141</v>
      </c>
      <c r="H108" s="228">
        <f t="shared" si="38"/>
        <v>29115.710949806158</v>
      </c>
      <c r="I108" s="228">
        <f t="shared" si="38"/>
        <v>38427.375821517504</v>
      </c>
      <c r="J108" s="228">
        <f t="shared" si="38"/>
        <v>57859.15033226501</v>
      </c>
      <c r="K108" s="228">
        <f t="shared" si="38"/>
        <v>68121.10988176</v>
      </c>
      <c r="L108" s="228">
        <f t="shared" si="38"/>
        <v>77351.19155039922</v>
      </c>
      <c r="M108" s="228">
        <f t="shared" ca="1" si="38"/>
        <v>90496.953260191702</v>
      </c>
      <c r="N108" s="228">
        <f t="shared" ca="1" si="38"/>
        <v>88056.252829889956</v>
      </c>
      <c r="O108" s="228">
        <f t="shared" ca="1" si="38"/>
        <v>85493.517378073127</v>
      </c>
      <c r="P108" s="228">
        <f t="shared" ca="1" si="38"/>
        <v>82802.645153665449</v>
      </c>
      <c r="Q108" s="228">
        <f t="shared" ca="1" si="38"/>
        <v>79977.229318037396</v>
      </c>
      <c r="R108" s="228">
        <f t="shared" ca="1" si="38"/>
        <v>77010.542690627946</v>
      </c>
      <c r="S108" s="228">
        <f t="shared" ca="1" si="38"/>
        <v>73895.521731848014</v>
      </c>
      <c r="T108" s="228">
        <f t="shared" ca="1" si="38"/>
        <v>70624.749725129092</v>
      </c>
      <c r="U108" s="228">
        <f t="shared" ca="1" si="38"/>
        <v>67190.439118074224</v>
      </c>
    </row>
    <row r="109" spans="1:21" ht="15">
      <c r="A109" s="206"/>
      <c r="B109" s="224" t="s">
        <v>65</v>
      </c>
      <c r="C109" s="35" t="str">
        <f>'Data Request'!$C$6</f>
        <v>Naira</v>
      </c>
      <c r="D109" s="35" t="str">
        <f>'Data Request'!$C$7</f>
        <v>Million</v>
      </c>
      <c r="E109" s="263"/>
      <c r="F109" s="255"/>
      <c r="G109" s="228">
        <f t="shared" si="38"/>
        <v>115522.25205775999</v>
      </c>
      <c r="H109" s="228">
        <f t="shared" si="38"/>
        <v>128142.09312897999</v>
      </c>
      <c r="I109" s="228">
        <f t="shared" si="38"/>
        <v>125648.7055425</v>
      </c>
      <c r="J109" s="228">
        <f t="shared" si="38"/>
        <v>167955.84872232002</v>
      </c>
      <c r="K109" s="228">
        <f t="shared" si="38"/>
        <v>166953.58491927999</v>
      </c>
      <c r="L109" s="228">
        <f t="shared" si="38"/>
        <v>141943.92663765425</v>
      </c>
      <c r="M109" s="228">
        <f t="shared" ca="1" si="38"/>
        <v>115374.43751024755</v>
      </c>
      <c r="N109" s="228">
        <f t="shared" ca="1" si="38"/>
        <v>86668.648050809628</v>
      </c>
      <c r="O109" s="228">
        <f t="shared" ca="1" si="38"/>
        <v>55953.482581010554</v>
      </c>
      <c r="P109" s="228">
        <f t="shared" ca="1" si="38"/>
        <v>22971.545668359206</v>
      </c>
      <c r="Q109" s="228">
        <f t="shared" ca="1" si="38"/>
        <v>-12391.749392731203</v>
      </c>
      <c r="R109" s="228">
        <f t="shared" ca="1" si="38"/>
        <v>-51756.182800506067</v>
      </c>
      <c r="S109" s="228">
        <f t="shared" ca="1" si="38"/>
        <v>-95351.396805058466</v>
      </c>
      <c r="T109" s="228">
        <f t="shared" ca="1" si="38"/>
        <v>-143502.48181210377</v>
      </c>
      <c r="U109" s="228">
        <f t="shared" ca="1" si="38"/>
        <v>-196722.82083170765</v>
      </c>
    </row>
    <row r="110" spans="1:21" ht="15">
      <c r="A110" s="206"/>
      <c r="B110" s="258" t="s">
        <v>215</v>
      </c>
      <c r="C110" s="35" t="str">
        <f>'Data Request'!$C$6</f>
        <v>Naira</v>
      </c>
      <c r="D110" s="35" t="str">
        <f>'Data Request'!$C$7</f>
        <v>Million</v>
      </c>
      <c r="E110" s="263"/>
      <c r="F110" s="261"/>
      <c r="G110" s="261"/>
      <c r="H110" s="261"/>
      <c r="I110" s="261"/>
      <c r="J110" s="261"/>
      <c r="K110" s="262"/>
      <c r="L110" s="262">
        <f t="shared" ref="L110:U110" si="39">L101</f>
        <v>-23995.537312455741</v>
      </c>
      <c r="M110" s="262">
        <f t="shared" ca="1" si="39"/>
        <v>-24523.324392476708</v>
      </c>
      <c r="N110" s="262">
        <f t="shared" ca="1" si="39"/>
        <v>-21691.668490267897</v>
      </c>
      <c r="O110" s="262">
        <f t="shared" ca="1" si="39"/>
        <v>-23701.044500629105</v>
      </c>
      <c r="P110" s="262">
        <f t="shared" ca="1" si="39"/>
        <v>-23967.815943481335</v>
      </c>
      <c r="Q110" s="262">
        <f t="shared" ca="1" si="39"/>
        <v>-53344.711404376125</v>
      </c>
      <c r="R110" s="262">
        <f t="shared" ca="1" si="39"/>
        <v>-56373.636831081574</v>
      </c>
      <c r="S110" s="262">
        <f t="shared" ca="1" si="39"/>
        <v>-57272.761525650239</v>
      </c>
      <c r="T110" s="262">
        <f t="shared" ca="1" si="39"/>
        <v>-65419.833106114369</v>
      </c>
      <c r="U110" s="262">
        <f t="shared" ca="1" si="39"/>
        <v>-70857.468429605273</v>
      </c>
    </row>
    <row r="111" spans="1:21" ht="15">
      <c r="A111" s="206"/>
      <c r="B111" s="224" t="s">
        <v>64</v>
      </c>
      <c r="C111" s="35" t="str">
        <f>'Data Request'!$C$6</f>
        <v>Naira</v>
      </c>
      <c r="D111" s="35" t="str">
        <f>'Data Request'!$C$7</f>
        <v>Million</v>
      </c>
      <c r="E111" s="263"/>
      <c r="F111" s="255"/>
      <c r="G111" s="255"/>
      <c r="H111" s="255"/>
      <c r="I111" s="255"/>
      <c r="J111" s="255"/>
      <c r="K111" s="221"/>
      <c r="L111" s="228">
        <f t="shared" ref="L111:U112" si="40">SUMIFS(L$158:L$237,$D$158:$D$237,$B111,$B$158:$B$237,"Gross borrowing in LCU")+SUMIFS(L$277:L$531,$D$277:$D$531,$B111,$B$277:$B$531,"Gross borrowing in LCU")</f>
        <v>0</v>
      </c>
      <c r="M111" s="228">
        <f t="shared" si="40"/>
        <v>0</v>
      </c>
      <c r="N111" s="228">
        <f t="shared" si="40"/>
        <v>0</v>
      </c>
      <c r="O111" s="228">
        <f t="shared" si="40"/>
        <v>0</v>
      </c>
      <c r="P111" s="228">
        <f t="shared" si="40"/>
        <v>0</v>
      </c>
      <c r="Q111" s="228">
        <f t="shared" si="40"/>
        <v>0</v>
      </c>
      <c r="R111" s="228">
        <f t="shared" si="40"/>
        <v>0</v>
      </c>
      <c r="S111" s="228">
        <f t="shared" si="40"/>
        <v>0</v>
      </c>
      <c r="T111" s="228">
        <f t="shared" si="40"/>
        <v>0</v>
      </c>
      <c r="U111" s="228">
        <f t="shared" si="40"/>
        <v>0</v>
      </c>
    </row>
    <row r="112" spans="1:21" ht="15">
      <c r="A112" s="206"/>
      <c r="B112" s="224" t="s">
        <v>65</v>
      </c>
      <c r="C112" s="35" t="str">
        <f>'Data Request'!$C$6</f>
        <v>Naira</v>
      </c>
      <c r="D112" s="35" t="str">
        <f>'Data Request'!$C$7</f>
        <v>Million</v>
      </c>
      <c r="E112" s="263"/>
      <c r="F112" s="255"/>
      <c r="G112" s="255"/>
      <c r="H112" s="255"/>
      <c r="I112" s="255"/>
      <c r="J112" s="255"/>
      <c r="K112" s="221"/>
      <c r="L112" s="228">
        <f t="shared" si="40"/>
        <v>-23995.537312455737</v>
      </c>
      <c r="M112" s="228">
        <f t="shared" ca="1" si="40"/>
        <v>-24523.324392476701</v>
      </c>
      <c r="N112" s="228">
        <f t="shared" ca="1" si="40"/>
        <v>-21691.668490267897</v>
      </c>
      <c r="O112" s="228">
        <f t="shared" ca="1" si="40"/>
        <v>-23701.044500629105</v>
      </c>
      <c r="P112" s="228">
        <f t="shared" ca="1" si="40"/>
        <v>-23967.815943481342</v>
      </c>
      <c r="Q112" s="228">
        <f t="shared" ca="1" si="40"/>
        <v>-53344.711404376118</v>
      </c>
      <c r="R112" s="228">
        <f t="shared" ca="1" si="40"/>
        <v>-56373.636831081567</v>
      </c>
      <c r="S112" s="228">
        <f t="shared" ca="1" si="40"/>
        <v>-57272.761525650239</v>
      </c>
      <c r="T112" s="228">
        <f t="shared" ca="1" si="40"/>
        <v>-65419.833106114369</v>
      </c>
      <c r="U112" s="228">
        <f t="shared" ca="1" si="40"/>
        <v>-70857.468429605273</v>
      </c>
    </row>
    <row r="113" spans="1:21" ht="15">
      <c r="A113" s="206"/>
      <c r="B113" s="258" t="s">
        <v>214</v>
      </c>
      <c r="C113" s="35" t="str">
        <f>'Data Request'!$C$6</f>
        <v>Naira</v>
      </c>
      <c r="D113" s="35" t="str">
        <f>'Data Request'!$C$7</f>
        <v>Million</v>
      </c>
      <c r="E113" s="263"/>
      <c r="F113" s="261"/>
      <c r="G113" s="341">
        <f t="shared" ref="G113:J113" si="41">G114+G115</f>
        <v>1204.0948514742799</v>
      </c>
      <c r="H113" s="341">
        <f t="shared" si="41"/>
        <v>1486.0628325361731</v>
      </c>
      <c r="I113" s="341">
        <f t="shared" si="41"/>
        <v>1966.1344754043937</v>
      </c>
      <c r="J113" s="341">
        <f t="shared" si="41"/>
        <v>2048.435682635185</v>
      </c>
      <c r="K113" s="341">
        <f>K114+K115</f>
        <v>2525.3967569747269</v>
      </c>
      <c r="L113" s="262">
        <f t="shared" ref="L113:U113" si="42">L92</f>
        <v>2858.9436678107704</v>
      </c>
      <c r="M113" s="262">
        <f t="shared" ca="1" si="42"/>
        <v>4370.6413352173713</v>
      </c>
      <c r="N113" s="262">
        <f t="shared" ca="1" si="42"/>
        <v>9454.8213994717407</v>
      </c>
      <c r="O113" s="262">
        <f t="shared" ca="1" si="42"/>
        <v>9576.8564209868273</v>
      </c>
      <c r="P113" s="262">
        <f t="shared" ca="1" si="42"/>
        <v>11704.993193577668</v>
      </c>
      <c r="Q113" s="262">
        <f t="shared" ca="1" si="42"/>
        <v>-15156.000507657685</v>
      </c>
      <c r="R113" s="262">
        <f t="shared" ca="1" si="42"/>
        <v>-14042.516795897247</v>
      </c>
      <c r="S113" s="262">
        <f t="shared" ca="1" si="42"/>
        <v>-10562.526562317971</v>
      </c>
      <c r="T113" s="262">
        <f t="shared" ca="1" si="42"/>
        <v>-13997.976092350182</v>
      </c>
      <c r="U113" s="262">
        <f t="shared" ca="1" si="42"/>
        <v>-14202.818802946475</v>
      </c>
    </row>
    <row r="114" spans="1:21" ht="15">
      <c r="A114" s="206"/>
      <c r="B114" s="224" t="s">
        <v>64</v>
      </c>
      <c r="C114" s="35" t="str">
        <f>'Data Request'!$C$6</f>
        <v>Naira</v>
      </c>
      <c r="D114" s="35" t="str">
        <f>'Data Request'!$C$7</f>
        <v>Million</v>
      </c>
      <c r="E114" s="263"/>
      <c r="F114" s="265"/>
      <c r="G114" s="228">
        <f t="shared" ref="G114:U115" si="43">SUMIFS(G$158:G$237,$D$158:$D$237,$B114,$B$158:$B$237,"Amortization in LCU")+SUMIFS(G$277:G$531,$D$277:$D$531,$B114,$B$277:$B$531,"Amortization in LCU")</f>
        <v>749.37921787428002</v>
      </c>
      <c r="H114" s="228">
        <f t="shared" si="43"/>
        <v>1013.9213346861732</v>
      </c>
      <c r="I114" s="228">
        <f t="shared" si="43"/>
        <v>1285.7762761843937</v>
      </c>
      <c r="J114" s="228">
        <f t="shared" si="43"/>
        <v>1353.2165613851851</v>
      </c>
      <c r="K114" s="228">
        <f t="shared" si="43"/>
        <v>1511.2757878047269</v>
      </c>
      <c r="L114" s="228">
        <f t="shared" si="43"/>
        <v>1844.8226986407706</v>
      </c>
      <c r="M114" s="228">
        <f t="shared" ca="1" si="43"/>
        <v>2324.4766002873707</v>
      </c>
      <c r="N114" s="228">
        <f t="shared" ca="1" si="43"/>
        <v>2440.7004303017397</v>
      </c>
      <c r="O114" s="228">
        <f t="shared" ca="1" si="43"/>
        <v>2562.7354518168258</v>
      </c>
      <c r="P114" s="228">
        <f t="shared" ca="1" si="43"/>
        <v>2690.8722244076675</v>
      </c>
      <c r="Q114" s="228">
        <f t="shared" ca="1" si="43"/>
        <v>2825.4158356280509</v>
      </c>
      <c r="R114" s="228">
        <f t="shared" ca="1" si="43"/>
        <v>2966.6866274094536</v>
      </c>
      <c r="S114" s="228">
        <f t="shared" ca="1" si="43"/>
        <v>3115.0209587799259</v>
      </c>
      <c r="T114" s="228">
        <f t="shared" ca="1" si="43"/>
        <v>3270.772006718923</v>
      </c>
      <c r="U114" s="228">
        <f t="shared" ca="1" si="43"/>
        <v>3434.3106070548679</v>
      </c>
    </row>
    <row r="115" spans="1:21" ht="15">
      <c r="A115" s="206"/>
      <c r="B115" s="224" t="s">
        <v>65</v>
      </c>
      <c r="C115" s="35" t="str">
        <f>'Data Request'!$C$6</f>
        <v>Naira</v>
      </c>
      <c r="D115" s="35" t="str">
        <f>'Data Request'!$C$7</f>
        <v>Million</v>
      </c>
      <c r="E115" s="263"/>
      <c r="F115" s="265"/>
      <c r="G115" s="228">
        <f t="shared" si="43"/>
        <v>454.71563360000005</v>
      </c>
      <c r="H115" s="228">
        <f t="shared" si="43"/>
        <v>472.14149785000001</v>
      </c>
      <c r="I115" s="228">
        <f t="shared" si="43"/>
        <v>680.35819921999996</v>
      </c>
      <c r="J115" s="228">
        <f t="shared" si="43"/>
        <v>695.21912125000006</v>
      </c>
      <c r="K115" s="228">
        <f t="shared" si="43"/>
        <v>1014.1209691700001</v>
      </c>
      <c r="L115" s="228">
        <f t="shared" si="43"/>
        <v>1014.1209691700001</v>
      </c>
      <c r="M115" s="228">
        <f t="shared" ca="1" si="43"/>
        <v>2046.1647349300001</v>
      </c>
      <c r="N115" s="228">
        <f t="shared" ca="1" si="43"/>
        <v>7014.1209691700005</v>
      </c>
      <c r="O115" s="228">
        <f t="shared" ca="1" si="43"/>
        <v>7014.1209691700005</v>
      </c>
      <c r="P115" s="228">
        <f t="shared" ca="1" si="43"/>
        <v>9014.1209691700005</v>
      </c>
      <c r="Q115" s="228">
        <f t="shared" ca="1" si="43"/>
        <v>-17981.416343285739</v>
      </c>
      <c r="R115" s="228">
        <f t="shared" ca="1" si="43"/>
        <v>-17009.203423306702</v>
      </c>
      <c r="S115" s="228">
        <f t="shared" ca="1" si="43"/>
        <v>-13677.547521097897</v>
      </c>
      <c r="T115" s="228">
        <f t="shared" ca="1" si="43"/>
        <v>-17268.748099069104</v>
      </c>
      <c r="U115" s="228">
        <f t="shared" ca="1" si="43"/>
        <v>-17637.12941000134</v>
      </c>
    </row>
    <row r="116" spans="1:21" ht="15">
      <c r="A116" s="206"/>
      <c r="B116" s="258" t="s">
        <v>264</v>
      </c>
      <c r="C116" s="35" t="str">
        <f>'Data Request'!$C$6</f>
        <v>Naira</v>
      </c>
      <c r="D116" s="35" t="str">
        <f>'Data Request'!$C$7</f>
        <v>Million</v>
      </c>
      <c r="E116" s="263"/>
      <c r="F116" s="261"/>
      <c r="G116" s="341">
        <f t="shared" ref="G116:J116" si="44">G117+G118</f>
        <v>1913.33380841647</v>
      </c>
      <c r="H116" s="341">
        <f t="shared" si="44"/>
        <v>2149.1946417313279</v>
      </c>
      <c r="I116" s="341">
        <f t="shared" si="44"/>
        <v>2318.2768191000159</v>
      </c>
      <c r="J116" s="341">
        <f t="shared" si="44"/>
        <v>2171.6287262400001</v>
      </c>
      <c r="K116" s="341">
        <f>K117+K118</f>
        <v>2544.7760527899995</v>
      </c>
      <c r="L116" s="262">
        <f>L95</f>
        <v>2749.9541354294997</v>
      </c>
      <c r="M116" s="262">
        <f t="shared" ref="M116:U116" si="45">M95</f>
        <v>2190.6910436237158</v>
      </c>
      <c r="N116" s="262">
        <f t="shared" ca="1" si="45"/>
        <v>1492.3996199810686</v>
      </c>
      <c r="O116" s="262">
        <f t="shared" ca="1" si="45"/>
        <v>992.93096016779373</v>
      </c>
      <c r="P116" s="262">
        <f t="shared" ca="1" si="45"/>
        <v>311.56433881391195</v>
      </c>
      <c r="Q116" s="262">
        <f t="shared" ca="1" si="45"/>
        <v>-405.11874705187847</v>
      </c>
      <c r="R116" s="262">
        <f t="shared" ca="1" si="45"/>
        <v>-2658.3482780344211</v>
      </c>
      <c r="S116" s="262">
        <f t="shared" ca="1" si="45"/>
        <v>-5053.8246183248784</v>
      </c>
      <c r="T116" s="262">
        <f t="shared" ca="1" si="45"/>
        <v>-7682.6261515064425</v>
      </c>
      <c r="U116" s="262">
        <f t="shared" ca="1" si="45"/>
        <v>-10728.457221288169</v>
      </c>
    </row>
    <row r="117" spans="1:21" ht="15">
      <c r="A117" s="206"/>
      <c r="B117" s="224" t="s">
        <v>64</v>
      </c>
      <c r="C117" s="35" t="str">
        <f>'Data Request'!$C$6</f>
        <v>Naira</v>
      </c>
      <c r="D117" s="35" t="str">
        <f>'Data Request'!$C$7</f>
        <v>Million</v>
      </c>
      <c r="E117" s="263"/>
      <c r="F117" s="265"/>
      <c r="G117" s="228">
        <f t="shared" ref="G117:U118" si="46">SUMIFS(G$158:G$237,$D$158:$D$237,$B117,$B$158:$B$237,"Interests in LCU")+SUMIFS(G$277:G$531,$D$277:$D$531,$B117,$B$277:$B$531,"Interests in LCU")</f>
        <v>315.32915494647006</v>
      </c>
      <c r="H117" s="228">
        <f t="shared" si="46"/>
        <v>297.55214086132793</v>
      </c>
      <c r="I117" s="228">
        <f t="shared" si="46"/>
        <v>332.76194914001599</v>
      </c>
      <c r="J117" s="228">
        <f t="shared" si="46"/>
        <v>289.35785958000002</v>
      </c>
      <c r="K117" s="228">
        <f t="shared" si="46"/>
        <v>225.85071360000003</v>
      </c>
      <c r="L117" s="228">
        <f t="shared" si="46"/>
        <v>315.08252928000007</v>
      </c>
      <c r="M117" s="228">
        <f t="shared" si="46"/>
        <v>453.71884216320001</v>
      </c>
      <c r="N117" s="228">
        <f t="shared" ca="1" si="46"/>
        <v>544.46261059584003</v>
      </c>
      <c r="O117" s="228">
        <f t="shared" ca="1" si="46"/>
        <v>653.35513271500804</v>
      </c>
      <c r="P117" s="228">
        <f t="shared" ca="1" si="46"/>
        <v>784.02615925800956</v>
      </c>
      <c r="Q117" s="228">
        <f t="shared" ca="1" si="46"/>
        <v>940.83139110961145</v>
      </c>
      <c r="R117" s="228">
        <f t="shared" ca="1" si="46"/>
        <v>1128.9976693315339</v>
      </c>
      <c r="S117" s="228">
        <f t="shared" ca="1" si="46"/>
        <v>1354.7972031978404</v>
      </c>
      <c r="T117" s="228">
        <f t="shared" ca="1" si="46"/>
        <v>1625.7566438374083</v>
      </c>
      <c r="U117" s="228">
        <f t="shared" ca="1" si="46"/>
        <v>1950.9079726048899</v>
      </c>
    </row>
    <row r="118" spans="1:21" ht="15">
      <c r="A118" s="206"/>
      <c r="B118" s="224" t="s">
        <v>65</v>
      </c>
      <c r="C118" s="35" t="str">
        <f>'Data Request'!$C$6</f>
        <v>Naira</v>
      </c>
      <c r="D118" s="35" t="str">
        <f>'Data Request'!$C$7</f>
        <v>Million</v>
      </c>
      <c r="E118" s="263"/>
      <c r="F118" s="265"/>
      <c r="G118" s="228">
        <f t="shared" si="46"/>
        <v>1598.00465347</v>
      </c>
      <c r="H118" s="228">
        <f t="shared" si="46"/>
        <v>1851.6425008699998</v>
      </c>
      <c r="I118" s="228">
        <f t="shared" si="46"/>
        <v>1985.5148699600002</v>
      </c>
      <c r="J118" s="228">
        <f t="shared" si="46"/>
        <v>1882.2708666600001</v>
      </c>
      <c r="K118" s="228">
        <f t="shared" si="46"/>
        <v>2318.9253391899997</v>
      </c>
      <c r="L118" s="228">
        <f t="shared" si="46"/>
        <v>2434.8716061494997</v>
      </c>
      <c r="M118" s="228">
        <f t="shared" si="46"/>
        <v>1736.9722014605159</v>
      </c>
      <c r="N118" s="228">
        <f t="shared" ca="1" si="46"/>
        <v>947.93700938522852</v>
      </c>
      <c r="O118" s="228">
        <f t="shared" ca="1" si="46"/>
        <v>339.57582745278569</v>
      </c>
      <c r="P118" s="228">
        <f t="shared" ca="1" si="46"/>
        <v>-472.46182044409761</v>
      </c>
      <c r="Q118" s="228">
        <f t="shared" ca="1" si="46"/>
        <v>-1345.95013816149</v>
      </c>
      <c r="R118" s="228">
        <f t="shared" ca="1" si="46"/>
        <v>-3787.345947365955</v>
      </c>
      <c r="S118" s="228">
        <f t="shared" ca="1" si="46"/>
        <v>-6408.6218215227182</v>
      </c>
      <c r="T118" s="228">
        <f t="shared" ca="1" si="46"/>
        <v>-9308.3827953438504</v>
      </c>
      <c r="U118" s="228">
        <f t="shared" ca="1" si="46"/>
        <v>-12679.36519389306</v>
      </c>
    </row>
    <row r="119" spans="1:21" ht="15">
      <c r="A119" s="206"/>
      <c r="B119" s="258" t="s">
        <v>213</v>
      </c>
      <c r="C119" s="35" t="str">
        <f>'Data Request'!$C$6</f>
        <v>Naira</v>
      </c>
      <c r="D119" s="35" t="str">
        <f>'Data Request'!$C$7</f>
        <v>Million</v>
      </c>
      <c r="E119" s="263"/>
      <c r="F119" s="261"/>
      <c r="G119" s="261"/>
      <c r="H119" s="261"/>
      <c r="I119" s="261"/>
      <c r="J119" s="261"/>
      <c r="K119" s="262"/>
      <c r="L119" s="262">
        <f t="shared" ref="L119:U121" si="47">L110-L113</f>
        <v>-26854.480980266511</v>
      </c>
      <c r="M119" s="262">
        <f t="shared" ca="1" si="47"/>
        <v>-28893.965727694078</v>
      </c>
      <c r="N119" s="262">
        <f t="shared" ca="1" si="47"/>
        <v>-31146.489889739638</v>
      </c>
      <c r="O119" s="262">
        <f t="shared" ca="1" si="47"/>
        <v>-33277.900921615932</v>
      </c>
      <c r="P119" s="262">
        <f t="shared" ca="1" si="47"/>
        <v>-35672.809137059005</v>
      </c>
      <c r="Q119" s="262">
        <f t="shared" ca="1" si="47"/>
        <v>-38188.710896718439</v>
      </c>
      <c r="R119" s="262">
        <f t="shared" ca="1" si="47"/>
        <v>-42331.120035184329</v>
      </c>
      <c r="S119" s="262">
        <f t="shared" ca="1" si="47"/>
        <v>-46710.234963332266</v>
      </c>
      <c r="T119" s="262">
        <f t="shared" ca="1" si="47"/>
        <v>-51421.857013764187</v>
      </c>
      <c r="U119" s="262">
        <f t="shared" ca="1" si="47"/>
        <v>-56654.6496266588</v>
      </c>
    </row>
    <row r="120" spans="1:21" ht="15">
      <c r="A120" s="206"/>
      <c r="B120" s="224" t="s">
        <v>64</v>
      </c>
      <c r="C120" s="35" t="str">
        <f>'Data Request'!$C$6</f>
        <v>Naira</v>
      </c>
      <c r="D120" s="35" t="str">
        <f>'Data Request'!$C$7</f>
        <v>Million</v>
      </c>
      <c r="E120" s="263"/>
      <c r="F120" s="222"/>
      <c r="G120" s="222"/>
      <c r="H120" s="222"/>
      <c r="I120" s="222"/>
      <c r="J120" s="222"/>
      <c r="K120" s="228"/>
      <c r="L120" s="228">
        <f t="shared" si="47"/>
        <v>-1844.8226986407706</v>
      </c>
      <c r="M120" s="228">
        <f t="shared" ca="1" si="47"/>
        <v>-2324.4766002873707</v>
      </c>
      <c r="N120" s="228">
        <f t="shared" ca="1" si="47"/>
        <v>-2440.7004303017397</v>
      </c>
      <c r="O120" s="228">
        <f t="shared" ca="1" si="47"/>
        <v>-2562.7354518168258</v>
      </c>
      <c r="P120" s="228">
        <f t="shared" ca="1" si="47"/>
        <v>-2690.8722244076675</v>
      </c>
      <c r="Q120" s="228">
        <f t="shared" ca="1" si="47"/>
        <v>-2825.4158356280509</v>
      </c>
      <c r="R120" s="228">
        <f t="shared" ca="1" si="47"/>
        <v>-2966.6866274094536</v>
      </c>
      <c r="S120" s="228">
        <f t="shared" ca="1" si="47"/>
        <v>-3115.0209587799259</v>
      </c>
      <c r="T120" s="228">
        <f t="shared" ca="1" si="47"/>
        <v>-3270.772006718923</v>
      </c>
      <c r="U120" s="228">
        <f t="shared" ca="1" si="47"/>
        <v>-3434.3106070548679</v>
      </c>
    </row>
    <row r="121" spans="1:21" ht="15">
      <c r="A121" s="206"/>
      <c r="B121" s="224" t="s">
        <v>65</v>
      </c>
      <c r="C121" s="35" t="str">
        <f>'Data Request'!$C$6</f>
        <v>Naira</v>
      </c>
      <c r="D121" s="35" t="str">
        <f>'Data Request'!$C$7</f>
        <v>Million</v>
      </c>
      <c r="E121" s="263"/>
      <c r="F121" s="222"/>
      <c r="G121" s="222"/>
      <c r="H121" s="222"/>
      <c r="I121" s="222"/>
      <c r="J121" s="222"/>
      <c r="K121" s="228"/>
      <c r="L121" s="228">
        <f t="shared" si="47"/>
        <v>-25009.658281625736</v>
      </c>
      <c r="M121" s="228">
        <f t="shared" ca="1" si="47"/>
        <v>-26569.489127406701</v>
      </c>
      <c r="N121" s="228">
        <f t="shared" ca="1" si="47"/>
        <v>-28705.789459437896</v>
      </c>
      <c r="O121" s="228">
        <f t="shared" ca="1" si="47"/>
        <v>-30715.165469799103</v>
      </c>
      <c r="P121" s="228">
        <f t="shared" ca="1" si="47"/>
        <v>-32981.936912651341</v>
      </c>
      <c r="Q121" s="228">
        <f t="shared" ca="1" si="47"/>
        <v>-35363.295061090379</v>
      </c>
      <c r="R121" s="228">
        <f t="shared" ca="1" si="47"/>
        <v>-39364.433407774864</v>
      </c>
      <c r="S121" s="228">
        <f t="shared" ca="1" si="47"/>
        <v>-43595.214004552341</v>
      </c>
      <c r="T121" s="228">
        <f t="shared" ca="1" si="47"/>
        <v>-48151.085007045265</v>
      </c>
      <c r="U121" s="228">
        <f t="shared" ca="1" si="47"/>
        <v>-53220.339019603933</v>
      </c>
    </row>
    <row r="122" spans="1:21" ht="15">
      <c r="A122" s="206"/>
      <c r="B122" s="258" t="s">
        <v>212</v>
      </c>
      <c r="C122" s="35" t="str">
        <f>'Data Request'!$C$6</f>
        <v>Naira</v>
      </c>
      <c r="D122" s="35" t="str">
        <f>'Data Request'!$C$7</f>
        <v>Million</v>
      </c>
      <c r="E122" s="263"/>
      <c r="F122" s="261"/>
      <c r="G122" s="261"/>
      <c r="H122" s="261"/>
      <c r="I122" s="261"/>
      <c r="J122" s="261"/>
      <c r="K122" s="262"/>
      <c r="L122" s="262">
        <f t="shared" ref="L122:U122" si="48">L107-K107</f>
        <v>-15779.576612986537</v>
      </c>
      <c r="M122" s="262">
        <f t="shared" ca="1" si="48"/>
        <v>-13423.727417614195</v>
      </c>
      <c r="N122" s="262">
        <f t="shared" ca="1" si="48"/>
        <v>-31146.489889739692</v>
      </c>
      <c r="O122" s="262">
        <f t="shared" ca="1" si="48"/>
        <v>-33277.900921615888</v>
      </c>
      <c r="P122" s="262">
        <f t="shared" ca="1" si="48"/>
        <v>-35672.809137059026</v>
      </c>
      <c r="Q122" s="262">
        <f t="shared" ca="1" si="48"/>
        <v>-38188.710896718461</v>
      </c>
      <c r="R122" s="262">
        <f t="shared" ca="1" si="48"/>
        <v>-42331.120035184314</v>
      </c>
      <c r="S122" s="262">
        <f t="shared" ca="1" si="48"/>
        <v>-46710.234963332332</v>
      </c>
      <c r="T122" s="262">
        <f t="shared" ca="1" si="48"/>
        <v>-51421.857013764209</v>
      </c>
      <c r="U122" s="262">
        <f t="shared" ca="1" si="48"/>
        <v>-56654.649626658764</v>
      </c>
    </row>
    <row r="123" spans="1:21" ht="15">
      <c r="A123" s="206"/>
      <c r="B123" s="258" t="s">
        <v>211</v>
      </c>
      <c r="C123" s="35" t="str">
        <f>'Data Request'!$C$6</f>
        <v>Naira</v>
      </c>
      <c r="D123" s="35" t="str">
        <f>'Data Request'!$C$7</f>
        <v>Million</v>
      </c>
      <c r="E123" s="271"/>
      <c r="F123" s="261"/>
      <c r="G123" s="261"/>
      <c r="H123" s="261"/>
      <c r="I123" s="261"/>
      <c r="J123" s="261"/>
      <c r="K123" s="262"/>
      <c r="L123" s="262">
        <f t="shared" ref="L123:U123" si="49">L122-L119</f>
        <v>11074.904367279974</v>
      </c>
      <c r="M123" s="262">
        <f t="shared" ca="1" si="49"/>
        <v>15470.238310079883</v>
      </c>
      <c r="N123" s="262">
        <f t="shared" ca="1" si="49"/>
        <v>-5.4569682106375694E-11</v>
      </c>
      <c r="O123" s="262">
        <f t="shared" ca="1" si="49"/>
        <v>0</v>
      </c>
      <c r="P123" s="262">
        <f t="shared" ca="1" si="49"/>
        <v>0</v>
      </c>
      <c r="Q123" s="262">
        <f t="shared" ca="1" si="49"/>
        <v>0</v>
      </c>
      <c r="R123" s="262">
        <f t="shared" ca="1" si="49"/>
        <v>0</v>
      </c>
      <c r="S123" s="262">
        <f t="shared" ca="1" si="49"/>
        <v>-6.5483618527650833E-11</v>
      </c>
      <c r="T123" s="262">
        <f t="shared" ca="1" si="49"/>
        <v>0</v>
      </c>
      <c r="U123" s="262">
        <f t="shared" ca="1" si="49"/>
        <v>0</v>
      </c>
    </row>
    <row r="124" spans="1:21" ht="15">
      <c r="A124" s="185"/>
      <c r="B124" s="269"/>
      <c r="C124" s="271"/>
      <c r="D124" s="271"/>
      <c r="E124" s="271"/>
      <c r="F124" s="272"/>
      <c r="G124" s="272"/>
      <c r="H124" s="272"/>
      <c r="I124" s="272"/>
      <c r="J124" s="272"/>
      <c r="K124" s="270"/>
      <c r="L124" s="270"/>
      <c r="M124" s="270"/>
      <c r="N124" s="270"/>
      <c r="O124" s="270"/>
      <c r="P124" s="270"/>
      <c r="Q124" s="270"/>
      <c r="R124" s="270"/>
      <c r="S124" s="221"/>
      <c r="T124" s="221"/>
      <c r="U124" s="221"/>
    </row>
    <row r="125" spans="1:21" ht="15">
      <c r="A125" s="207"/>
      <c r="B125" s="207" t="s">
        <v>306</v>
      </c>
      <c r="C125" s="271"/>
      <c r="D125" s="271"/>
      <c r="E125" s="271"/>
      <c r="F125" s="272"/>
      <c r="G125" s="272"/>
      <c r="H125" s="272"/>
      <c r="I125" s="272"/>
      <c r="J125" s="272"/>
      <c r="K125" s="270"/>
      <c r="L125" s="270"/>
      <c r="M125" s="270"/>
      <c r="N125" s="270"/>
      <c r="O125" s="270"/>
      <c r="P125" s="270"/>
      <c r="Q125" s="270"/>
      <c r="R125" s="270"/>
      <c r="S125" s="221"/>
      <c r="T125" s="221"/>
      <c r="U125" s="221"/>
    </row>
    <row r="126" spans="1:21" ht="15">
      <c r="A126" s="207"/>
      <c r="B126" s="258" t="s">
        <v>216</v>
      </c>
      <c r="C126" s="35" t="str">
        <f>'Data Request'!$C$6</f>
        <v>Naira</v>
      </c>
      <c r="D126" s="35" t="str">
        <f>'Data Request'!$C$7</f>
        <v>Million</v>
      </c>
      <c r="E126" s="263"/>
      <c r="F126" s="261"/>
      <c r="G126" s="341">
        <f t="shared" ref="G126:J126" si="50">G107</f>
        <v>141852.10725286513</v>
      </c>
      <c r="H126" s="341">
        <f t="shared" si="50"/>
        <v>157257.80407878614</v>
      </c>
      <c r="I126" s="341">
        <f t="shared" si="50"/>
        <v>164076.0813640175</v>
      </c>
      <c r="J126" s="341">
        <f t="shared" si="50"/>
        <v>225814.99905458503</v>
      </c>
      <c r="K126" s="341">
        <f>K107</f>
        <v>235074.69480103999</v>
      </c>
      <c r="L126" s="262">
        <f>K126+(-L50+L53)+L54-L56+K108/K8*(L8-K8)</f>
        <v>219295.11818805349</v>
      </c>
      <c r="M126" s="262">
        <f t="shared" ref="M126:U126" si="51">L126+(-M50+M53)+M54-M56+L108/L8*(M8-L8)</f>
        <v>205871.39077043923</v>
      </c>
      <c r="N126" s="262">
        <f t="shared" ca="1" si="51"/>
        <v>174724.90088069963</v>
      </c>
      <c r="O126" s="262">
        <f t="shared" ca="1" si="51"/>
        <v>141446.99995908368</v>
      </c>
      <c r="P126" s="262">
        <f t="shared" ca="1" si="51"/>
        <v>105774.19082202467</v>
      </c>
      <c r="Q126" s="262">
        <f t="shared" ca="1" si="51"/>
        <v>67585.479925306223</v>
      </c>
      <c r="R126" s="262">
        <f t="shared" ca="1" si="51"/>
        <v>25254.359890121901</v>
      </c>
      <c r="S126" s="262">
        <f t="shared" ca="1" si="51"/>
        <v>-21455.875073210365</v>
      </c>
      <c r="T126" s="262">
        <f t="shared" ca="1" si="51"/>
        <v>-72877.732086974545</v>
      </c>
      <c r="U126" s="262">
        <f t="shared" ca="1" si="51"/>
        <v>-129532.38171363337</v>
      </c>
    </row>
    <row r="127" spans="1:21" ht="15">
      <c r="A127" s="185"/>
      <c r="B127" s="269"/>
      <c r="C127" s="271"/>
      <c r="D127" s="271"/>
      <c r="E127" s="271"/>
      <c r="F127" s="272"/>
      <c r="G127" s="272"/>
      <c r="H127" s="272"/>
      <c r="I127" s="272"/>
      <c r="J127" s="272"/>
      <c r="K127" s="270"/>
      <c r="L127" s="270"/>
      <c r="M127" s="270"/>
      <c r="N127" s="270"/>
      <c r="O127" s="270"/>
      <c r="P127" s="270"/>
      <c r="Q127" s="270"/>
      <c r="R127" s="270"/>
      <c r="S127" s="221"/>
      <c r="T127" s="221"/>
      <c r="U127" s="221"/>
    </row>
    <row r="128" spans="1:21" ht="15">
      <c r="A128" s="185"/>
      <c r="B128" s="260"/>
      <c r="C128" s="260"/>
      <c r="D128" s="260"/>
      <c r="E128" s="260"/>
      <c r="F128" s="260"/>
      <c r="G128" s="260"/>
      <c r="H128" s="260"/>
      <c r="I128" s="260"/>
      <c r="J128" s="260"/>
      <c r="K128" s="260"/>
      <c r="L128" s="260"/>
      <c r="M128" s="260"/>
      <c r="N128" s="260"/>
      <c r="O128" s="260"/>
      <c r="P128" s="260"/>
      <c r="Q128" s="260"/>
      <c r="R128" s="260"/>
      <c r="S128" s="252"/>
      <c r="T128" s="252"/>
      <c r="U128" s="252"/>
    </row>
    <row r="129" spans="1:21" ht="15">
      <c r="A129" s="205"/>
      <c r="B129" s="205" t="s">
        <v>210</v>
      </c>
      <c r="C129" s="171"/>
      <c r="D129" s="171"/>
      <c r="E129" s="171"/>
      <c r="F129" s="173"/>
      <c r="G129" s="173"/>
      <c r="H129" s="173"/>
      <c r="I129" s="173"/>
      <c r="J129" s="173"/>
      <c r="K129" s="171"/>
      <c r="L129" s="171"/>
      <c r="M129" s="171"/>
      <c r="N129" s="171"/>
      <c r="O129" s="171"/>
      <c r="P129" s="171"/>
      <c r="Q129" s="171"/>
      <c r="R129" s="171"/>
      <c r="S129" s="168"/>
      <c r="T129" s="168"/>
      <c r="U129" s="168"/>
    </row>
    <row r="130" spans="1:21" ht="15">
      <c r="A130" s="198"/>
      <c r="B130" s="194" t="str">
        <f>"Existing debt at end-"&amp;K130</f>
        <v>Existing debt at end-2019</v>
      </c>
      <c r="C130" s="195"/>
      <c r="D130" s="195"/>
      <c r="E130" s="193"/>
      <c r="F130" s="195"/>
      <c r="G130" s="204">
        <f t="shared" ref="G130:U130" si="52">G78</f>
        <v>2015</v>
      </c>
      <c r="H130" s="204">
        <f t="shared" si="52"/>
        <v>2016</v>
      </c>
      <c r="I130" s="204">
        <f t="shared" si="52"/>
        <v>2017</v>
      </c>
      <c r="J130" s="204">
        <f t="shared" si="52"/>
        <v>2018</v>
      </c>
      <c r="K130" s="204">
        <f t="shared" si="52"/>
        <v>2019</v>
      </c>
      <c r="L130" s="204">
        <f t="shared" si="52"/>
        <v>2020</v>
      </c>
      <c r="M130" s="204">
        <f t="shared" si="52"/>
        <v>2021</v>
      </c>
      <c r="N130" s="204">
        <f t="shared" si="52"/>
        <v>2022</v>
      </c>
      <c r="O130" s="204">
        <f t="shared" si="52"/>
        <v>2023</v>
      </c>
      <c r="P130" s="204">
        <f t="shared" si="52"/>
        <v>2024</v>
      </c>
      <c r="Q130" s="204">
        <f t="shared" si="52"/>
        <v>2025</v>
      </c>
      <c r="R130" s="204">
        <f t="shared" si="52"/>
        <v>2026</v>
      </c>
      <c r="S130" s="204">
        <f t="shared" si="52"/>
        <v>2027</v>
      </c>
      <c r="T130" s="204">
        <f t="shared" si="52"/>
        <v>2028</v>
      </c>
      <c r="U130" s="204">
        <f t="shared" si="52"/>
        <v>2029</v>
      </c>
    </row>
    <row r="131" spans="1:21" ht="15">
      <c r="A131" s="198"/>
      <c r="B131" s="194"/>
      <c r="C131" s="195"/>
      <c r="D131" s="195"/>
      <c r="E131" s="193"/>
      <c r="F131" s="195"/>
      <c r="G131" s="195"/>
      <c r="H131" s="195"/>
      <c r="I131" s="195"/>
      <c r="J131" s="195"/>
      <c r="K131" s="203"/>
      <c r="L131" s="193"/>
      <c r="M131" s="193"/>
      <c r="N131" s="193"/>
      <c r="O131" s="193"/>
      <c r="P131" s="193"/>
      <c r="Q131" s="193"/>
      <c r="R131" s="193"/>
      <c r="S131" s="193"/>
      <c r="T131" s="193"/>
      <c r="U131" s="193"/>
    </row>
    <row r="132" spans="1:21" ht="15">
      <c r="A132" s="198"/>
      <c r="B132" s="172"/>
      <c r="C132" s="172"/>
      <c r="D132" s="172"/>
      <c r="E132" s="192"/>
      <c r="F132" s="172"/>
      <c r="G132" s="172"/>
      <c r="H132" s="172"/>
      <c r="I132" s="172"/>
      <c r="J132" s="172"/>
      <c r="K132" s="171"/>
      <c r="L132" s="192"/>
      <c r="M132" s="192"/>
      <c r="N132" s="192"/>
      <c r="O132" s="192"/>
      <c r="P132" s="192"/>
      <c r="Q132" s="192"/>
      <c r="R132" s="192"/>
      <c r="S132" s="192"/>
      <c r="T132" s="192"/>
      <c r="U132" s="192"/>
    </row>
    <row r="133" spans="1:21" ht="15">
      <c r="A133" s="198"/>
      <c r="B133" s="189" t="s">
        <v>202</v>
      </c>
      <c r="C133" s="188"/>
      <c r="D133" s="188"/>
      <c r="E133" s="188"/>
      <c r="F133" s="187"/>
      <c r="G133" s="187"/>
      <c r="H133" s="187"/>
      <c r="I133" s="187"/>
      <c r="J133" s="187"/>
      <c r="K133" s="186"/>
      <c r="L133" s="191"/>
      <c r="M133" s="191"/>
      <c r="N133" s="191"/>
      <c r="O133" s="191"/>
      <c r="P133" s="191"/>
      <c r="Q133" s="191"/>
      <c r="R133" s="191"/>
      <c r="S133" s="191"/>
      <c r="T133" s="191"/>
      <c r="U133" s="191"/>
    </row>
    <row r="134" spans="1:21" ht="15">
      <c r="A134" s="198"/>
      <c r="B134" s="185" t="str">
        <f>B$133&amp;" for debts denominated in "&amp;D134</f>
        <v>Principal amortization payments for debts denominated in LCU</v>
      </c>
      <c r="C134" s="169" t="str">
        <f>"million "&amp;D134</f>
        <v>million LCU</v>
      </c>
      <c r="D134" s="184" t="str">
        <f>$B$81</f>
        <v>LCU</v>
      </c>
      <c r="E134" s="174" t="s">
        <v>119</v>
      </c>
      <c r="F134" s="171"/>
      <c r="G134" s="177">
        <f t="shared" ref="G134:U138" si="53">SUMIFS(G$158:G$237,$B$158:$B$237,$E134,$D$158:$D$237,$D134)</f>
        <v>454.71563360000005</v>
      </c>
      <c r="H134" s="177">
        <f t="shared" si="53"/>
        <v>472.14149785000001</v>
      </c>
      <c r="I134" s="177">
        <f t="shared" si="53"/>
        <v>680.35819921999996</v>
      </c>
      <c r="J134" s="177">
        <f t="shared" si="53"/>
        <v>695.21912125000006</v>
      </c>
      <c r="K134" s="177">
        <f t="shared" si="53"/>
        <v>1014.1209691700001</v>
      </c>
      <c r="L134" s="177">
        <f t="shared" si="53"/>
        <v>1014.1209691700001</v>
      </c>
      <c r="M134" s="177">
        <f t="shared" si="53"/>
        <v>2046.1647349300001</v>
      </c>
      <c r="N134" s="177">
        <f t="shared" si="53"/>
        <v>7014.1209691700005</v>
      </c>
      <c r="O134" s="177">
        <f t="shared" si="53"/>
        <v>7014.1209691700005</v>
      </c>
      <c r="P134" s="177">
        <f t="shared" si="53"/>
        <v>9014.1209691700005</v>
      </c>
      <c r="Q134" s="177">
        <f t="shared" si="53"/>
        <v>6014.1209691700005</v>
      </c>
      <c r="R134" s="177">
        <f t="shared" si="53"/>
        <v>7514.1209691700005</v>
      </c>
      <c r="S134" s="177">
        <f t="shared" si="53"/>
        <v>8014.1209691700005</v>
      </c>
      <c r="T134" s="177">
        <f t="shared" si="53"/>
        <v>6432.29640156</v>
      </c>
      <c r="U134" s="177">
        <f t="shared" si="53"/>
        <v>6330.6865334800004</v>
      </c>
    </row>
    <row r="135" spans="1:21" ht="15">
      <c r="A135" s="198"/>
      <c r="B135" s="185" t="str">
        <f>B$133&amp;" for debts denominated in "&amp;D135</f>
        <v>Principal amortization payments for debts denominated in USD</v>
      </c>
      <c r="C135" s="169" t="str">
        <f>"million "&amp;D135</f>
        <v>million USD</v>
      </c>
      <c r="D135" s="184" t="str">
        <f>$B$82</f>
        <v>USD</v>
      </c>
      <c r="E135" s="174" t="s">
        <v>119</v>
      </c>
      <c r="F135" s="171"/>
      <c r="G135" s="177">
        <f t="shared" si="53"/>
        <v>3.8138967199999998</v>
      </c>
      <c r="H135" s="177">
        <f t="shared" si="53"/>
        <v>4.0045915560000003</v>
      </c>
      <c r="I135" s="177">
        <f t="shared" si="53"/>
        <v>4.2048211338000003</v>
      </c>
      <c r="J135" s="177">
        <f t="shared" si="53"/>
        <v>4.4150621904900005</v>
      </c>
      <c r="K135" s="177">
        <f t="shared" si="53"/>
        <v>4.6358153000144995</v>
      </c>
      <c r="L135" s="177">
        <f t="shared" si="53"/>
        <v>4.8676060650152255</v>
      </c>
      <c r="M135" s="177">
        <f t="shared" si="53"/>
        <v>5.1109863682659862</v>
      </c>
      <c r="N135" s="177">
        <f t="shared" si="53"/>
        <v>5.3665356866792866</v>
      </c>
      <c r="O135" s="177">
        <f t="shared" si="53"/>
        <v>5.6348624710132498</v>
      </c>
      <c r="P135" s="177">
        <f t="shared" si="53"/>
        <v>5.9166055945639124</v>
      </c>
      <c r="Q135" s="177">
        <f t="shared" si="53"/>
        <v>6.2124358742921082</v>
      </c>
      <c r="R135" s="177">
        <f t="shared" si="53"/>
        <v>6.5230576680067145</v>
      </c>
      <c r="S135" s="177">
        <f t="shared" si="53"/>
        <v>6.8492105514070492</v>
      </c>
      <c r="T135" s="177">
        <f t="shared" si="53"/>
        <v>7.1916710789774028</v>
      </c>
      <c r="U135" s="177">
        <f t="shared" si="53"/>
        <v>7.5512546329262706</v>
      </c>
    </row>
    <row r="136" spans="1:21" ht="15">
      <c r="A136" s="198"/>
      <c r="B136" s="185" t="str">
        <f>B$133&amp;" for debts denominated in "&amp;D136</f>
        <v>Principal amortization payments for debts denominated in EUR</v>
      </c>
      <c r="C136" s="169" t="str">
        <f>"million "&amp;D136</f>
        <v>million EUR</v>
      </c>
      <c r="D136" s="184" t="str">
        <f>$B$83</f>
        <v>EUR</v>
      </c>
      <c r="E136" s="174" t="s">
        <v>119</v>
      </c>
      <c r="F136" s="171"/>
      <c r="G136" s="177">
        <f t="shared" si="53"/>
        <v>0</v>
      </c>
      <c r="H136" s="177">
        <f t="shared" si="53"/>
        <v>0</v>
      </c>
      <c r="I136" s="177">
        <f t="shared" si="53"/>
        <v>0</v>
      </c>
      <c r="J136" s="177">
        <f t="shared" si="53"/>
        <v>0</v>
      </c>
      <c r="K136" s="177">
        <f t="shared" si="53"/>
        <v>0</v>
      </c>
      <c r="L136" s="177">
        <f t="shared" si="53"/>
        <v>0</v>
      </c>
      <c r="M136" s="177">
        <f t="shared" si="53"/>
        <v>0</v>
      </c>
      <c r="N136" s="177">
        <f t="shared" si="53"/>
        <v>0</v>
      </c>
      <c r="O136" s="177">
        <f t="shared" si="53"/>
        <v>0</v>
      </c>
      <c r="P136" s="177">
        <f t="shared" si="53"/>
        <v>0</v>
      </c>
      <c r="Q136" s="177">
        <f t="shared" si="53"/>
        <v>0</v>
      </c>
      <c r="R136" s="177">
        <f t="shared" si="53"/>
        <v>0</v>
      </c>
      <c r="S136" s="177">
        <f t="shared" si="53"/>
        <v>0</v>
      </c>
      <c r="T136" s="177">
        <f t="shared" si="53"/>
        <v>0</v>
      </c>
      <c r="U136" s="177">
        <f t="shared" si="53"/>
        <v>0</v>
      </c>
    </row>
    <row r="137" spans="1:21" ht="15">
      <c r="A137" s="198"/>
      <c r="B137" s="185" t="str">
        <f>B$133&amp;" for debts denominated in "&amp;D137</f>
        <v>Principal amortization payments for debts denominated in GBP</v>
      </c>
      <c r="C137" s="169" t="str">
        <f>"million "&amp;D137</f>
        <v>million GBP</v>
      </c>
      <c r="D137" s="184" t="str">
        <f>$B$84</f>
        <v>GBP</v>
      </c>
      <c r="E137" s="174" t="s">
        <v>119</v>
      </c>
      <c r="F137" s="171"/>
      <c r="G137" s="177">
        <f t="shared" si="53"/>
        <v>0</v>
      </c>
      <c r="H137" s="177">
        <f t="shared" si="53"/>
        <v>0</v>
      </c>
      <c r="I137" s="177">
        <f t="shared" si="53"/>
        <v>0</v>
      </c>
      <c r="J137" s="177">
        <f t="shared" si="53"/>
        <v>0</v>
      </c>
      <c r="K137" s="177">
        <f t="shared" si="53"/>
        <v>0</v>
      </c>
      <c r="L137" s="177">
        <f t="shared" si="53"/>
        <v>0</v>
      </c>
      <c r="M137" s="177">
        <f t="shared" si="53"/>
        <v>0</v>
      </c>
      <c r="N137" s="177">
        <f t="shared" si="53"/>
        <v>0</v>
      </c>
      <c r="O137" s="177">
        <f t="shared" si="53"/>
        <v>0</v>
      </c>
      <c r="P137" s="177">
        <f t="shared" si="53"/>
        <v>0</v>
      </c>
      <c r="Q137" s="177">
        <f t="shared" si="53"/>
        <v>0</v>
      </c>
      <c r="R137" s="177">
        <f t="shared" si="53"/>
        <v>0</v>
      </c>
      <c r="S137" s="177">
        <f t="shared" si="53"/>
        <v>0</v>
      </c>
      <c r="T137" s="177">
        <f t="shared" si="53"/>
        <v>0</v>
      </c>
      <c r="U137" s="177">
        <f t="shared" si="53"/>
        <v>0</v>
      </c>
    </row>
    <row r="138" spans="1:21" ht="15">
      <c r="A138" s="198"/>
      <c r="B138" s="185" t="str">
        <f>B$133&amp;" for debts denominated in "&amp;D138</f>
        <v>Principal amortization payments for debts denominated in CHY</v>
      </c>
      <c r="C138" s="169" t="str">
        <f>"million "&amp;D138</f>
        <v>million CHY</v>
      </c>
      <c r="D138" s="184" t="str">
        <f>$B$85</f>
        <v>CHY</v>
      </c>
      <c r="E138" s="174" t="s">
        <v>119</v>
      </c>
      <c r="F138" s="171"/>
      <c r="G138" s="273">
        <f t="shared" si="53"/>
        <v>0</v>
      </c>
      <c r="H138" s="273">
        <f t="shared" si="53"/>
        <v>0</v>
      </c>
      <c r="I138" s="273">
        <f t="shared" si="53"/>
        <v>0</v>
      </c>
      <c r="J138" s="273">
        <f t="shared" si="53"/>
        <v>0</v>
      </c>
      <c r="K138" s="273">
        <f t="shared" si="53"/>
        <v>0</v>
      </c>
      <c r="L138" s="273">
        <f t="shared" si="53"/>
        <v>0</v>
      </c>
      <c r="M138" s="273">
        <f t="shared" si="53"/>
        <v>0</v>
      </c>
      <c r="N138" s="273">
        <f t="shared" si="53"/>
        <v>0</v>
      </c>
      <c r="O138" s="273">
        <f t="shared" si="53"/>
        <v>0</v>
      </c>
      <c r="P138" s="273">
        <f t="shared" si="53"/>
        <v>0</v>
      </c>
      <c r="Q138" s="273">
        <f t="shared" si="53"/>
        <v>0</v>
      </c>
      <c r="R138" s="273">
        <f t="shared" si="53"/>
        <v>0</v>
      </c>
      <c r="S138" s="273">
        <f t="shared" si="53"/>
        <v>0</v>
      </c>
      <c r="T138" s="273">
        <f t="shared" si="53"/>
        <v>0</v>
      </c>
      <c r="U138" s="273">
        <f t="shared" si="53"/>
        <v>0</v>
      </c>
    </row>
    <row r="139" spans="1:21" ht="15">
      <c r="A139" s="198"/>
      <c r="B139" s="183" t="str">
        <f>B$133&amp;" TOTAL in LCU"</f>
        <v>Principal amortization payments TOTAL in LCU</v>
      </c>
      <c r="C139" s="169" t="s">
        <v>186</v>
      </c>
      <c r="D139" s="178"/>
      <c r="E139" s="171"/>
      <c r="F139" s="171"/>
      <c r="G139" s="262">
        <f t="shared" ref="G139:U139" si="54">SUMPRODUCT(G134:G138,G$81:G$85)</f>
        <v>1204.0948514742799</v>
      </c>
      <c r="H139" s="262">
        <f t="shared" si="54"/>
        <v>1486.0628325361731</v>
      </c>
      <c r="I139" s="262">
        <f t="shared" si="54"/>
        <v>1966.1344754043937</v>
      </c>
      <c r="J139" s="262">
        <f t="shared" si="54"/>
        <v>2048.435682635185</v>
      </c>
      <c r="K139" s="262">
        <f t="shared" si="54"/>
        <v>2525.3967569747269</v>
      </c>
      <c r="L139" s="262">
        <f t="shared" si="54"/>
        <v>2858.9436678107704</v>
      </c>
      <c r="M139" s="262">
        <f t="shared" si="54"/>
        <v>4370.6413352173713</v>
      </c>
      <c r="N139" s="262">
        <f t="shared" si="54"/>
        <v>9454.8213994717407</v>
      </c>
      <c r="O139" s="262">
        <f t="shared" si="54"/>
        <v>9576.8564209868273</v>
      </c>
      <c r="P139" s="262">
        <f t="shared" si="54"/>
        <v>11704.993193577668</v>
      </c>
      <c r="Q139" s="262">
        <f t="shared" si="54"/>
        <v>8839.5368047980519</v>
      </c>
      <c r="R139" s="262">
        <f t="shared" si="54"/>
        <v>10480.807596579454</v>
      </c>
      <c r="S139" s="262">
        <f t="shared" si="54"/>
        <v>11129.141927949926</v>
      </c>
      <c r="T139" s="262">
        <f t="shared" si="54"/>
        <v>9703.068408278923</v>
      </c>
      <c r="U139" s="262">
        <f t="shared" si="54"/>
        <v>9764.9971405348679</v>
      </c>
    </row>
    <row r="140" spans="1:21" ht="15">
      <c r="A140" s="198"/>
      <c r="B140" s="174"/>
      <c r="C140" s="178"/>
      <c r="D140" s="178"/>
      <c r="E140" s="171"/>
      <c r="F140" s="171"/>
      <c r="G140" s="172"/>
      <c r="H140" s="172"/>
      <c r="I140" s="172"/>
      <c r="J140" s="172"/>
      <c r="K140" s="227"/>
      <c r="L140" s="274"/>
      <c r="M140" s="273"/>
      <c r="N140" s="273"/>
      <c r="O140" s="273"/>
      <c r="P140" s="273"/>
      <c r="Q140" s="273"/>
      <c r="R140" s="273"/>
      <c r="S140" s="273"/>
      <c r="T140" s="273"/>
      <c r="U140" s="273"/>
    </row>
    <row r="141" spans="1:21" ht="15">
      <c r="A141" s="198"/>
      <c r="B141" s="189" t="s">
        <v>201</v>
      </c>
      <c r="C141" s="188"/>
      <c r="D141" s="188"/>
      <c r="E141" s="188"/>
      <c r="F141" s="187"/>
      <c r="G141" s="187"/>
      <c r="H141" s="187"/>
      <c r="I141" s="187"/>
      <c r="J141" s="187"/>
      <c r="K141" s="235"/>
      <c r="L141" s="236"/>
      <c r="M141" s="236"/>
      <c r="N141" s="236"/>
      <c r="O141" s="236"/>
      <c r="P141" s="236"/>
      <c r="Q141" s="236"/>
      <c r="R141" s="236"/>
      <c r="S141" s="236"/>
      <c r="T141" s="236"/>
      <c r="U141" s="236"/>
    </row>
    <row r="142" spans="1:21" ht="15">
      <c r="A142" s="198"/>
      <c r="B142" s="185" t="str">
        <f>B$141&amp;" for debts denominated in "&amp;D142</f>
        <v>Interest payments for debts denominated in LCU</v>
      </c>
      <c r="C142" s="169" t="str">
        <f>"million "&amp;D142</f>
        <v>million LCU</v>
      </c>
      <c r="D142" s="184" t="str">
        <f>$B$81</f>
        <v>LCU</v>
      </c>
      <c r="E142" s="174" t="s">
        <v>182</v>
      </c>
      <c r="F142" s="171"/>
      <c r="G142" s="177">
        <f t="shared" ref="G142:U146" si="55">SUMIFS(G$158:G$237,$B$158:$B$237,$E142,$D$158:$D$237,$D142)</f>
        <v>1598.00465347</v>
      </c>
      <c r="H142" s="177">
        <f t="shared" si="55"/>
        <v>1851.6425008699998</v>
      </c>
      <c r="I142" s="177">
        <f t="shared" si="55"/>
        <v>1985.5148699600002</v>
      </c>
      <c r="J142" s="177">
        <f t="shared" si="55"/>
        <v>1882.2708666600001</v>
      </c>
      <c r="K142" s="177">
        <f t="shared" si="55"/>
        <v>2318.9253391899997</v>
      </c>
      <c r="L142" s="177">
        <f t="shared" si="55"/>
        <v>2434.8716061494997</v>
      </c>
      <c r="M142" s="177">
        <f t="shared" si="55"/>
        <v>2556.6151864569747</v>
      </c>
      <c r="N142" s="177">
        <f t="shared" si="55"/>
        <v>2684.4459457798239</v>
      </c>
      <c r="O142" s="177">
        <f t="shared" si="55"/>
        <v>2818.6682430688147</v>
      </c>
      <c r="P142" s="177">
        <f t="shared" si="55"/>
        <v>2959.6016552222554</v>
      </c>
      <c r="Q142" s="177">
        <f t="shared" si="55"/>
        <v>3107.5817379833679</v>
      </c>
      <c r="R142" s="177">
        <f t="shared" si="55"/>
        <v>3262.9608248825371</v>
      </c>
      <c r="S142" s="177">
        <f t="shared" si="55"/>
        <v>3426.1088661266635</v>
      </c>
      <c r="T142" s="177">
        <f t="shared" si="55"/>
        <v>3597.414309432997</v>
      </c>
      <c r="U142" s="177">
        <f t="shared" si="55"/>
        <v>3777.2850249046469</v>
      </c>
    </row>
    <row r="143" spans="1:21" ht="15">
      <c r="A143" s="198"/>
      <c r="B143" s="185" t="str">
        <f>B$141&amp;" for debts denominated in "&amp;D143</f>
        <v>Interest payments for debts denominated in USD</v>
      </c>
      <c r="C143" s="169" t="str">
        <f>"million "&amp;D143</f>
        <v>million USD</v>
      </c>
      <c r="D143" s="184" t="str">
        <f>$B$82</f>
        <v>USD</v>
      </c>
      <c r="E143" s="174" t="s">
        <v>182</v>
      </c>
      <c r="F143" s="171"/>
      <c r="G143" s="177">
        <f t="shared" si="55"/>
        <v>1.6048387800000004</v>
      </c>
      <c r="H143" s="177">
        <f t="shared" si="55"/>
        <v>1.1752142399999999</v>
      </c>
      <c r="I143" s="177">
        <f t="shared" si="55"/>
        <v>1.0882176799999999</v>
      </c>
      <c r="J143" s="177">
        <f t="shared" si="55"/>
        <v>0.94407132000000005</v>
      </c>
      <c r="K143" s="177">
        <f t="shared" si="55"/>
        <v>0.69279360000000012</v>
      </c>
      <c r="L143" s="177">
        <f t="shared" si="55"/>
        <v>0.83135232000000014</v>
      </c>
      <c r="M143" s="177">
        <f t="shared" si="55"/>
        <v>0.99762278400000004</v>
      </c>
      <c r="N143" s="177">
        <f t="shared" si="55"/>
        <v>1.1971473408</v>
      </c>
      <c r="O143" s="177">
        <f t="shared" si="55"/>
        <v>1.43657680896</v>
      </c>
      <c r="P143" s="177">
        <f t="shared" si="55"/>
        <v>1.7238921707519999</v>
      </c>
      <c r="Q143" s="177">
        <f t="shared" si="55"/>
        <v>2.0686706049023997</v>
      </c>
      <c r="R143" s="177">
        <f t="shared" si="55"/>
        <v>2.4824047258828799</v>
      </c>
      <c r="S143" s="177">
        <f t="shared" si="55"/>
        <v>2.9788856710594556</v>
      </c>
      <c r="T143" s="177">
        <f t="shared" si="55"/>
        <v>3.5746628052713465</v>
      </c>
      <c r="U143" s="177">
        <f t="shared" si="55"/>
        <v>4.2895953663256154</v>
      </c>
    </row>
    <row r="144" spans="1:21" ht="15">
      <c r="A144" s="198"/>
      <c r="B144" s="185" t="str">
        <f>B$141&amp;" for debts denominated in "&amp;D144</f>
        <v>Interest payments for debts denominated in EUR</v>
      </c>
      <c r="C144" s="169" t="str">
        <f>"million "&amp;D144</f>
        <v>million EUR</v>
      </c>
      <c r="D144" s="184" t="str">
        <f>$B$83</f>
        <v>EUR</v>
      </c>
      <c r="E144" s="174" t="s">
        <v>182</v>
      </c>
      <c r="F144" s="171"/>
      <c r="G144" s="177">
        <f t="shared" si="55"/>
        <v>0</v>
      </c>
      <c r="H144" s="177">
        <f t="shared" si="55"/>
        <v>0</v>
      </c>
      <c r="I144" s="177">
        <f t="shared" si="55"/>
        <v>0</v>
      </c>
      <c r="J144" s="177">
        <f t="shared" si="55"/>
        <v>0</v>
      </c>
      <c r="K144" s="177">
        <f t="shared" si="55"/>
        <v>0</v>
      </c>
      <c r="L144" s="177">
        <f t="shared" si="55"/>
        <v>0</v>
      </c>
      <c r="M144" s="177">
        <f t="shared" si="55"/>
        <v>0</v>
      </c>
      <c r="N144" s="177">
        <f t="shared" si="55"/>
        <v>0</v>
      </c>
      <c r="O144" s="177">
        <f t="shared" si="55"/>
        <v>0</v>
      </c>
      <c r="P144" s="177">
        <f t="shared" si="55"/>
        <v>0</v>
      </c>
      <c r="Q144" s="177">
        <f t="shared" si="55"/>
        <v>0</v>
      </c>
      <c r="R144" s="177">
        <f t="shared" si="55"/>
        <v>0</v>
      </c>
      <c r="S144" s="177">
        <f t="shared" si="55"/>
        <v>0</v>
      </c>
      <c r="T144" s="177">
        <f t="shared" si="55"/>
        <v>0</v>
      </c>
      <c r="U144" s="177">
        <f t="shared" si="55"/>
        <v>0</v>
      </c>
    </row>
    <row r="145" spans="1:21" ht="15">
      <c r="A145" s="198"/>
      <c r="B145" s="185" t="str">
        <f>B$141&amp;" for debts denominated in "&amp;D145</f>
        <v>Interest payments for debts denominated in GBP</v>
      </c>
      <c r="C145" s="169" t="str">
        <f>"million "&amp;D145</f>
        <v>million GBP</v>
      </c>
      <c r="D145" s="184" t="str">
        <f>$B$84</f>
        <v>GBP</v>
      </c>
      <c r="E145" s="174" t="s">
        <v>182</v>
      </c>
      <c r="F145" s="171"/>
      <c r="G145" s="177">
        <f t="shared" si="55"/>
        <v>0</v>
      </c>
      <c r="H145" s="177">
        <f t="shared" si="55"/>
        <v>0</v>
      </c>
      <c r="I145" s="177">
        <f t="shared" si="55"/>
        <v>0</v>
      </c>
      <c r="J145" s="177">
        <f t="shared" si="55"/>
        <v>0</v>
      </c>
      <c r="K145" s="177">
        <f t="shared" si="55"/>
        <v>0</v>
      </c>
      <c r="L145" s="177">
        <f t="shared" si="55"/>
        <v>0</v>
      </c>
      <c r="M145" s="177">
        <f t="shared" si="55"/>
        <v>0</v>
      </c>
      <c r="N145" s="177">
        <f t="shared" si="55"/>
        <v>0</v>
      </c>
      <c r="O145" s="177">
        <f t="shared" si="55"/>
        <v>0</v>
      </c>
      <c r="P145" s="177">
        <f t="shared" si="55"/>
        <v>0</v>
      </c>
      <c r="Q145" s="177">
        <f t="shared" si="55"/>
        <v>0</v>
      </c>
      <c r="R145" s="177">
        <f t="shared" si="55"/>
        <v>0</v>
      </c>
      <c r="S145" s="177">
        <f t="shared" si="55"/>
        <v>0</v>
      </c>
      <c r="T145" s="177">
        <f t="shared" si="55"/>
        <v>0</v>
      </c>
      <c r="U145" s="177">
        <f t="shared" si="55"/>
        <v>0</v>
      </c>
    </row>
    <row r="146" spans="1:21" ht="15">
      <c r="A146" s="198"/>
      <c r="B146" s="185" t="str">
        <f>B$141&amp;" for debts denominated in "&amp;D146</f>
        <v>Interest payments for debts denominated in CHY</v>
      </c>
      <c r="C146" s="169" t="str">
        <f>"million "&amp;D146</f>
        <v>million CHY</v>
      </c>
      <c r="D146" s="184" t="str">
        <f>$B$85</f>
        <v>CHY</v>
      </c>
      <c r="E146" s="174" t="s">
        <v>182</v>
      </c>
      <c r="F146" s="171"/>
      <c r="G146" s="273">
        <f t="shared" si="55"/>
        <v>0</v>
      </c>
      <c r="H146" s="273">
        <f t="shared" si="55"/>
        <v>0</v>
      </c>
      <c r="I146" s="273">
        <f t="shared" si="55"/>
        <v>0</v>
      </c>
      <c r="J146" s="273">
        <f t="shared" si="55"/>
        <v>0</v>
      </c>
      <c r="K146" s="273">
        <f t="shared" si="55"/>
        <v>0</v>
      </c>
      <c r="L146" s="273">
        <f t="shared" si="55"/>
        <v>0</v>
      </c>
      <c r="M146" s="273">
        <f t="shared" si="55"/>
        <v>0</v>
      </c>
      <c r="N146" s="273">
        <f t="shared" si="55"/>
        <v>0</v>
      </c>
      <c r="O146" s="273">
        <f t="shared" si="55"/>
        <v>0</v>
      </c>
      <c r="P146" s="273">
        <f t="shared" si="55"/>
        <v>0</v>
      </c>
      <c r="Q146" s="273">
        <f t="shared" si="55"/>
        <v>0</v>
      </c>
      <c r="R146" s="273">
        <f t="shared" si="55"/>
        <v>0</v>
      </c>
      <c r="S146" s="273">
        <f t="shared" si="55"/>
        <v>0</v>
      </c>
      <c r="T146" s="273">
        <f t="shared" si="55"/>
        <v>0</v>
      </c>
      <c r="U146" s="273">
        <f t="shared" si="55"/>
        <v>0</v>
      </c>
    </row>
    <row r="147" spans="1:21" ht="15">
      <c r="A147" s="198"/>
      <c r="B147" s="183" t="str">
        <f>B$141&amp;" TOTAL in LCU"</f>
        <v>Interest payments TOTAL in LCU</v>
      </c>
      <c r="C147" s="169" t="s">
        <v>186</v>
      </c>
      <c r="D147" s="178"/>
      <c r="E147" s="171"/>
      <c r="F147" s="171"/>
      <c r="G147" s="262">
        <f t="shared" ref="G147:U147" si="56">SUMPRODUCT(G142:G146,G$81:G$85)</f>
        <v>1913.33380841647</v>
      </c>
      <c r="H147" s="262">
        <f t="shared" si="56"/>
        <v>2149.1946417313279</v>
      </c>
      <c r="I147" s="262">
        <f t="shared" si="56"/>
        <v>2318.2768191000159</v>
      </c>
      <c r="J147" s="262">
        <f t="shared" si="56"/>
        <v>2171.6287262400001</v>
      </c>
      <c r="K147" s="262">
        <f t="shared" si="56"/>
        <v>2544.7760527899995</v>
      </c>
      <c r="L147" s="262">
        <f t="shared" si="56"/>
        <v>2749.9541354294997</v>
      </c>
      <c r="M147" s="262">
        <f t="shared" si="56"/>
        <v>3010.3340286201746</v>
      </c>
      <c r="N147" s="262">
        <f t="shared" si="56"/>
        <v>3228.9085563756639</v>
      </c>
      <c r="O147" s="262">
        <f t="shared" si="56"/>
        <v>3472.0233757838228</v>
      </c>
      <c r="P147" s="262">
        <f t="shared" si="56"/>
        <v>3743.627814480265</v>
      </c>
      <c r="Q147" s="262">
        <f t="shared" si="56"/>
        <v>4048.4131290929795</v>
      </c>
      <c r="R147" s="262">
        <f t="shared" si="56"/>
        <v>4391.9584942140709</v>
      </c>
      <c r="S147" s="262">
        <f t="shared" si="56"/>
        <v>4780.9060693245037</v>
      </c>
      <c r="T147" s="262">
        <f t="shared" si="56"/>
        <v>5223.1709532704053</v>
      </c>
      <c r="U147" s="262">
        <f t="shared" si="56"/>
        <v>5728.1929975095372</v>
      </c>
    </row>
    <row r="148" spans="1:21" ht="15">
      <c r="A148" s="198"/>
      <c r="B148" s="174"/>
      <c r="C148" s="172"/>
      <c r="D148" s="178"/>
      <c r="E148" s="171"/>
      <c r="F148" s="171"/>
      <c r="G148" s="172"/>
      <c r="H148" s="172"/>
      <c r="I148" s="172"/>
      <c r="J148" s="172"/>
      <c r="K148" s="227"/>
      <c r="L148" s="274"/>
      <c r="M148" s="273"/>
      <c r="N148" s="273"/>
      <c r="O148" s="273"/>
      <c r="P148" s="273"/>
      <c r="Q148" s="273"/>
      <c r="R148" s="273"/>
      <c r="S148" s="273"/>
      <c r="T148" s="273"/>
      <c r="U148" s="273"/>
    </row>
    <row r="149" spans="1:21" ht="15">
      <c r="A149" s="198"/>
      <c r="B149" s="189" t="s">
        <v>208</v>
      </c>
      <c r="C149" s="188"/>
      <c r="D149" s="188"/>
      <c r="E149" s="188"/>
      <c r="F149" s="187"/>
      <c r="G149" s="187"/>
      <c r="H149" s="187"/>
      <c r="I149" s="187"/>
      <c r="J149" s="187"/>
      <c r="K149" s="235"/>
      <c r="L149" s="236"/>
      <c r="M149" s="236"/>
      <c r="N149" s="236"/>
      <c r="O149" s="236"/>
      <c r="P149" s="236"/>
      <c r="Q149" s="236"/>
      <c r="R149" s="236"/>
      <c r="S149" s="236"/>
      <c r="T149" s="236"/>
      <c r="U149" s="236"/>
    </row>
    <row r="150" spans="1:21" ht="15">
      <c r="A150" s="198"/>
      <c r="B150" s="185" t="str">
        <f>B$149&amp;" for debts denominated in "&amp;D150</f>
        <v>Debt stock for debts denominated in LCU</v>
      </c>
      <c r="C150" s="169" t="str">
        <f>"million "&amp;D150</f>
        <v>million LCU</v>
      </c>
      <c r="D150" s="184" t="str">
        <f>$B$81</f>
        <v>LCU</v>
      </c>
      <c r="E150" s="174" t="s">
        <v>208</v>
      </c>
      <c r="F150" s="171"/>
      <c r="G150" s="177">
        <f t="shared" ref="G150:U154" si="57">SUMIFS(G$158:G$237,$B$158:$B$237,$E150,$D$158:$D$237,$D150)</f>
        <v>115522.25205775999</v>
      </c>
      <c r="H150" s="177">
        <f t="shared" si="57"/>
        <v>128142.09312897999</v>
      </c>
      <c r="I150" s="177">
        <f t="shared" si="57"/>
        <v>125648.7055425</v>
      </c>
      <c r="J150" s="177">
        <f t="shared" si="57"/>
        <v>167955.84872232002</v>
      </c>
      <c r="K150" s="177">
        <f t="shared" si="57"/>
        <v>166953.58491927999</v>
      </c>
      <c r="L150" s="177">
        <f t="shared" si="57"/>
        <v>165939.46395010999</v>
      </c>
      <c r="M150" s="177">
        <f t="shared" si="57"/>
        <v>163893.29921517998</v>
      </c>
      <c r="N150" s="177">
        <f t="shared" si="57"/>
        <v>156879.17824600998</v>
      </c>
      <c r="O150" s="177">
        <f t="shared" si="57"/>
        <v>149865.05727683997</v>
      </c>
      <c r="P150" s="177">
        <f t="shared" si="57"/>
        <v>140850.93630766997</v>
      </c>
      <c r="Q150" s="177">
        <f t="shared" si="57"/>
        <v>134836.81533849996</v>
      </c>
      <c r="R150" s="177">
        <f t="shared" si="57"/>
        <v>127322.69436932995</v>
      </c>
      <c r="S150" s="177">
        <f t="shared" si="57"/>
        <v>119308.57340015995</v>
      </c>
      <c r="T150" s="177">
        <f t="shared" si="57"/>
        <v>112876.27699859995</v>
      </c>
      <c r="U150" s="177">
        <f t="shared" si="57"/>
        <v>106545.59046511995</v>
      </c>
    </row>
    <row r="151" spans="1:21" ht="15">
      <c r="A151" s="198"/>
      <c r="B151" s="185" t="str">
        <f>B$149&amp;" for debts denominated in "&amp;D151</f>
        <v>Debt stock for debts denominated in USD</v>
      </c>
      <c r="C151" s="169" t="str">
        <f>"million "&amp;D151</f>
        <v>million USD</v>
      </c>
      <c r="D151" s="184" t="str">
        <f>$B$82</f>
        <v>USD</v>
      </c>
      <c r="E151" s="174" t="s">
        <v>208</v>
      </c>
      <c r="F151" s="171"/>
      <c r="G151" s="177">
        <f t="shared" si="57"/>
        <v>134.00338035999999</v>
      </c>
      <c r="H151" s="177">
        <f t="shared" si="57"/>
        <v>114.99563746</v>
      </c>
      <c r="I151" s="177">
        <f t="shared" si="57"/>
        <v>125.66746250000001</v>
      </c>
      <c r="J151" s="177">
        <f t="shared" si="57"/>
        <v>188.77373681000003</v>
      </c>
      <c r="K151" s="177">
        <f t="shared" si="57"/>
        <v>208.96045975999999</v>
      </c>
      <c r="L151" s="177">
        <f t="shared" si="57"/>
        <v>204.09285369498477</v>
      </c>
      <c r="M151" s="177">
        <f t="shared" si="57"/>
        <v>198.98186732671877</v>
      </c>
      <c r="N151" s="177">
        <f t="shared" si="57"/>
        <v>193.61533164003947</v>
      </c>
      <c r="O151" s="177">
        <f t="shared" si="57"/>
        <v>187.98046916902621</v>
      </c>
      <c r="P151" s="177">
        <f t="shared" si="57"/>
        <v>182.06386357446229</v>
      </c>
      <c r="Q151" s="177">
        <f t="shared" si="57"/>
        <v>175.85142770017018</v>
      </c>
      <c r="R151" s="177">
        <f t="shared" si="57"/>
        <v>169.32837003216346</v>
      </c>
      <c r="S151" s="177">
        <f t="shared" si="57"/>
        <v>162.47915948075641</v>
      </c>
      <c r="T151" s="177">
        <f t="shared" si="57"/>
        <v>155.287488401779</v>
      </c>
      <c r="U151" s="177">
        <f t="shared" si="57"/>
        <v>147.73623376885274</v>
      </c>
    </row>
    <row r="152" spans="1:21" ht="15">
      <c r="A152" s="198"/>
      <c r="B152" s="185" t="str">
        <f>B$149&amp;" for debts denominated in "&amp;D152</f>
        <v>Debt stock for debts denominated in EUR</v>
      </c>
      <c r="C152" s="169" t="str">
        <f>"million "&amp;D152</f>
        <v>million EUR</v>
      </c>
      <c r="D152" s="184" t="str">
        <f>$B$83</f>
        <v>EUR</v>
      </c>
      <c r="E152" s="174" t="s">
        <v>208</v>
      </c>
      <c r="F152" s="171"/>
      <c r="G152" s="177">
        <f t="shared" si="57"/>
        <v>0</v>
      </c>
      <c r="H152" s="177">
        <f t="shared" si="57"/>
        <v>0</v>
      </c>
      <c r="I152" s="177">
        <f t="shared" si="57"/>
        <v>0</v>
      </c>
      <c r="J152" s="177">
        <f t="shared" si="57"/>
        <v>0</v>
      </c>
      <c r="K152" s="177">
        <f t="shared" si="57"/>
        <v>0</v>
      </c>
      <c r="L152" s="177">
        <f t="shared" si="57"/>
        <v>0</v>
      </c>
      <c r="M152" s="177">
        <f t="shared" si="57"/>
        <v>0</v>
      </c>
      <c r="N152" s="177">
        <f t="shared" si="57"/>
        <v>0</v>
      </c>
      <c r="O152" s="177">
        <f t="shared" si="57"/>
        <v>0</v>
      </c>
      <c r="P152" s="177">
        <f t="shared" si="57"/>
        <v>0</v>
      </c>
      <c r="Q152" s="177">
        <f t="shared" si="57"/>
        <v>0</v>
      </c>
      <c r="R152" s="177">
        <f t="shared" si="57"/>
        <v>0</v>
      </c>
      <c r="S152" s="177">
        <f t="shared" si="57"/>
        <v>0</v>
      </c>
      <c r="T152" s="177">
        <f t="shared" si="57"/>
        <v>0</v>
      </c>
      <c r="U152" s="177">
        <f t="shared" si="57"/>
        <v>0</v>
      </c>
    </row>
    <row r="153" spans="1:21" ht="15">
      <c r="A153" s="198"/>
      <c r="B153" s="185" t="str">
        <f>B$149&amp;" for debts denominated in "&amp;D153</f>
        <v>Debt stock for debts denominated in GBP</v>
      </c>
      <c r="C153" s="169" t="str">
        <f>"million "&amp;D153</f>
        <v>million GBP</v>
      </c>
      <c r="D153" s="184" t="str">
        <f>$B$84</f>
        <v>GBP</v>
      </c>
      <c r="E153" s="174" t="s">
        <v>208</v>
      </c>
      <c r="F153" s="171"/>
      <c r="G153" s="177">
        <f t="shared" si="57"/>
        <v>0</v>
      </c>
      <c r="H153" s="177">
        <f t="shared" si="57"/>
        <v>0</v>
      </c>
      <c r="I153" s="177">
        <f t="shared" si="57"/>
        <v>0</v>
      </c>
      <c r="J153" s="177">
        <f t="shared" si="57"/>
        <v>0</v>
      </c>
      <c r="K153" s="177">
        <f t="shared" si="57"/>
        <v>0</v>
      </c>
      <c r="L153" s="177">
        <f t="shared" si="57"/>
        <v>0</v>
      </c>
      <c r="M153" s="177">
        <f t="shared" si="57"/>
        <v>0</v>
      </c>
      <c r="N153" s="177">
        <f t="shared" si="57"/>
        <v>0</v>
      </c>
      <c r="O153" s="177">
        <f t="shared" si="57"/>
        <v>0</v>
      </c>
      <c r="P153" s="177">
        <f t="shared" si="57"/>
        <v>0</v>
      </c>
      <c r="Q153" s="177">
        <f t="shared" si="57"/>
        <v>0</v>
      </c>
      <c r="R153" s="177">
        <f t="shared" si="57"/>
        <v>0</v>
      </c>
      <c r="S153" s="177">
        <f t="shared" si="57"/>
        <v>0</v>
      </c>
      <c r="T153" s="177">
        <f t="shared" si="57"/>
        <v>0</v>
      </c>
      <c r="U153" s="177">
        <f t="shared" si="57"/>
        <v>0</v>
      </c>
    </row>
    <row r="154" spans="1:21" ht="15">
      <c r="A154" s="198"/>
      <c r="B154" s="185" t="str">
        <f>B$149&amp;" for debts denominated in "&amp;D154</f>
        <v>Debt stock for debts denominated in CHY</v>
      </c>
      <c r="C154" s="169" t="str">
        <f>"million "&amp;D154</f>
        <v>million CHY</v>
      </c>
      <c r="D154" s="184" t="str">
        <f>$B$85</f>
        <v>CHY</v>
      </c>
      <c r="E154" s="174" t="s">
        <v>208</v>
      </c>
      <c r="F154" s="171"/>
      <c r="G154" s="273">
        <f t="shared" si="57"/>
        <v>0</v>
      </c>
      <c r="H154" s="273">
        <f t="shared" si="57"/>
        <v>0</v>
      </c>
      <c r="I154" s="273">
        <f t="shared" si="57"/>
        <v>0</v>
      </c>
      <c r="J154" s="273">
        <f t="shared" si="57"/>
        <v>0</v>
      </c>
      <c r="K154" s="273">
        <f t="shared" si="57"/>
        <v>0</v>
      </c>
      <c r="L154" s="273">
        <f t="shared" si="57"/>
        <v>0</v>
      </c>
      <c r="M154" s="273">
        <f t="shared" si="57"/>
        <v>0</v>
      </c>
      <c r="N154" s="273">
        <f t="shared" si="57"/>
        <v>0</v>
      </c>
      <c r="O154" s="273">
        <f t="shared" si="57"/>
        <v>0</v>
      </c>
      <c r="P154" s="273">
        <f t="shared" si="57"/>
        <v>0</v>
      </c>
      <c r="Q154" s="273">
        <f t="shared" si="57"/>
        <v>0</v>
      </c>
      <c r="R154" s="273">
        <f t="shared" si="57"/>
        <v>0</v>
      </c>
      <c r="S154" s="273">
        <f t="shared" si="57"/>
        <v>0</v>
      </c>
      <c r="T154" s="273">
        <f t="shared" si="57"/>
        <v>0</v>
      </c>
      <c r="U154" s="273">
        <f t="shared" si="57"/>
        <v>0</v>
      </c>
    </row>
    <row r="155" spans="1:21" ht="15">
      <c r="A155" s="198"/>
      <c r="B155" s="183" t="str">
        <f>B$149&amp;" TOTAL in LCU"</f>
        <v>Debt stock TOTAL in LCU</v>
      </c>
      <c r="C155" s="169" t="s">
        <v>186</v>
      </c>
      <c r="D155" s="178"/>
      <c r="E155" s="171"/>
      <c r="F155" s="171"/>
      <c r="G155" s="262">
        <f t="shared" ref="G155:U155" si="58">SUMPRODUCT(G150:G154,G$81:G$85)</f>
        <v>141852.10725286513</v>
      </c>
      <c r="H155" s="262">
        <f t="shared" si="58"/>
        <v>157257.80407878614</v>
      </c>
      <c r="I155" s="262">
        <f t="shared" si="58"/>
        <v>164076.0813640175</v>
      </c>
      <c r="J155" s="262">
        <f t="shared" si="58"/>
        <v>225814.99905458503</v>
      </c>
      <c r="K155" s="262">
        <f t="shared" si="58"/>
        <v>235074.69480103999</v>
      </c>
      <c r="L155" s="262">
        <f t="shared" si="58"/>
        <v>243290.65550050919</v>
      </c>
      <c r="M155" s="262">
        <f t="shared" si="58"/>
        <v>254390.2524753717</v>
      </c>
      <c r="N155" s="262">
        <f t="shared" si="58"/>
        <v>244935.43107589992</v>
      </c>
      <c r="O155" s="262">
        <f t="shared" si="58"/>
        <v>235358.5746549131</v>
      </c>
      <c r="P155" s="262">
        <f t="shared" si="58"/>
        <v>223653.58146133542</v>
      </c>
      <c r="Q155" s="262">
        <f t="shared" si="58"/>
        <v>214814.04465653736</v>
      </c>
      <c r="R155" s="262">
        <f t="shared" si="58"/>
        <v>204333.2370599579</v>
      </c>
      <c r="S155" s="262">
        <f t="shared" si="58"/>
        <v>193204.09513200796</v>
      </c>
      <c r="T155" s="262">
        <f t="shared" si="58"/>
        <v>183501.02672372904</v>
      </c>
      <c r="U155" s="262">
        <f t="shared" si="58"/>
        <v>173736.02958319418</v>
      </c>
    </row>
    <row r="156" spans="1:21" ht="15">
      <c r="A156" s="198"/>
      <c r="B156" s="172"/>
      <c r="C156" s="172"/>
      <c r="D156" s="178"/>
      <c r="E156" s="171"/>
      <c r="F156" s="171"/>
      <c r="G156" s="172"/>
      <c r="H156" s="172"/>
      <c r="I156" s="172"/>
      <c r="J156" s="275"/>
      <c r="K156" s="231"/>
      <c r="L156" s="274"/>
      <c r="M156" s="273"/>
      <c r="N156" s="273"/>
      <c r="O156" s="273"/>
      <c r="P156" s="273"/>
      <c r="Q156" s="273"/>
      <c r="R156" s="273"/>
      <c r="S156" s="273"/>
      <c r="T156" s="273"/>
      <c r="U156" s="273"/>
    </row>
    <row r="157" spans="1:21" ht="15">
      <c r="A157" s="198"/>
      <c r="B157" s="182" t="s">
        <v>209</v>
      </c>
      <c r="C157" s="202"/>
      <c r="D157" s="181"/>
      <c r="E157" s="181"/>
      <c r="F157" s="180"/>
      <c r="G157" s="180"/>
      <c r="H157" s="180"/>
      <c r="I157" s="180"/>
      <c r="J157" s="180"/>
      <c r="K157" s="237"/>
      <c r="L157" s="238"/>
      <c r="M157" s="238"/>
      <c r="N157" s="238"/>
      <c r="O157" s="238"/>
      <c r="P157" s="238"/>
      <c r="Q157" s="238"/>
      <c r="R157" s="238"/>
      <c r="S157" s="238"/>
      <c r="T157" s="238"/>
      <c r="U157" s="238"/>
    </row>
    <row r="158" spans="1:21" ht="15">
      <c r="A158" s="198"/>
      <c r="B158" s="179" t="s">
        <v>199</v>
      </c>
      <c r="C158" s="168"/>
      <c r="D158" s="201"/>
      <c r="E158" s="199"/>
      <c r="F158" s="172"/>
      <c r="G158" s="172"/>
      <c r="H158" s="172"/>
      <c r="I158" s="172"/>
      <c r="J158" s="172"/>
      <c r="K158" s="229"/>
      <c r="L158" s="239"/>
      <c r="M158" s="239"/>
      <c r="N158" s="239"/>
      <c r="O158" s="239"/>
      <c r="P158" s="239"/>
      <c r="Q158" s="239"/>
      <c r="R158" s="239"/>
      <c r="S158" s="239"/>
      <c r="T158" s="239"/>
      <c r="U158" s="239"/>
    </row>
    <row r="159" spans="1:21" ht="15">
      <c r="A159" s="198"/>
      <c r="B159" s="175" t="s">
        <v>208</v>
      </c>
      <c r="C159" s="168" t="str">
        <f>"million "&amp;D159</f>
        <v>million LCU</v>
      </c>
      <c r="D159" s="243" t="s">
        <v>226</v>
      </c>
      <c r="E159" s="171"/>
      <c r="F159" s="173"/>
      <c r="G159" s="242">
        <f>DataInput!G36</f>
        <v>115522.25205775999</v>
      </c>
      <c r="H159" s="242">
        <f>DataInput!H36</f>
        <v>128142.09312897999</v>
      </c>
      <c r="I159" s="242">
        <f>DataInput!I36</f>
        <v>125648.7055425</v>
      </c>
      <c r="J159" s="242">
        <f>DataInput!J36</f>
        <v>167955.84872232002</v>
      </c>
      <c r="K159" s="242">
        <f>DataInput!K36</f>
        <v>166953.58491927999</v>
      </c>
      <c r="L159" s="231">
        <f t="shared" ref="L159:U159" si="59">K159-L160</f>
        <v>165939.46395010999</v>
      </c>
      <c r="M159" s="231">
        <f t="shared" si="59"/>
        <v>163893.29921517998</v>
      </c>
      <c r="N159" s="231">
        <f t="shared" si="59"/>
        <v>156879.17824600998</v>
      </c>
      <c r="O159" s="231">
        <f t="shared" si="59"/>
        <v>149865.05727683997</v>
      </c>
      <c r="P159" s="231">
        <f t="shared" si="59"/>
        <v>140850.93630766997</v>
      </c>
      <c r="Q159" s="231">
        <f t="shared" si="59"/>
        <v>134836.81533849996</v>
      </c>
      <c r="R159" s="231">
        <f t="shared" si="59"/>
        <v>127322.69436932995</v>
      </c>
      <c r="S159" s="231">
        <f t="shared" si="59"/>
        <v>119308.57340015995</v>
      </c>
      <c r="T159" s="231">
        <f t="shared" si="59"/>
        <v>112876.27699859995</v>
      </c>
      <c r="U159" s="231">
        <f t="shared" si="59"/>
        <v>106545.59046511995</v>
      </c>
    </row>
    <row r="160" spans="1:21" ht="15">
      <c r="A160" s="198"/>
      <c r="B160" s="175" t="s">
        <v>119</v>
      </c>
      <c r="C160" s="168" t="str">
        <f>"million "&amp;D160</f>
        <v>million LCU</v>
      </c>
      <c r="D160" s="174" t="str">
        <f>D159</f>
        <v>LCU</v>
      </c>
      <c r="E160" s="171"/>
      <c r="F160" s="173"/>
      <c r="G160" s="245">
        <f>DataInput!G68</f>
        <v>454.71563360000005</v>
      </c>
      <c r="H160" s="245">
        <f>DataInput!H68</f>
        <v>472.14149785000001</v>
      </c>
      <c r="I160" s="245">
        <f>DataInput!I68</f>
        <v>680.35819921999996</v>
      </c>
      <c r="J160" s="245">
        <f>DataInput!J68</f>
        <v>695.21912125000006</v>
      </c>
      <c r="K160" s="245">
        <f>DataInput!K68</f>
        <v>1014.1209691700001</v>
      </c>
      <c r="L160" s="245">
        <f>DataInput!L68</f>
        <v>1014.1209691700001</v>
      </c>
      <c r="M160" s="245">
        <f>DataInput!M68</f>
        <v>2046.1647349300001</v>
      </c>
      <c r="N160" s="245">
        <f>DataInput!N68</f>
        <v>7014.1209691700005</v>
      </c>
      <c r="O160" s="245">
        <f>DataInput!O68</f>
        <v>7014.1209691700005</v>
      </c>
      <c r="P160" s="245">
        <f>DataInput!P68</f>
        <v>9014.1209691700005</v>
      </c>
      <c r="Q160" s="245">
        <f>DataInput!Q68</f>
        <v>6014.1209691700005</v>
      </c>
      <c r="R160" s="245">
        <f>DataInput!R68</f>
        <v>7514.1209691700005</v>
      </c>
      <c r="S160" s="245">
        <f>DataInput!S68</f>
        <v>8014.1209691700005</v>
      </c>
      <c r="T160" s="245">
        <f>DataInput!T68</f>
        <v>6432.29640156</v>
      </c>
      <c r="U160" s="245">
        <f>DataInput!U68</f>
        <v>6330.6865334800004</v>
      </c>
    </row>
    <row r="161" spans="1:21" ht="15">
      <c r="A161" s="198"/>
      <c r="B161" s="175" t="s">
        <v>182</v>
      </c>
      <c r="C161" s="168" t="str">
        <f>"million "&amp;D161</f>
        <v>million LCU</v>
      </c>
      <c r="D161" s="174" t="str">
        <f>D160</f>
        <v>LCU</v>
      </c>
      <c r="E161" s="171"/>
      <c r="F161" s="173"/>
      <c r="G161" s="245">
        <f>DataInput!G100</f>
        <v>1598.00465347</v>
      </c>
      <c r="H161" s="245">
        <f>DataInput!H100</f>
        <v>1851.6425008699998</v>
      </c>
      <c r="I161" s="245">
        <f>DataInput!I100</f>
        <v>1985.5148699600002</v>
      </c>
      <c r="J161" s="245">
        <f>DataInput!J100</f>
        <v>1882.2708666600001</v>
      </c>
      <c r="K161" s="245">
        <f>DataInput!K100</f>
        <v>2318.9253391899997</v>
      </c>
      <c r="L161" s="245">
        <f>DataInput!L100</f>
        <v>2434.8716061494997</v>
      </c>
      <c r="M161" s="245">
        <f>DataInput!M100</f>
        <v>2556.6151864569747</v>
      </c>
      <c r="N161" s="245">
        <f>DataInput!N100</f>
        <v>2684.4459457798239</v>
      </c>
      <c r="O161" s="245">
        <f>DataInput!O100</f>
        <v>2818.6682430688147</v>
      </c>
      <c r="P161" s="245">
        <f>DataInput!P100</f>
        <v>2959.6016552222554</v>
      </c>
      <c r="Q161" s="245">
        <f>DataInput!Q100</f>
        <v>3107.5817379833679</v>
      </c>
      <c r="R161" s="245">
        <f>DataInput!R100</f>
        <v>3262.9608248825371</v>
      </c>
      <c r="S161" s="245">
        <f>DataInput!S100</f>
        <v>3426.1088661266635</v>
      </c>
      <c r="T161" s="245">
        <f>DataInput!T100</f>
        <v>3597.414309432997</v>
      </c>
      <c r="U161" s="245">
        <f>DataInput!U100</f>
        <v>3777.2850249046469</v>
      </c>
    </row>
    <row r="162" spans="1:21" ht="15">
      <c r="A162" s="198"/>
      <c r="B162" s="175" t="s">
        <v>185</v>
      </c>
      <c r="C162" s="168" t="str">
        <f>"LCU per unit of "&amp;D162</f>
        <v>LCU per unit of LCU</v>
      </c>
      <c r="D162" s="174" t="str">
        <f>D161</f>
        <v>LCU</v>
      </c>
      <c r="E162" s="171"/>
      <c r="F162" s="178"/>
      <c r="G162" s="273">
        <f>INDEX($G$81:$U$85,MATCH($D162,$B$81:$B$85,0),MATCH(G$78,$G$78:$U$78,0))</f>
        <v>1</v>
      </c>
      <c r="H162" s="273">
        <f t="shared" ref="H162:U162" si="60">INDEX($G$81:$U$85,MATCH($D162,$B$81:$B$85,0),MATCH(H$78,$G$78:$U$78,0))</f>
        <v>1</v>
      </c>
      <c r="I162" s="273">
        <f t="shared" si="60"/>
        <v>1</v>
      </c>
      <c r="J162" s="273">
        <f t="shared" si="60"/>
        <v>1</v>
      </c>
      <c r="K162" s="273">
        <f t="shared" si="60"/>
        <v>1</v>
      </c>
      <c r="L162" s="273">
        <f t="shared" si="60"/>
        <v>1</v>
      </c>
      <c r="M162" s="273">
        <f t="shared" si="60"/>
        <v>1</v>
      </c>
      <c r="N162" s="273">
        <f t="shared" si="60"/>
        <v>1</v>
      </c>
      <c r="O162" s="273">
        <f t="shared" si="60"/>
        <v>1</v>
      </c>
      <c r="P162" s="273">
        <f t="shared" si="60"/>
        <v>1</v>
      </c>
      <c r="Q162" s="273">
        <f t="shared" si="60"/>
        <v>1</v>
      </c>
      <c r="R162" s="273">
        <f t="shared" si="60"/>
        <v>1</v>
      </c>
      <c r="S162" s="273">
        <f t="shared" si="60"/>
        <v>1</v>
      </c>
      <c r="T162" s="273">
        <f t="shared" si="60"/>
        <v>1</v>
      </c>
      <c r="U162" s="273">
        <f t="shared" si="60"/>
        <v>1</v>
      </c>
    </row>
    <row r="163" spans="1:21" ht="15">
      <c r="A163" s="198"/>
      <c r="B163" s="175" t="s">
        <v>207</v>
      </c>
      <c r="C163" s="168" t="s">
        <v>186</v>
      </c>
      <c r="D163" s="244" t="s">
        <v>65</v>
      </c>
      <c r="E163" s="171"/>
      <c r="F163" s="173"/>
      <c r="G163" s="231">
        <f t="shared" ref="G163:U163" si="61">G159*G162</f>
        <v>115522.25205775999</v>
      </c>
      <c r="H163" s="231">
        <f t="shared" si="61"/>
        <v>128142.09312897999</v>
      </c>
      <c r="I163" s="231">
        <f t="shared" si="61"/>
        <v>125648.7055425</v>
      </c>
      <c r="J163" s="231">
        <f t="shared" si="61"/>
        <v>167955.84872232002</v>
      </c>
      <c r="K163" s="231">
        <f t="shared" si="61"/>
        <v>166953.58491927999</v>
      </c>
      <c r="L163" s="231">
        <f t="shared" si="61"/>
        <v>165939.46395010999</v>
      </c>
      <c r="M163" s="231">
        <f t="shared" si="61"/>
        <v>163893.29921517998</v>
      </c>
      <c r="N163" s="231">
        <f t="shared" si="61"/>
        <v>156879.17824600998</v>
      </c>
      <c r="O163" s="231">
        <f t="shared" si="61"/>
        <v>149865.05727683997</v>
      </c>
      <c r="P163" s="231">
        <f t="shared" si="61"/>
        <v>140850.93630766997</v>
      </c>
      <c r="Q163" s="231">
        <f t="shared" si="61"/>
        <v>134836.81533849996</v>
      </c>
      <c r="R163" s="231">
        <f t="shared" si="61"/>
        <v>127322.69436932995</v>
      </c>
      <c r="S163" s="231">
        <f t="shared" si="61"/>
        <v>119308.57340015995</v>
      </c>
      <c r="T163" s="231">
        <f t="shared" si="61"/>
        <v>112876.27699859995</v>
      </c>
      <c r="U163" s="231">
        <f t="shared" si="61"/>
        <v>106545.59046511995</v>
      </c>
    </row>
    <row r="164" spans="1:21" ht="15">
      <c r="A164" s="198"/>
      <c r="B164" s="175" t="s">
        <v>188</v>
      </c>
      <c r="C164" s="168" t="s">
        <v>186</v>
      </c>
      <c r="D164" s="174" t="str">
        <f>D163</f>
        <v>Domestic</v>
      </c>
      <c r="E164" s="171"/>
      <c r="F164" s="173"/>
      <c r="G164" s="231">
        <f t="shared" ref="G164:U164" si="62">G160*G162</f>
        <v>454.71563360000005</v>
      </c>
      <c r="H164" s="231">
        <f t="shared" si="62"/>
        <v>472.14149785000001</v>
      </c>
      <c r="I164" s="231">
        <f t="shared" si="62"/>
        <v>680.35819921999996</v>
      </c>
      <c r="J164" s="231">
        <f t="shared" si="62"/>
        <v>695.21912125000006</v>
      </c>
      <c r="K164" s="231">
        <f t="shared" si="62"/>
        <v>1014.1209691700001</v>
      </c>
      <c r="L164" s="231">
        <f t="shared" si="62"/>
        <v>1014.1209691700001</v>
      </c>
      <c r="M164" s="231">
        <f t="shared" si="62"/>
        <v>2046.1647349300001</v>
      </c>
      <c r="N164" s="231">
        <f t="shared" si="62"/>
        <v>7014.1209691700005</v>
      </c>
      <c r="O164" s="231">
        <f t="shared" si="62"/>
        <v>7014.1209691700005</v>
      </c>
      <c r="P164" s="231">
        <f t="shared" si="62"/>
        <v>9014.1209691700005</v>
      </c>
      <c r="Q164" s="231">
        <f t="shared" si="62"/>
        <v>6014.1209691700005</v>
      </c>
      <c r="R164" s="231">
        <f t="shared" si="62"/>
        <v>7514.1209691700005</v>
      </c>
      <c r="S164" s="231">
        <f t="shared" si="62"/>
        <v>8014.1209691700005</v>
      </c>
      <c r="T164" s="231">
        <f t="shared" si="62"/>
        <v>6432.29640156</v>
      </c>
      <c r="U164" s="231">
        <f t="shared" si="62"/>
        <v>6330.6865334800004</v>
      </c>
    </row>
    <row r="165" spans="1:21" ht="15">
      <c r="A165" s="198"/>
      <c r="B165" s="175" t="s">
        <v>206</v>
      </c>
      <c r="C165" s="168" t="s">
        <v>186</v>
      </c>
      <c r="D165" s="174" t="str">
        <f>D164</f>
        <v>Domestic</v>
      </c>
      <c r="E165" s="171"/>
      <c r="F165" s="173"/>
      <c r="G165" s="231">
        <f t="shared" ref="G165:U165" si="63">G161*G162</f>
        <v>1598.00465347</v>
      </c>
      <c r="H165" s="231">
        <f t="shared" si="63"/>
        <v>1851.6425008699998</v>
      </c>
      <c r="I165" s="231">
        <f t="shared" si="63"/>
        <v>1985.5148699600002</v>
      </c>
      <c r="J165" s="231">
        <f t="shared" si="63"/>
        <v>1882.2708666600001</v>
      </c>
      <c r="K165" s="231">
        <f t="shared" si="63"/>
        <v>2318.9253391899997</v>
      </c>
      <c r="L165" s="231">
        <f t="shared" si="63"/>
        <v>2434.8716061494997</v>
      </c>
      <c r="M165" s="231">
        <f t="shared" si="63"/>
        <v>2556.6151864569747</v>
      </c>
      <c r="N165" s="231">
        <f t="shared" si="63"/>
        <v>2684.4459457798239</v>
      </c>
      <c r="O165" s="231">
        <f t="shared" si="63"/>
        <v>2818.6682430688147</v>
      </c>
      <c r="P165" s="231">
        <f t="shared" si="63"/>
        <v>2959.6016552222554</v>
      </c>
      <c r="Q165" s="231">
        <f t="shared" si="63"/>
        <v>3107.5817379833679</v>
      </c>
      <c r="R165" s="231">
        <f t="shared" si="63"/>
        <v>3262.9608248825371</v>
      </c>
      <c r="S165" s="231">
        <f t="shared" si="63"/>
        <v>3426.1088661266635</v>
      </c>
      <c r="T165" s="231">
        <f t="shared" si="63"/>
        <v>3597.414309432997</v>
      </c>
      <c r="U165" s="231">
        <f t="shared" si="63"/>
        <v>3777.2850249046469</v>
      </c>
    </row>
    <row r="166" spans="1:21" ht="15">
      <c r="A166" s="198"/>
      <c r="B166" s="179" t="s">
        <v>198</v>
      </c>
      <c r="C166" s="168"/>
      <c r="D166" s="200"/>
      <c r="E166" s="199"/>
      <c r="F166" s="172"/>
      <c r="G166" s="172"/>
      <c r="H166" s="172"/>
      <c r="I166" s="172"/>
      <c r="J166" s="172"/>
      <c r="K166" s="231"/>
      <c r="L166" s="274"/>
      <c r="M166" s="274"/>
      <c r="N166" s="274"/>
      <c r="O166" s="274"/>
      <c r="P166" s="274"/>
      <c r="Q166" s="274"/>
      <c r="R166" s="274"/>
      <c r="S166" s="274"/>
      <c r="T166" s="274"/>
      <c r="U166" s="274"/>
    </row>
    <row r="167" spans="1:21" ht="15">
      <c r="A167" s="198"/>
      <c r="B167" s="175" t="s">
        <v>208</v>
      </c>
      <c r="C167" s="168" t="str">
        <f>"million "&amp;D167</f>
        <v>million USD</v>
      </c>
      <c r="D167" s="244" t="s">
        <v>225</v>
      </c>
      <c r="E167" s="171"/>
      <c r="F167" s="173"/>
      <c r="G167" s="242">
        <f>DataInput!G23</f>
        <v>134.00338035999999</v>
      </c>
      <c r="H167" s="242">
        <f>DataInput!H23</f>
        <v>114.99563746</v>
      </c>
      <c r="I167" s="242">
        <f>DataInput!I23</f>
        <v>125.66746250000001</v>
      </c>
      <c r="J167" s="242">
        <f>DataInput!J23</f>
        <v>188.77373681000003</v>
      </c>
      <c r="K167" s="242">
        <f>DataInput!K23</f>
        <v>208.96045975999999</v>
      </c>
      <c r="L167" s="231">
        <f t="shared" ref="L167:U167" si="64">K167-L168</f>
        <v>204.09285369498477</v>
      </c>
      <c r="M167" s="231">
        <f t="shared" si="64"/>
        <v>198.98186732671877</v>
      </c>
      <c r="N167" s="231">
        <f t="shared" si="64"/>
        <v>193.61533164003947</v>
      </c>
      <c r="O167" s="231">
        <f t="shared" si="64"/>
        <v>187.98046916902621</v>
      </c>
      <c r="P167" s="231">
        <f t="shared" si="64"/>
        <v>182.06386357446229</v>
      </c>
      <c r="Q167" s="231">
        <f t="shared" si="64"/>
        <v>175.85142770017018</v>
      </c>
      <c r="R167" s="231">
        <f t="shared" si="64"/>
        <v>169.32837003216346</v>
      </c>
      <c r="S167" s="231">
        <f t="shared" si="64"/>
        <v>162.47915948075641</v>
      </c>
      <c r="T167" s="231">
        <f t="shared" si="64"/>
        <v>155.287488401779</v>
      </c>
      <c r="U167" s="231">
        <f t="shared" si="64"/>
        <v>147.73623376885274</v>
      </c>
    </row>
    <row r="168" spans="1:21" ht="15">
      <c r="A168" s="198"/>
      <c r="B168" s="175" t="s">
        <v>119</v>
      </c>
      <c r="C168" s="168" t="str">
        <f>"million "&amp;D168</f>
        <v>million USD</v>
      </c>
      <c r="D168" s="174" t="str">
        <f>D167</f>
        <v>USD</v>
      </c>
      <c r="E168" s="171"/>
      <c r="F168" s="173"/>
      <c r="G168" s="245">
        <f>DataInput!G55</f>
        <v>3.8138967199999998</v>
      </c>
      <c r="H168" s="245">
        <f>DataInput!H55</f>
        <v>4.0045915560000003</v>
      </c>
      <c r="I168" s="245">
        <f>DataInput!I55</f>
        <v>4.2048211338000003</v>
      </c>
      <c r="J168" s="245">
        <f>DataInput!J55</f>
        <v>4.4150621904900005</v>
      </c>
      <c r="K168" s="245">
        <f>DataInput!K55</f>
        <v>4.6358153000144995</v>
      </c>
      <c r="L168" s="245">
        <f>DataInput!L55</f>
        <v>4.8676060650152255</v>
      </c>
      <c r="M168" s="245">
        <f>DataInput!M55</f>
        <v>5.1109863682659862</v>
      </c>
      <c r="N168" s="245">
        <f>DataInput!N55</f>
        <v>5.3665356866792866</v>
      </c>
      <c r="O168" s="245">
        <f>DataInput!O55</f>
        <v>5.6348624710132498</v>
      </c>
      <c r="P168" s="245">
        <f>DataInput!P55</f>
        <v>5.9166055945639124</v>
      </c>
      <c r="Q168" s="245">
        <f>DataInput!Q55</f>
        <v>6.2124358742921082</v>
      </c>
      <c r="R168" s="245">
        <f>DataInput!R55</f>
        <v>6.5230576680067145</v>
      </c>
      <c r="S168" s="245">
        <f>DataInput!S55</f>
        <v>6.8492105514070492</v>
      </c>
      <c r="T168" s="245">
        <f>DataInput!T55</f>
        <v>7.1916710789774028</v>
      </c>
      <c r="U168" s="245">
        <f>DataInput!U55</f>
        <v>7.5512546329262706</v>
      </c>
    </row>
    <row r="169" spans="1:21" ht="15">
      <c r="A169" s="198"/>
      <c r="B169" s="175" t="s">
        <v>182</v>
      </c>
      <c r="C169" s="168" t="str">
        <f>"million "&amp;D169</f>
        <v>million USD</v>
      </c>
      <c r="D169" s="174" t="str">
        <f>D168</f>
        <v>USD</v>
      </c>
      <c r="E169" s="171"/>
      <c r="F169" s="173"/>
      <c r="G169" s="245">
        <f>DataInput!G87</f>
        <v>1.6048387800000004</v>
      </c>
      <c r="H169" s="245">
        <f>DataInput!H87</f>
        <v>1.1752142399999999</v>
      </c>
      <c r="I169" s="245">
        <f>DataInput!I87</f>
        <v>1.0882176799999999</v>
      </c>
      <c r="J169" s="245">
        <f>DataInput!J87</f>
        <v>0.94407132000000005</v>
      </c>
      <c r="K169" s="245">
        <f>DataInput!K87</f>
        <v>0.69279360000000012</v>
      </c>
      <c r="L169" s="245">
        <f>DataInput!L87</f>
        <v>0.83135232000000014</v>
      </c>
      <c r="M169" s="245">
        <f>DataInput!M87</f>
        <v>0.99762278400000004</v>
      </c>
      <c r="N169" s="245">
        <f>DataInput!N87</f>
        <v>1.1971473408</v>
      </c>
      <c r="O169" s="245">
        <f>DataInput!O87</f>
        <v>1.43657680896</v>
      </c>
      <c r="P169" s="245">
        <f>DataInput!P87</f>
        <v>1.7238921707519999</v>
      </c>
      <c r="Q169" s="245">
        <f>DataInput!Q87</f>
        <v>2.0686706049023997</v>
      </c>
      <c r="R169" s="245">
        <f>DataInput!R87</f>
        <v>2.4824047258828799</v>
      </c>
      <c r="S169" s="245">
        <f>DataInput!S87</f>
        <v>2.9788856710594556</v>
      </c>
      <c r="T169" s="245">
        <f>DataInput!T87</f>
        <v>3.5746628052713465</v>
      </c>
      <c r="U169" s="245">
        <f>DataInput!U87</f>
        <v>4.2895953663256154</v>
      </c>
    </row>
    <row r="170" spans="1:21" ht="15">
      <c r="A170" s="198"/>
      <c r="B170" s="175" t="s">
        <v>185</v>
      </c>
      <c r="C170" s="168" t="str">
        <f>"LCU per unit of "&amp;D170</f>
        <v>LCU per unit of USD</v>
      </c>
      <c r="D170" s="174" t="str">
        <f>D169</f>
        <v>USD</v>
      </c>
      <c r="E170" s="171"/>
      <c r="F170" s="178"/>
      <c r="G170" s="273">
        <f>INDEX($G$81:$U$85,MATCH($D170,$B$81:$B$85,0),MATCH(G$78,$G$78:$U$78,0))</f>
        <v>196.48650000000001</v>
      </c>
      <c r="H170" s="273">
        <f t="shared" ref="H170:U170" si="65">INDEX($G$81:$U$85,MATCH($D170,$B$81:$B$85,0),MATCH(H$78,$G$78:$U$78,0))</f>
        <v>253.18969999999999</v>
      </c>
      <c r="I170" s="273">
        <f t="shared" si="65"/>
        <v>305.78620000000001</v>
      </c>
      <c r="J170" s="273">
        <f t="shared" si="65"/>
        <v>306.5</v>
      </c>
      <c r="K170" s="273">
        <f t="shared" si="65"/>
        <v>326</v>
      </c>
      <c r="L170" s="273">
        <f t="shared" si="65"/>
        <v>379</v>
      </c>
      <c r="M170" s="273">
        <f t="shared" si="65"/>
        <v>454.8</v>
      </c>
      <c r="N170" s="273">
        <f t="shared" si="65"/>
        <v>454.8</v>
      </c>
      <c r="O170" s="273">
        <f t="shared" si="65"/>
        <v>454.8</v>
      </c>
      <c r="P170" s="273">
        <f t="shared" si="65"/>
        <v>454.8</v>
      </c>
      <c r="Q170" s="273">
        <f t="shared" si="65"/>
        <v>454.8</v>
      </c>
      <c r="R170" s="273">
        <f t="shared" si="65"/>
        <v>454.8</v>
      </c>
      <c r="S170" s="273">
        <f t="shared" si="65"/>
        <v>454.8</v>
      </c>
      <c r="T170" s="273">
        <f t="shared" si="65"/>
        <v>454.8</v>
      </c>
      <c r="U170" s="273">
        <f t="shared" si="65"/>
        <v>454.8</v>
      </c>
    </row>
    <row r="171" spans="1:21" ht="15">
      <c r="A171" s="198"/>
      <c r="B171" s="175" t="s">
        <v>207</v>
      </c>
      <c r="C171" s="168" t="s">
        <v>186</v>
      </c>
      <c r="D171" s="244" t="s">
        <v>64</v>
      </c>
      <c r="E171" s="171"/>
      <c r="F171" s="173"/>
      <c r="G171" s="231">
        <f t="shared" ref="G171:U171" si="66">G167*G170</f>
        <v>26329.855195105141</v>
      </c>
      <c r="H171" s="231">
        <f t="shared" si="66"/>
        <v>29115.710949806158</v>
      </c>
      <c r="I171" s="231">
        <f t="shared" si="66"/>
        <v>38427.375821517504</v>
      </c>
      <c r="J171" s="231">
        <f t="shared" si="66"/>
        <v>57859.15033226501</v>
      </c>
      <c r="K171" s="231">
        <f t="shared" si="66"/>
        <v>68121.10988176</v>
      </c>
      <c r="L171" s="231">
        <f t="shared" si="66"/>
        <v>77351.19155039922</v>
      </c>
      <c r="M171" s="231">
        <f t="shared" si="66"/>
        <v>90496.953260191702</v>
      </c>
      <c r="N171" s="231">
        <f t="shared" si="66"/>
        <v>88056.252829889956</v>
      </c>
      <c r="O171" s="231">
        <f t="shared" si="66"/>
        <v>85493.517378073127</v>
      </c>
      <c r="P171" s="231">
        <f t="shared" si="66"/>
        <v>82802.645153665449</v>
      </c>
      <c r="Q171" s="231">
        <f t="shared" si="66"/>
        <v>79977.229318037396</v>
      </c>
      <c r="R171" s="231">
        <f t="shared" si="66"/>
        <v>77010.542690627946</v>
      </c>
      <c r="S171" s="231">
        <f t="shared" si="66"/>
        <v>73895.521731848014</v>
      </c>
      <c r="T171" s="231">
        <f t="shared" si="66"/>
        <v>70624.749725129092</v>
      </c>
      <c r="U171" s="231">
        <f t="shared" si="66"/>
        <v>67190.439118074224</v>
      </c>
    </row>
    <row r="172" spans="1:21" ht="15">
      <c r="A172" s="198"/>
      <c r="B172" s="175" t="s">
        <v>188</v>
      </c>
      <c r="C172" s="168" t="s">
        <v>186</v>
      </c>
      <c r="D172" s="174" t="str">
        <f>D171</f>
        <v>External</v>
      </c>
      <c r="E172" s="171"/>
      <c r="F172" s="173"/>
      <c r="G172" s="231">
        <f t="shared" ref="G172:U172" si="67">G168*G170</f>
        <v>749.37921787428002</v>
      </c>
      <c r="H172" s="231">
        <f t="shared" si="67"/>
        <v>1013.9213346861732</v>
      </c>
      <c r="I172" s="231">
        <f t="shared" si="67"/>
        <v>1285.7762761843937</v>
      </c>
      <c r="J172" s="231">
        <f t="shared" si="67"/>
        <v>1353.2165613851851</v>
      </c>
      <c r="K172" s="231">
        <f t="shared" si="67"/>
        <v>1511.2757878047269</v>
      </c>
      <c r="L172" s="231">
        <f t="shared" si="67"/>
        <v>1844.8226986407706</v>
      </c>
      <c r="M172" s="231">
        <f t="shared" si="67"/>
        <v>2324.4766002873707</v>
      </c>
      <c r="N172" s="231">
        <f t="shared" si="67"/>
        <v>2440.7004303017397</v>
      </c>
      <c r="O172" s="231">
        <f t="shared" si="67"/>
        <v>2562.7354518168258</v>
      </c>
      <c r="P172" s="231">
        <f t="shared" si="67"/>
        <v>2690.8722244076675</v>
      </c>
      <c r="Q172" s="231">
        <f t="shared" si="67"/>
        <v>2825.4158356280509</v>
      </c>
      <c r="R172" s="231">
        <f t="shared" si="67"/>
        <v>2966.6866274094536</v>
      </c>
      <c r="S172" s="231">
        <f t="shared" si="67"/>
        <v>3115.0209587799259</v>
      </c>
      <c r="T172" s="231">
        <f t="shared" si="67"/>
        <v>3270.772006718923</v>
      </c>
      <c r="U172" s="231">
        <f t="shared" si="67"/>
        <v>3434.3106070548679</v>
      </c>
    </row>
    <row r="173" spans="1:21" ht="15">
      <c r="A173" s="198"/>
      <c r="B173" s="175" t="s">
        <v>206</v>
      </c>
      <c r="C173" s="168" t="s">
        <v>186</v>
      </c>
      <c r="D173" s="174" t="str">
        <f>D172</f>
        <v>External</v>
      </c>
      <c r="E173" s="171"/>
      <c r="F173" s="173"/>
      <c r="G173" s="231">
        <f t="shared" ref="G173:U173" si="68">G169*G170</f>
        <v>315.32915494647006</v>
      </c>
      <c r="H173" s="231">
        <f t="shared" si="68"/>
        <v>297.55214086132793</v>
      </c>
      <c r="I173" s="231">
        <f t="shared" si="68"/>
        <v>332.76194914001599</v>
      </c>
      <c r="J173" s="231">
        <f t="shared" si="68"/>
        <v>289.35785958000002</v>
      </c>
      <c r="K173" s="231">
        <f t="shared" si="68"/>
        <v>225.85071360000003</v>
      </c>
      <c r="L173" s="231">
        <f t="shared" si="68"/>
        <v>315.08252928000007</v>
      </c>
      <c r="M173" s="231">
        <f t="shared" si="68"/>
        <v>453.71884216320001</v>
      </c>
      <c r="N173" s="231">
        <f t="shared" si="68"/>
        <v>544.46261059584003</v>
      </c>
      <c r="O173" s="231">
        <f t="shared" si="68"/>
        <v>653.35513271500804</v>
      </c>
      <c r="P173" s="231">
        <f t="shared" si="68"/>
        <v>784.02615925800956</v>
      </c>
      <c r="Q173" s="231">
        <f t="shared" si="68"/>
        <v>940.83139110961145</v>
      </c>
      <c r="R173" s="231">
        <f t="shared" si="68"/>
        <v>1128.9976693315339</v>
      </c>
      <c r="S173" s="231">
        <f t="shared" si="68"/>
        <v>1354.7972031978404</v>
      </c>
      <c r="T173" s="231">
        <f t="shared" si="68"/>
        <v>1625.7566438374083</v>
      </c>
      <c r="U173" s="231">
        <f t="shared" si="68"/>
        <v>1950.9079726048899</v>
      </c>
    </row>
    <row r="174" spans="1:21" ht="15">
      <c r="A174" s="198"/>
      <c r="B174" s="179" t="s">
        <v>197</v>
      </c>
      <c r="C174" s="168"/>
      <c r="D174" s="200"/>
      <c r="E174" s="199"/>
      <c r="F174" s="172"/>
      <c r="G174" s="172"/>
      <c r="H174" s="172"/>
      <c r="I174" s="172"/>
      <c r="J174" s="172"/>
      <c r="K174" s="231"/>
      <c r="L174" s="274"/>
      <c r="M174" s="274"/>
      <c r="N174" s="274"/>
      <c r="O174" s="274"/>
      <c r="P174" s="274"/>
      <c r="Q174" s="274"/>
      <c r="R174" s="274"/>
      <c r="S174" s="274"/>
      <c r="T174" s="274"/>
      <c r="U174" s="274"/>
    </row>
    <row r="175" spans="1:21" ht="15">
      <c r="A175" s="198"/>
      <c r="B175" s="175" t="s">
        <v>208</v>
      </c>
      <c r="C175" s="168" t="str">
        <f>"million "&amp;D175</f>
        <v>million LCU</v>
      </c>
      <c r="D175" s="233" t="s">
        <v>226</v>
      </c>
      <c r="E175" s="171"/>
      <c r="F175" s="173"/>
      <c r="G175" s="172"/>
      <c r="H175" s="172"/>
      <c r="I175" s="172"/>
      <c r="J175" s="172"/>
      <c r="K175" s="276">
        <v>0</v>
      </c>
      <c r="L175" s="231">
        <f t="shared" ref="L175:U175" si="69">K175-L176</f>
        <v>0</v>
      </c>
      <c r="M175" s="231">
        <f t="shared" si="69"/>
        <v>0</v>
      </c>
      <c r="N175" s="231">
        <f t="shared" si="69"/>
        <v>0</v>
      </c>
      <c r="O175" s="231">
        <f t="shared" si="69"/>
        <v>0</v>
      </c>
      <c r="P175" s="231">
        <f t="shared" si="69"/>
        <v>0</v>
      </c>
      <c r="Q175" s="231">
        <f t="shared" si="69"/>
        <v>0</v>
      </c>
      <c r="R175" s="231">
        <f t="shared" si="69"/>
        <v>0</v>
      </c>
      <c r="S175" s="231">
        <f t="shared" si="69"/>
        <v>0</v>
      </c>
      <c r="T175" s="231">
        <f t="shared" si="69"/>
        <v>0</v>
      </c>
      <c r="U175" s="231">
        <f t="shared" si="69"/>
        <v>0</v>
      </c>
    </row>
    <row r="176" spans="1:21" ht="15">
      <c r="A176" s="198"/>
      <c r="B176" s="175" t="s">
        <v>119</v>
      </c>
      <c r="C176" s="168" t="str">
        <f>"million "&amp;D176</f>
        <v>million LCU</v>
      </c>
      <c r="D176" s="174" t="str">
        <f>D175</f>
        <v>LCU</v>
      </c>
      <c r="E176" s="171"/>
      <c r="F176" s="173"/>
      <c r="G176" s="172"/>
      <c r="H176" s="172"/>
      <c r="I176" s="172"/>
      <c r="J176" s="172"/>
      <c r="K176" s="231"/>
      <c r="L176" s="277">
        <v>0</v>
      </c>
      <c r="M176" s="277">
        <v>0</v>
      </c>
      <c r="N176" s="277">
        <v>0</v>
      </c>
      <c r="O176" s="277">
        <v>0</v>
      </c>
      <c r="P176" s="277">
        <v>0</v>
      </c>
      <c r="Q176" s="277">
        <v>0</v>
      </c>
      <c r="R176" s="277">
        <v>0</v>
      </c>
      <c r="S176" s="277">
        <v>0</v>
      </c>
      <c r="T176" s="277">
        <v>0</v>
      </c>
      <c r="U176" s="277">
        <v>0</v>
      </c>
    </row>
    <row r="177" spans="1:21" ht="15">
      <c r="A177" s="198"/>
      <c r="B177" s="175" t="s">
        <v>182</v>
      </c>
      <c r="C177" s="168" t="str">
        <f>"million "&amp;D177</f>
        <v>million LCU</v>
      </c>
      <c r="D177" s="174" t="str">
        <f>D176</f>
        <v>LCU</v>
      </c>
      <c r="E177" s="171"/>
      <c r="F177" s="173"/>
      <c r="G177" s="172"/>
      <c r="H177" s="172"/>
      <c r="I177" s="172"/>
      <c r="J177" s="172"/>
      <c r="K177" s="231"/>
      <c r="L177" s="277">
        <v>0</v>
      </c>
      <c r="M177" s="277">
        <v>0</v>
      </c>
      <c r="N177" s="277">
        <v>0</v>
      </c>
      <c r="O177" s="277">
        <v>0</v>
      </c>
      <c r="P177" s="277">
        <v>0</v>
      </c>
      <c r="Q177" s="277">
        <v>0</v>
      </c>
      <c r="R177" s="277">
        <v>0</v>
      </c>
      <c r="S177" s="277">
        <v>0</v>
      </c>
      <c r="T177" s="277">
        <v>0</v>
      </c>
      <c r="U177" s="277">
        <v>0</v>
      </c>
    </row>
    <row r="178" spans="1:21" ht="15">
      <c r="A178" s="198"/>
      <c r="B178" s="175" t="s">
        <v>185</v>
      </c>
      <c r="C178" s="168" t="str">
        <f>"LCU per unit of "&amp;D178</f>
        <v>LCU per unit of LCU</v>
      </c>
      <c r="D178" s="174" t="str">
        <f>D177</f>
        <v>LCU</v>
      </c>
      <c r="E178" s="171"/>
      <c r="F178" s="178"/>
      <c r="G178" s="172"/>
      <c r="H178" s="172"/>
      <c r="I178" s="172"/>
      <c r="J178" s="172"/>
      <c r="K178" s="273">
        <f t="shared" ref="K178:U178" si="70">INDEX($K$81:$U$85,MATCH($D178,$B$81:$B$85,0),MATCH(K$78,$K$78:$U$78,0))</f>
        <v>1</v>
      </c>
      <c r="L178" s="273">
        <f t="shared" si="70"/>
        <v>1</v>
      </c>
      <c r="M178" s="273">
        <f t="shared" si="70"/>
        <v>1</v>
      </c>
      <c r="N178" s="273">
        <f t="shared" si="70"/>
        <v>1</v>
      </c>
      <c r="O178" s="273">
        <f t="shared" si="70"/>
        <v>1</v>
      </c>
      <c r="P178" s="273">
        <f t="shared" si="70"/>
        <v>1</v>
      </c>
      <c r="Q178" s="273">
        <f t="shared" si="70"/>
        <v>1</v>
      </c>
      <c r="R178" s="273">
        <f t="shared" si="70"/>
        <v>1</v>
      </c>
      <c r="S178" s="273">
        <f t="shared" si="70"/>
        <v>1</v>
      </c>
      <c r="T178" s="273">
        <f t="shared" si="70"/>
        <v>1</v>
      </c>
      <c r="U178" s="273">
        <f t="shared" si="70"/>
        <v>1</v>
      </c>
    </row>
    <row r="179" spans="1:21" ht="15">
      <c r="A179" s="198"/>
      <c r="B179" s="175" t="s">
        <v>207</v>
      </c>
      <c r="C179" s="168" t="s">
        <v>186</v>
      </c>
      <c r="D179" s="234" t="s">
        <v>65</v>
      </c>
      <c r="E179" s="171"/>
      <c r="F179" s="173"/>
      <c r="G179" s="172"/>
      <c r="H179" s="172"/>
      <c r="I179" s="172"/>
      <c r="J179" s="172"/>
      <c r="K179" s="231">
        <f t="shared" ref="K179:U179" si="71">K175*K178</f>
        <v>0</v>
      </c>
      <c r="L179" s="231">
        <f t="shared" si="71"/>
        <v>0</v>
      </c>
      <c r="M179" s="231">
        <f t="shared" si="71"/>
        <v>0</v>
      </c>
      <c r="N179" s="231">
        <f t="shared" si="71"/>
        <v>0</v>
      </c>
      <c r="O179" s="231">
        <f t="shared" si="71"/>
        <v>0</v>
      </c>
      <c r="P179" s="231">
        <f t="shared" si="71"/>
        <v>0</v>
      </c>
      <c r="Q179" s="231">
        <f t="shared" si="71"/>
        <v>0</v>
      </c>
      <c r="R179" s="231">
        <f t="shared" si="71"/>
        <v>0</v>
      </c>
      <c r="S179" s="231">
        <f t="shared" si="71"/>
        <v>0</v>
      </c>
      <c r="T179" s="231">
        <f t="shared" si="71"/>
        <v>0</v>
      </c>
      <c r="U179" s="231">
        <f t="shared" si="71"/>
        <v>0</v>
      </c>
    </row>
    <row r="180" spans="1:21" ht="15">
      <c r="A180" s="198"/>
      <c r="B180" s="175" t="s">
        <v>188</v>
      </c>
      <c r="C180" s="168" t="s">
        <v>186</v>
      </c>
      <c r="D180" s="174" t="str">
        <f>D179</f>
        <v>Domestic</v>
      </c>
      <c r="E180" s="171"/>
      <c r="F180" s="173"/>
      <c r="G180" s="172"/>
      <c r="H180" s="172"/>
      <c r="I180" s="172"/>
      <c r="J180" s="172"/>
      <c r="K180" s="231"/>
      <c r="L180" s="231">
        <f t="shared" ref="L180:U180" si="72">L176*L178</f>
        <v>0</v>
      </c>
      <c r="M180" s="231">
        <f t="shared" si="72"/>
        <v>0</v>
      </c>
      <c r="N180" s="231">
        <f t="shared" si="72"/>
        <v>0</v>
      </c>
      <c r="O180" s="231">
        <f t="shared" si="72"/>
        <v>0</v>
      </c>
      <c r="P180" s="231">
        <f t="shared" si="72"/>
        <v>0</v>
      </c>
      <c r="Q180" s="231">
        <f t="shared" si="72"/>
        <v>0</v>
      </c>
      <c r="R180" s="231">
        <f t="shared" si="72"/>
        <v>0</v>
      </c>
      <c r="S180" s="231">
        <f t="shared" si="72"/>
        <v>0</v>
      </c>
      <c r="T180" s="231">
        <f t="shared" si="72"/>
        <v>0</v>
      </c>
      <c r="U180" s="231">
        <f t="shared" si="72"/>
        <v>0</v>
      </c>
    </row>
    <row r="181" spans="1:21" ht="15">
      <c r="A181" s="198"/>
      <c r="B181" s="175" t="s">
        <v>206</v>
      </c>
      <c r="C181" s="168" t="s">
        <v>186</v>
      </c>
      <c r="D181" s="174" t="str">
        <f>D180</f>
        <v>Domestic</v>
      </c>
      <c r="E181" s="171"/>
      <c r="F181" s="173"/>
      <c r="G181" s="172"/>
      <c r="H181" s="172"/>
      <c r="I181" s="172"/>
      <c r="J181" s="172"/>
      <c r="K181" s="231"/>
      <c r="L181" s="231">
        <f t="shared" ref="L181:U181" si="73">L177*L178</f>
        <v>0</v>
      </c>
      <c r="M181" s="231">
        <f t="shared" si="73"/>
        <v>0</v>
      </c>
      <c r="N181" s="231">
        <f t="shared" si="73"/>
        <v>0</v>
      </c>
      <c r="O181" s="231">
        <f t="shared" si="73"/>
        <v>0</v>
      </c>
      <c r="P181" s="231">
        <f t="shared" si="73"/>
        <v>0</v>
      </c>
      <c r="Q181" s="231">
        <f t="shared" si="73"/>
        <v>0</v>
      </c>
      <c r="R181" s="231">
        <f t="shared" si="73"/>
        <v>0</v>
      </c>
      <c r="S181" s="231">
        <f t="shared" si="73"/>
        <v>0</v>
      </c>
      <c r="T181" s="231">
        <f t="shared" si="73"/>
        <v>0</v>
      </c>
      <c r="U181" s="231">
        <f t="shared" si="73"/>
        <v>0</v>
      </c>
    </row>
    <row r="182" spans="1:21" ht="15">
      <c r="A182" s="198"/>
      <c r="B182" s="179" t="s">
        <v>196</v>
      </c>
      <c r="C182" s="168"/>
      <c r="D182" s="200"/>
      <c r="E182" s="199"/>
      <c r="F182" s="172"/>
      <c r="G182" s="172"/>
      <c r="H182" s="172"/>
      <c r="I182" s="172"/>
      <c r="J182" s="172"/>
      <c r="K182" s="231"/>
      <c r="L182" s="274"/>
      <c r="M182" s="274"/>
      <c r="N182" s="274"/>
      <c r="O182" s="274"/>
      <c r="P182" s="274"/>
      <c r="Q182" s="274"/>
      <c r="R182" s="274"/>
      <c r="S182" s="274"/>
      <c r="T182" s="274"/>
      <c r="U182" s="274"/>
    </row>
    <row r="183" spans="1:21" ht="15">
      <c r="A183" s="198"/>
      <c r="B183" s="175" t="s">
        <v>208</v>
      </c>
      <c r="C183" s="168" t="str">
        <f>"million "&amp;D183</f>
        <v>million LCU</v>
      </c>
      <c r="D183" s="233" t="s">
        <v>226</v>
      </c>
      <c r="E183" s="171"/>
      <c r="F183" s="173"/>
      <c r="G183" s="172"/>
      <c r="H183" s="172"/>
      <c r="I183" s="172"/>
      <c r="J183" s="172"/>
      <c r="K183" s="276">
        <v>0</v>
      </c>
      <c r="L183" s="231">
        <f t="shared" ref="L183:U183" si="74">K183-L184</f>
        <v>0</v>
      </c>
      <c r="M183" s="231">
        <f t="shared" si="74"/>
        <v>0</v>
      </c>
      <c r="N183" s="231">
        <f t="shared" si="74"/>
        <v>0</v>
      </c>
      <c r="O183" s="231">
        <f t="shared" si="74"/>
        <v>0</v>
      </c>
      <c r="P183" s="231">
        <f t="shared" si="74"/>
        <v>0</v>
      </c>
      <c r="Q183" s="231">
        <f t="shared" si="74"/>
        <v>0</v>
      </c>
      <c r="R183" s="231">
        <f t="shared" si="74"/>
        <v>0</v>
      </c>
      <c r="S183" s="231">
        <f t="shared" si="74"/>
        <v>0</v>
      </c>
      <c r="T183" s="231">
        <f t="shared" si="74"/>
        <v>0</v>
      </c>
      <c r="U183" s="231">
        <f t="shared" si="74"/>
        <v>0</v>
      </c>
    </row>
    <row r="184" spans="1:21" ht="15">
      <c r="A184" s="198"/>
      <c r="B184" s="175" t="s">
        <v>119</v>
      </c>
      <c r="C184" s="168" t="str">
        <f>"million "&amp;D184</f>
        <v>million LCU</v>
      </c>
      <c r="D184" s="174" t="str">
        <f>D183</f>
        <v>LCU</v>
      </c>
      <c r="E184" s="171"/>
      <c r="F184" s="173"/>
      <c r="G184" s="172"/>
      <c r="H184" s="172"/>
      <c r="I184" s="172"/>
      <c r="J184" s="172"/>
      <c r="K184" s="231"/>
      <c r="L184" s="277">
        <v>0</v>
      </c>
      <c r="M184" s="277">
        <v>0</v>
      </c>
      <c r="N184" s="277">
        <v>0</v>
      </c>
      <c r="O184" s="277">
        <v>0</v>
      </c>
      <c r="P184" s="277">
        <v>0</v>
      </c>
      <c r="Q184" s="277">
        <v>0</v>
      </c>
      <c r="R184" s="277">
        <v>0</v>
      </c>
      <c r="S184" s="277">
        <v>0</v>
      </c>
      <c r="T184" s="277">
        <v>0</v>
      </c>
      <c r="U184" s="277">
        <v>0</v>
      </c>
    </row>
    <row r="185" spans="1:21" ht="15">
      <c r="A185" s="198"/>
      <c r="B185" s="175" t="s">
        <v>182</v>
      </c>
      <c r="C185" s="168" t="str">
        <f>"million "&amp;D185</f>
        <v>million LCU</v>
      </c>
      <c r="D185" s="174" t="str">
        <f>D184</f>
        <v>LCU</v>
      </c>
      <c r="E185" s="171"/>
      <c r="F185" s="173"/>
      <c r="G185" s="172"/>
      <c r="H185" s="172"/>
      <c r="I185" s="172"/>
      <c r="J185" s="172"/>
      <c r="K185" s="231"/>
      <c r="L185" s="277">
        <v>0</v>
      </c>
      <c r="M185" s="277">
        <v>0</v>
      </c>
      <c r="N185" s="277">
        <v>0</v>
      </c>
      <c r="O185" s="277">
        <v>0</v>
      </c>
      <c r="P185" s="277">
        <v>0</v>
      </c>
      <c r="Q185" s="277">
        <v>0</v>
      </c>
      <c r="R185" s="277">
        <v>0</v>
      </c>
      <c r="S185" s="277">
        <v>0</v>
      </c>
      <c r="T185" s="277">
        <v>0</v>
      </c>
      <c r="U185" s="277">
        <v>0</v>
      </c>
    </row>
    <row r="186" spans="1:21" ht="15">
      <c r="A186" s="198"/>
      <c r="B186" s="175" t="s">
        <v>185</v>
      </c>
      <c r="C186" s="168" t="str">
        <f>"LCU per unit of "&amp;D186</f>
        <v>LCU per unit of LCU</v>
      </c>
      <c r="D186" s="174" t="str">
        <f>D185</f>
        <v>LCU</v>
      </c>
      <c r="E186" s="171"/>
      <c r="F186" s="178"/>
      <c r="G186" s="172"/>
      <c r="H186" s="172"/>
      <c r="I186" s="172"/>
      <c r="J186" s="172"/>
      <c r="K186" s="273">
        <f t="shared" ref="K186:U186" si="75">INDEX($K$81:$U$85,MATCH($D186,$B$81:$B$85,0),MATCH(K$78,$K$78:$U$78,0))</f>
        <v>1</v>
      </c>
      <c r="L186" s="273">
        <f t="shared" si="75"/>
        <v>1</v>
      </c>
      <c r="M186" s="273">
        <f t="shared" si="75"/>
        <v>1</v>
      </c>
      <c r="N186" s="273">
        <f t="shared" si="75"/>
        <v>1</v>
      </c>
      <c r="O186" s="273">
        <f t="shared" si="75"/>
        <v>1</v>
      </c>
      <c r="P186" s="273">
        <f t="shared" si="75"/>
        <v>1</v>
      </c>
      <c r="Q186" s="273">
        <f t="shared" si="75"/>
        <v>1</v>
      </c>
      <c r="R186" s="273">
        <f t="shared" si="75"/>
        <v>1</v>
      </c>
      <c r="S186" s="273">
        <f t="shared" si="75"/>
        <v>1</v>
      </c>
      <c r="T186" s="273">
        <f t="shared" si="75"/>
        <v>1</v>
      </c>
      <c r="U186" s="273">
        <f t="shared" si="75"/>
        <v>1</v>
      </c>
    </row>
    <row r="187" spans="1:21" ht="15">
      <c r="A187" s="198"/>
      <c r="B187" s="175" t="s">
        <v>207</v>
      </c>
      <c r="C187" s="168" t="s">
        <v>186</v>
      </c>
      <c r="D187" s="234" t="s">
        <v>65</v>
      </c>
      <c r="E187" s="171"/>
      <c r="F187" s="173"/>
      <c r="G187" s="172"/>
      <c r="H187" s="172"/>
      <c r="I187" s="172"/>
      <c r="J187" s="172"/>
      <c r="K187" s="231">
        <f t="shared" ref="K187:U187" si="76">K183*K186</f>
        <v>0</v>
      </c>
      <c r="L187" s="231">
        <f t="shared" si="76"/>
        <v>0</v>
      </c>
      <c r="M187" s="231">
        <f t="shared" si="76"/>
        <v>0</v>
      </c>
      <c r="N187" s="231">
        <f t="shared" si="76"/>
        <v>0</v>
      </c>
      <c r="O187" s="231">
        <f t="shared" si="76"/>
        <v>0</v>
      </c>
      <c r="P187" s="231">
        <f t="shared" si="76"/>
        <v>0</v>
      </c>
      <c r="Q187" s="231">
        <f t="shared" si="76"/>
        <v>0</v>
      </c>
      <c r="R187" s="231">
        <f t="shared" si="76"/>
        <v>0</v>
      </c>
      <c r="S187" s="231">
        <f t="shared" si="76"/>
        <v>0</v>
      </c>
      <c r="T187" s="231">
        <f t="shared" si="76"/>
        <v>0</v>
      </c>
      <c r="U187" s="231">
        <f t="shared" si="76"/>
        <v>0</v>
      </c>
    </row>
    <row r="188" spans="1:21" ht="15">
      <c r="A188" s="198"/>
      <c r="B188" s="175" t="s">
        <v>188</v>
      </c>
      <c r="C188" s="168" t="s">
        <v>186</v>
      </c>
      <c r="D188" s="174" t="str">
        <f>D187</f>
        <v>Domestic</v>
      </c>
      <c r="E188" s="171"/>
      <c r="F188" s="173"/>
      <c r="G188" s="172"/>
      <c r="H188" s="172"/>
      <c r="I188" s="172"/>
      <c r="J188" s="172"/>
      <c r="K188" s="231"/>
      <c r="L188" s="231">
        <f t="shared" ref="L188:U188" si="77">L184*L186</f>
        <v>0</v>
      </c>
      <c r="M188" s="231">
        <f t="shared" si="77"/>
        <v>0</v>
      </c>
      <c r="N188" s="231">
        <f t="shared" si="77"/>
        <v>0</v>
      </c>
      <c r="O188" s="231">
        <f t="shared" si="77"/>
        <v>0</v>
      </c>
      <c r="P188" s="231">
        <f t="shared" si="77"/>
        <v>0</v>
      </c>
      <c r="Q188" s="231">
        <f t="shared" si="77"/>
        <v>0</v>
      </c>
      <c r="R188" s="231">
        <f t="shared" si="77"/>
        <v>0</v>
      </c>
      <c r="S188" s="231">
        <f t="shared" si="77"/>
        <v>0</v>
      </c>
      <c r="T188" s="231">
        <f t="shared" si="77"/>
        <v>0</v>
      </c>
      <c r="U188" s="231">
        <f t="shared" si="77"/>
        <v>0</v>
      </c>
    </row>
    <row r="189" spans="1:21" ht="15">
      <c r="A189" s="198"/>
      <c r="B189" s="175" t="s">
        <v>206</v>
      </c>
      <c r="C189" s="168" t="s">
        <v>186</v>
      </c>
      <c r="D189" s="174" t="str">
        <f>D188</f>
        <v>Domestic</v>
      </c>
      <c r="E189" s="171"/>
      <c r="F189" s="173"/>
      <c r="G189" s="172"/>
      <c r="H189" s="172"/>
      <c r="I189" s="172"/>
      <c r="J189" s="172"/>
      <c r="K189" s="231"/>
      <c r="L189" s="231">
        <f t="shared" ref="L189:U189" si="78">L185*L186</f>
        <v>0</v>
      </c>
      <c r="M189" s="231">
        <f t="shared" si="78"/>
        <v>0</v>
      </c>
      <c r="N189" s="231">
        <f t="shared" si="78"/>
        <v>0</v>
      </c>
      <c r="O189" s="231">
        <f t="shared" si="78"/>
        <v>0</v>
      </c>
      <c r="P189" s="231">
        <f t="shared" si="78"/>
        <v>0</v>
      </c>
      <c r="Q189" s="231">
        <f t="shared" si="78"/>
        <v>0</v>
      </c>
      <c r="R189" s="231">
        <f t="shared" si="78"/>
        <v>0</v>
      </c>
      <c r="S189" s="231">
        <f t="shared" si="78"/>
        <v>0</v>
      </c>
      <c r="T189" s="231">
        <f t="shared" si="78"/>
        <v>0</v>
      </c>
      <c r="U189" s="231">
        <f t="shared" si="78"/>
        <v>0</v>
      </c>
    </row>
    <row r="190" spans="1:21" ht="15">
      <c r="A190" s="198"/>
      <c r="B190" s="179" t="s">
        <v>195</v>
      </c>
      <c r="C190" s="168"/>
      <c r="D190" s="200"/>
      <c r="E190" s="199"/>
      <c r="F190" s="172"/>
      <c r="G190" s="172"/>
      <c r="H190" s="172"/>
      <c r="I190" s="172"/>
      <c r="J190" s="172"/>
      <c r="K190" s="231"/>
      <c r="L190" s="274"/>
      <c r="M190" s="274"/>
      <c r="N190" s="274"/>
      <c r="O190" s="274"/>
      <c r="P190" s="274"/>
      <c r="Q190" s="274"/>
      <c r="R190" s="274"/>
      <c r="S190" s="274"/>
      <c r="T190" s="274"/>
      <c r="U190" s="274"/>
    </row>
    <row r="191" spans="1:21" ht="15">
      <c r="A191" s="198"/>
      <c r="B191" s="175" t="s">
        <v>208</v>
      </c>
      <c r="C191" s="168" t="str">
        <f>"million "&amp;D191</f>
        <v>million LCU</v>
      </c>
      <c r="D191" s="233" t="s">
        <v>226</v>
      </c>
      <c r="E191" s="171"/>
      <c r="F191" s="173"/>
      <c r="G191" s="172"/>
      <c r="H191" s="172"/>
      <c r="I191" s="172"/>
      <c r="J191" s="172"/>
      <c r="K191" s="276">
        <v>0</v>
      </c>
      <c r="L191" s="231">
        <f t="shared" ref="L191:U191" si="79">K191-L192</f>
        <v>0</v>
      </c>
      <c r="M191" s="231">
        <f t="shared" si="79"/>
        <v>0</v>
      </c>
      <c r="N191" s="231">
        <f t="shared" si="79"/>
        <v>0</v>
      </c>
      <c r="O191" s="231">
        <f t="shared" si="79"/>
        <v>0</v>
      </c>
      <c r="P191" s="231">
        <f t="shared" si="79"/>
        <v>0</v>
      </c>
      <c r="Q191" s="231">
        <f t="shared" si="79"/>
        <v>0</v>
      </c>
      <c r="R191" s="231">
        <f t="shared" si="79"/>
        <v>0</v>
      </c>
      <c r="S191" s="231">
        <f t="shared" si="79"/>
        <v>0</v>
      </c>
      <c r="T191" s="231">
        <f t="shared" si="79"/>
        <v>0</v>
      </c>
      <c r="U191" s="231">
        <f t="shared" si="79"/>
        <v>0</v>
      </c>
    </row>
    <row r="192" spans="1:21" ht="15">
      <c r="A192" s="198"/>
      <c r="B192" s="175" t="s">
        <v>119</v>
      </c>
      <c r="C192" s="168" t="str">
        <f>"million "&amp;D192</f>
        <v>million LCU</v>
      </c>
      <c r="D192" s="174" t="str">
        <f>D191</f>
        <v>LCU</v>
      </c>
      <c r="E192" s="171"/>
      <c r="F192" s="173"/>
      <c r="G192" s="172"/>
      <c r="H192" s="172"/>
      <c r="I192" s="172"/>
      <c r="J192" s="172"/>
      <c r="K192" s="231"/>
      <c r="L192" s="277">
        <v>0</v>
      </c>
      <c r="M192" s="277">
        <v>0</v>
      </c>
      <c r="N192" s="277">
        <v>0</v>
      </c>
      <c r="O192" s="277">
        <v>0</v>
      </c>
      <c r="P192" s="277">
        <v>0</v>
      </c>
      <c r="Q192" s="277">
        <v>0</v>
      </c>
      <c r="R192" s="277">
        <v>0</v>
      </c>
      <c r="S192" s="277">
        <v>0</v>
      </c>
      <c r="T192" s="277">
        <v>0</v>
      </c>
      <c r="U192" s="277">
        <v>0</v>
      </c>
    </row>
    <row r="193" spans="1:21" ht="15">
      <c r="A193" s="198"/>
      <c r="B193" s="175" t="s">
        <v>182</v>
      </c>
      <c r="C193" s="168" t="str">
        <f>"million "&amp;D193</f>
        <v>million LCU</v>
      </c>
      <c r="D193" s="174" t="str">
        <f>D192</f>
        <v>LCU</v>
      </c>
      <c r="E193" s="171"/>
      <c r="F193" s="173"/>
      <c r="G193" s="172"/>
      <c r="H193" s="172"/>
      <c r="I193" s="172"/>
      <c r="J193" s="172"/>
      <c r="K193" s="231"/>
      <c r="L193" s="277">
        <v>0</v>
      </c>
      <c r="M193" s="277">
        <v>0</v>
      </c>
      <c r="N193" s="277">
        <v>0</v>
      </c>
      <c r="O193" s="277">
        <v>0</v>
      </c>
      <c r="P193" s="277">
        <v>0</v>
      </c>
      <c r="Q193" s="277">
        <v>0</v>
      </c>
      <c r="R193" s="277">
        <v>0</v>
      </c>
      <c r="S193" s="277">
        <v>0</v>
      </c>
      <c r="T193" s="277">
        <v>0</v>
      </c>
      <c r="U193" s="277">
        <v>0</v>
      </c>
    </row>
    <row r="194" spans="1:21" ht="15">
      <c r="A194" s="198"/>
      <c r="B194" s="175" t="s">
        <v>185</v>
      </c>
      <c r="C194" s="168" t="str">
        <f>"LCU per unit of "&amp;D194</f>
        <v>LCU per unit of LCU</v>
      </c>
      <c r="D194" s="174" t="str">
        <f>D193</f>
        <v>LCU</v>
      </c>
      <c r="E194" s="171"/>
      <c r="F194" s="178"/>
      <c r="G194" s="172"/>
      <c r="H194" s="172"/>
      <c r="I194" s="172"/>
      <c r="J194" s="172"/>
      <c r="K194" s="273">
        <f t="shared" ref="K194:U194" si="80">INDEX($K$81:$U$85,MATCH($D194,$B$81:$B$85,0),MATCH(K$78,$K$78:$U$78,0))</f>
        <v>1</v>
      </c>
      <c r="L194" s="273">
        <f t="shared" si="80"/>
        <v>1</v>
      </c>
      <c r="M194" s="273">
        <f t="shared" si="80"/>
        <v>1</v>
      </c>
      <c r="N194" s="273">
        <f t="shared" si="80"/>
        <v>1</v>
      </c>
      <c r="O194" s="273">
        <f t="shared" si="80"/>
        <v>1</v>
      </c>
      <c r="P194" s="273">
        <f t="shared" si="80"/>
        <v>1</v>
      </c>
      <c r="Q194" s="273">
        <f t="shared" si="80"/>
        <v>1</v>
      </c>
      <c r="R194" s="273">
        <f t="shared" si="80"/>
        <v>1</v>
      </c>
      <c r="S194" s="273">
        <f t="shared" si="80"/>
        <v>1</v>
      </c>
      <c r="T194" s="273">
        <f t="shared" si="80"/>
        <v>1</v>
      </c>
      <c r="U194" s="273">
        <f t="shared" si="80"/>
        <v>1</v>
      </c>
    </row>
    <row r="195" spans="1:21" ht="15">
      <c r="A195" s="198"/>
      <c r="B195" s="175" t="s">
        <v>207</v>
      </c>
      <c r="C195" s="168" t="s">
        <v>186</v>
      </c>
      <c r="D195" s="234" t="s">
        <v>65</v>
      </c>
      <c r="E195" s="171"/>
      <c r="F195" s="173"/>
      <c r="G195" s="172"/>
      <c r="H195" s="172"/>
      <c r="I195" s="172"/>
      <c r="J195" s="172"/>
      <c r="K195" s="231">
        <f t="shared" ref="K195:U195" si="81">K191*K194</f>
        <v>0</v>
      </c>
      <c r="L195" s="231">
        <f t="shared" si="81"/>
        <v>0</v>
      </c>
      <c r="M195" s="231">
        <f t="shared" si="81"/>
        <v>0</v>
      </c>
      <c r="N195" s="231">
        <f t="shared" si="81"/>
        <v>0</v>
      </c>
      <c r="O195" s="231">
        <f t="shared" si="81"/>
        <v>0</v>
      </c>
      <c r="P195" s="231">
        <f t="shared" si="81"/>
        <v>0</v>
      </c>
      <c r="Q195" s="231">
        <f t="shared" si="81"/>
        <v>0</v>
      </c>
      <c r="R195" s="231">
        <f t="shared" si="81"/>
        <v>0</v>
      </c>
      <c r="S195" s="231">
        <f t="shared" si="81"/>
        <v>0</v>
      </c>
      <c r="T195" s="231">
        <f t="shared" si="81"/>
        <v>0</v>
      </c>
      <c r="U195" s="231">
        <f t="shared" si="81"/>
        <v>0</v>
      </c>
    </row>
    <row r="196" spans="1:21" ht="15">
      <c r="A196" s="198"/>
      <c r="B196" s="175" t="s">
        <v>188</v>
      </c>
      <c r="C196" s="168" t="s">
        <v>186</v>
      </c>
      <c r="D196" s="174" t="str">
        <f>D195</f>
        <v>Domestic</v>
      </c>
      <c r="E196" s="171"/>
      <c r="F196" s="173"/>
      <c r="G196" s="172"/>
      <c r="H196" s="172"/>
      <c r="I196" s="172"/>
      <c r="J196" s="172"/>
      <c r="K196" s="231"/>
      <c r="L196" s="231">
        <f t="shared" ref="L196:U196" si="82">L192*L194</f>
        <v>0</v>
      </c>
      <c r="M196" s="231">
        <f t="shared" si="82"/>
        <v>0</v>
      </c>
      <c r="N196" s="231">
        <f t="shared" si="82"/>
        <v>0</v>
      </c>
      <c r="O196" s="231">
        <f t="shared" si="82"/>
        <v>0</v>
      </c>
      <c r="P196" s="231">
        <f t="shared" si="82"/>
        <v>0</v>
      </c>
      <c r="Q196" s="231">
        <f t="shared" si="82"/>
        <v>0</v>
      </c>
      <c r="R196" s="231">
        <f t="shared" si="82"/>
        <v>0</v>
      </c>
      <c r="S196" s="231">
        <f t="shared" si="82"/>
        <v>0</v>
      </c>
      <c r="T196" s="231">
        <f t="shared" si="82"/>
        <v>0</v>
      </c>
      <c r="U196" s="231">
        <f t="shared" si="82"/>
        <v>0</v>
      </c>
    </row>
    <row r="197" spans="1:21" ht="15">
      <c r="A197" s="198"/>
      <c r="B197" s="175" t="s">
        <v>206</v>
      </c>
      <c r="C197" s="168" t="s">
        <v>186</v>
      </c>
      <c r="D197" s="174" t="str">
        <f>D196</f>
        <v>Domestic</v>
      </c>
      <c r="E197" s="171"/>
      <c r="F197" s="173"/>
      <c r="G197" s="172"/>
      <c r="H197" s="172"/>
      <c r="I197" s="172"/>
      <c r="J197" s="172"/>
      <c r="K197" s="231"/>
      <c r="L197" s="231">
        <f t="shared" ref="L197:U197" si="83">L193*L194</f>
        <v>0</v>
      </c>
      <c r="M197" s="231">
        <f t="shared" si="83"/>
        <v>0</v>
      </c>
      <c r="N197" s="231">
        <f t="shared" si="83"/>
        <v>0</v>
      </c>
      <c r="O197" s="231">
        <f t="shared" si="83"/>
        <v>0</v>
      </c>
      <c r="P197" s="231">
        <f t="shared" si="83"/>
        <v>0</v>
      </c>
      <c r="Q197" s="231">
        <f t="shared" si="83"/>
        <v>0</v>
      </c>
      <c r="R197" s="231">
        <f t="shared" si="83"/>
        <v>0</v>
      </c>
      <c r="S197" s="231">
        <f t="shared" si="83"/>
        <v>0</v>
      </c>
      <c r="T197" s="231">
        <f t="shared" si="83"/>
        <v>0</v>
      </c>
      <c r="U197" s="231">
        <f t="shared" si="83"/>
        <v>0</v>
      </c>
    </row>
    <row r="198" spans="1:21" ht="15">
      <c r="A198" s="198"/>
      <c r="B198" s="179" t="s">
        <v>194</v>
      </c>
      <c r="C198" s="168"/>
      <c r="D198" s="200"/>
      <c r="E198" s="199"/>
      <c r="F198" s="172"/>
      <c r="G198" s="172"/>
      <c r="H198" s="172"/>
      <c r="I198" s="172"/>
      <c r="J198" s="172"/>
      <c r="K198" s="231"/>
      <c r="L198" s="274"/>
      <c r="M198" s="274"/>
      <c r="N198" s="274"/>
      <c r="O198" s="274"/>
      <c r="P198" s="274"/>
      <c r="Q198" s="274"/>
      <c r="R198" s="274"/>
      <c r="S198" s="274"/>
      <c r="T198" s="274"/>
      <c r="U198" s="274"/>
    </row>
    <row r="199" spans="1:21" ht="15">
      <c r="A199" s="198"/>
      <c r="B199" s="175" t="s">
        <v>208</v>
      </c>
      <c r="C199" s="168" t="str">
        <f>"million "&amp;D199</f>
        <v>million LCU</v>
      </c>
      <c r="D199" s="233" t="s">
        <v>226</v>
      </c>
      <c r="E199" s="171"/>
      <c r="F199" s="173"/>
      <c r="G199" s="172"/>
      <c r="H199" s="172"/>
      <c r="I199" s="172"/>
      <c r="J199" s="172"/>
      <c r="K199" s="276">
        <v>0</v>
      </c>
      <c r="L199" s="231">
        <f t="shared" ref="L199:U199" si="84">K199-L200</f>
        <v>0</v>
      </c>
      <c r="M199" s="231">
        <f t="shared" si="84"/>
        <v>0</v>
      </c>
      <c r="N199" s="231">
        <f t="shared" si="84"/>
        <v>0</v>
      </c>
      <c r="O199" s="231">
        <f t="shared" si="84"/>
        <v>0</v>
      </c>
      <c r="P199" s="231">
        <f t="shared" si="84"/>
        <v>0</v>
      </c>
      <c r="Q199" s="231">
        <f t="shared" si="84"/>
        <v>0</v>
      </c>
      <c r="R199" s="231">
        <f t="shared" si="84"/>
        <v>0</v>
      </c>
      <c r="S199" s="231">
        <f t="shared" si="84"/>
        <v>0</v>
      </c>
      <c r="T199" s="231">
        <f t="shared" si="84"/>
        <v>0</v>
      </c>
      <c r="U199" s="231">
        <f t="shared" si="84"/>
        <v>0</v>
      </c>
    </row>
    <row r="200" spans="1:21" ht="15">
      <c r="A200" s="198"/>
      <c r="B200" s="175" t="s">
        <v>119</v>
      </c>
      <c r="C200" s="168" t="str">
        <f>"million "&amp;D200</f>
        <v>million LCU</v>
      </c>
      <c r="D200" s="174" t="str">
        <f>D199</f>
        <v>LCU</v>
      </c>
      <c r="E200" s="171"/>
      <c r="F200" s="173"/>
      <c r="G200" s="172"/>
      <c r="H200" s="172"/>
      <c r="I200" s="172"/>
      <c r="J200" s="172"/>
      <c r="K200" s="231"/>
      <c r="L200" s="277">
        <v>0</v>
      </c>
      <c r="M200" s="277">
        <v>0</v>
      </c>
      <c r="N200" s="277">
        <v>0</v>
      </c>
      <c r="O200" s="277">
        <v>0</v>
      </c>
      <c r="P200" s="277">
        <v>0</v>
      </c>
      <c r="Q200" s="277">
        <v>0</v>
      </c>
      <c r="R200" s="277">
        <v>0</v>
      </c>
      <c r="S200" s="277">
        <v>0</v>
      </c>
      <c r="T200" s="277">
        <v>0</v>
      </c>
      <c r="U200" s="277">
        <v>0</v>
      </c>
    </row>
    <row r="201" spans="1:21" ht="15">
      <c r="A201" s="198"/>
      <c r="B201" s="175" t="s">
        <v>182</v>
      </c>
      <c r="C201" s="168" t="str">
        <f>"million "&amp;D201</f>
        <v>million LCU</v>
      </c>
      <c r="D201" s="174" t="str">
        <f>D200</f>
        <v>LCU</v>
      </c>
      <c r="E201" s="171"/>
      <c r="F201" s="173"/>
      <c r="G201" s="172"/>
      <c r="H201" s="172"/>
      <c r="I201" s="172"/>
      <c r="J201" s="172"/>
      <c r="K201" s="231"/>
      <c r="L201" s="277">
        <v>0</v>
      </c>
      <c r="M201" s="277">
        <v>0</v>
      </c>
      <c r="N201" s="277">
        <v>0</v>
      </c>
      <c r="O201" s="277">
        <v>0</v>
      </c>
      <c r="P201" s="277">
        <v>0</v>
      </c>
      <c r="Q201" s="277">
        <v>0</v>
      </c>
      <c r="R201" s="277">
        <v>0</v>
      </c>
      <c r="S201" s="277">
        <v>0</v>
      </c>
      <c r="T201" s="277">
        <v>0</v>
      </c>
      <c r="U201" s="277">
        <v>0</v>
      </c>
    </row>
    <row r="202" spans="1:21" ht="15">
      <c r="A202" s="198"/>
      <c r="B202" s="175" t="s">
        <v>185</v>
      </c>
      <c r="C202" s="168" t="str">
        <f>"LCU per unit of "&amp;D202</f>
        <v>LCU per unit of LCU</v>
      </c>
      <c r="D202" s="174" t="str">
        <f>D201</f>
        <v>LCU</v>
      </c>
      <c r="E202" s="171"/>
      <c r="F202" s="178"/>
      <c r="G202" s="172"/>
      <c r="H202" s="172"/>
      <c r="I202" s="172"/>
      <c r="J202" s="172"/>
      <c r="K202" s="273">
        <f t="shared" ref="K202:U202" si="85">INDEX($K$81:$U$85,MATCH($D202,$B$81:$B$85,0),MATCH(K$78,$K$78:$U$78,0))</f>
        <v>1</v>
      </c>
      <c r="L202" s="273">
        <f t="shared" si="85"/>
        <v>1</v>
      </c>
      <c r="M202" s="273">
        <f t="shared" si="85"/>
        <v>1</v>
      </c>
      <c r="N202" s="273">
        <f t="shared" si="85"/>
        <v>1</v>
      </c>
      <c r="O202" s="273">
        <f t="shared" si="85"/>
        <v>1</v>
      </c>
      <c r="P202" s="273">
        <f t="shared" si="85"/>
        <v>1</v>
      </c>
      <c r="Q202" s="273">
        <f t="shared" si="85"/>
        <v>1</v>
      </c>
      <c r="R202" s="273">
        <f t="shared" si="85"/>
        <v>1</v>
      </c>
      <c r="S202" s="273">
        <f t="shared" si="85"/>
        <v>1</v>
      </c>
      <c r="T202" s="273">
        <f t="shared" si="85"/>
        <v>1</v>
      </c>
      <c r="U202" s="273">
        <f t="shared" si="85"/>
        <v>1</v>
      </c>
    </row>
    <row r="203" spans="1:21" ht="15">
      <c r="A203" s="198"/>
      <c r="B203" s="175" t="s">
        <v>207</v>
      </c>
      <c r="C203" s="168" t="s">
        <v>186</v>
      </c>
      <c r="D203" s="234" t="s">
        <v>65</v>
      </c>
      <c r="E203" s="171"/>
      <c r="F203" s="173"/>
      <c r="G203" s="172"/>
      <c r="H203" s="172"/>
      <c r="I203" s="172"/>
      <c r="J203" s="172"/>
      <c r="K203" s="231">
        <f t="shared" ref="K203:U203" si="86">K199*K202</f>
        <v>0</v>
      </c>
      <c r="L203" s="231">
        <f t="shared" si="86"/>
        <v>0</v>
      </c>
      <c r="M203" s="231">
        <f t="shared" si="86"/>
        <v>0</v>
      </c>
      <c r="N203" s="231">
        <f t="shared" si="86"/>
        <v>0</v>
      </c>
      <c r="O203" s="231">
        <f t="shared" si="86"/>
        <v>0</v>
      </c>
      <c r="P203" s="231">
        <f t="shared" si="86"/>
        <v>0</v>
      </c>
      <c r="Q203" s="231">
        <f t="shared" si="86"/>
        <v>0</v>
      </c>
      <c r="R203" s="231">
        <f t="shared" si="86"/>
        <v>0</v>
      </c>
      <c r="S203" s="231">
        <f t="shared" si="86"/>
        <v>0</v>
      </c>
      <c r="T203" s="231">
        <f t="shared" si="86"/>
        <v>0</v>
      </c>
      <c r="U203" s="231">
        <f t="shared" si="86"/>
        <v>0</v>
      </c>
    </row>
    <row r="204" spans="1:21" ht="15">
      <c r="A204" s="198"/>
      <c r="B204" s="175" t="s">
        <v>188</v>
      </c>
      <c r="C204" s="168" t="s">
        <v>186</v>
      </c>
      <c r="D204" s="174" t="str">
        <f>D203</f>
        <v>Domestic</v>
      </c>
      <c r="E204" s="171"/>
      <c r="F204" s="173"/>
      <c r="G204" s="172"/>
      <c r="H204" s="172"/>
      <c r="I204" s="172"/>
      <c r="J204" s="172"/>
      <c r="K204" s="231"/>
      <c r="L204" s="231">
        <f t="shared" ref="L204:U204" si="87">L200*L202</f>
        <v>0</v>
      </c>
      <c r="M204" s="231">
        <f t="shared" si="87"/>
        <v>0</v>
      </c>
      <c r="N204" s="231">
        <f t="shared" si="87"/>
        <v>0</v>
      </c>
      <c r="O204" s="231">
        <f t="shared" si="87"/>
        <v>0</v>
      </c>
      <c r="P204" s="231">
        <f t="shared" si="87"/>
        <v>0</v>
      </c>
      <c r="Q204" s="231">
        <f t="shared" si="87"/>
        <v>0</v>
      </c>
      <c r="R204" s="231">
        <f t="shared" si="87"/>
        <v>0</v>
      </c>
      <c r="S204" s="231">
        <f t="shared" si="87"/>
        <v>0</v>
      </c>
      <c r="T204" s="231">
        <f t="shared" si="87"/>
        <v>0</v>
      </c>
      <c r="U204" s="231">
        <f t="shared" si="87"/>
        <v>0</v>
      </c>
    </row>
    <row r="205" spans="1:21" ht="15">
      <c r="A205" s="198"/>
      <c r="B205" s="175" t="s">
        <v>206</v>
      </c>
      <c r="C205" s="168" t="s">
        <v>186</v>
      </c>
      <c r="D205" s="174" t="str">
        <f>D204</f>
        <v>Domestic</v>
      </c>
      <c r="E205" s="171"/>
      <c r="F205" s="173"/>
      <c r="G205" s="172"/>
      <c r="H205" s="172"/>
      <c r="I205" s="172"/>
      <c r="J205" s="172"/>
      <c r="K205" s="231"/>
      <c r="L205" s="231">
        <f t="shared" ref="L205:U205" si="88">L201*L202</f>
        <v>0</v>
      </c>
      <c r="M205" s="231">
        <f t="shared" si="88"/>
        <v>0</v>
      </c>
      <c r="N205" s="231">
        <f t="shared" si="88"/>
        <v>0</v>
      </c>
      <c r="O205" s="231">
        <f t="shared" si="88"/>
        <v>0</v>
      </c>
      <c r="P205" s="231">
        <f t="shared" si="88"/>
        <v>0</v>
      </c>
      <c r="Q205" s="231">
        <f t="shared" si="88"/>
        <v>0</v>
      </c>
      <c r="R205" s="231">
        <f t="shared" si="88"/>
        <v>0</v>
      </c>
      <c r="S205" s="231">
        <f t="shared" si="88"/>
        <v>0</v>
      </c>
      <c r="T205" s="231">
        <f t="shared" si="88"/>
        <v>0</v>
      </c>
      <c r="U205" s="231">
        <f t="shared" si="88"/>
        <v>0</v>
      </c>
    </row>
    <row r="206" spans="1:21" ht="15">
      <c r="A206" s="198"/>
      <c r="B206" s="179" t="s">
        <v>193</v>
      </c>
      <c r="C206" s="168"/>
      <c r="D206" s="200"/>
      <c r="E206" s="199"/>
      <c r="F206" s="172"/>
      <c r="G206" s="172"/>
      <c r="H206" s="172"/>
      <c r="I206" s="172"/>
      <c r="J206" s="172"/>
      <c r="K206" s="231"/>
      <c r="L206" s="274"/>
      <c r="M206" s="274"/>
      <c r="N206" s="274"/>
      <c r="O206" s="274"/>
      <c r="P206" s="274"/>
      <c r="Q206" s="274"/>
      <c r="R206" s="274"/>
      <c r="S206" s="274"/>
      <c r="T206" s="274"/>
      <c r="U206" s="274"/>
    </row>
    <row r="207" spans="1:21" ht="15">
      <c r="A207" s="198"/>
      <c r="B207" s="175" t="s">
        <v>208</v>
      </c>
      <c r="C207" s="168" t="str">
        <f>"million "&amp;D207</f>
        <v>million LCU</v>
      </c>
      <c r="D207" s="233" t="s">
        <v>226</v>
      </c>
      <c r="E207" s="171"/>
      <c r="F207" s="173"/>
      <c r="G207" s="172"/>
      <c r="H207" s="172"/>
      <c r="I207" s="172"/>
      <c r="J207" s="172"/>
      <c r="K207" s="276">
        <v>0</v>
      </c>
      <c r="L207" s="231">
        <f t="shared" ref="L207:U207" si="89">K207-L208</f>
        <v>0</v>
      </c>
      <c r="M207" s="231">
        <f t="shared" si="89"/>
        <v>0</v>
      </c>
      <c r="N207" s="231">
        <f t="shared" si="89"/>
        <v>0</v>
      </c>
      <c r="O207" s="231">
        <f t="shared" si="89"/>
        <v>0</v>
      </c>
      <c r="P207" s="231">
        <f t="shared" si="89"/>
        <v>0</v>
      </c>
      <c r="Q207" s="231">
        <f t="shared" si="89"/>
        <v>0</v>
      </c>
      <c r="R207" s="231">
        <f t="shared" si="89"/>
        <v>0</v>
      </c>
      <c r="S207" s="231">
        <f t="shared" si="89"/>
        <v>0</v>
      </c>
      <c r="T207" s="231">
        <f t="shared" si="89"/>
        <v>0</v>
      </c>
      <c r="U207" s="231">
        <f t="shared" si="89"/>
        <v>0</v>
      </c>
    </row>
    <row r="208" spans="1:21" ht="15">
      <c r="A208" s="198"/>
      <c r="B208" s="175" t="s">
        <v>119</v>
      </c>
      <c r="C208" s="168" t="str">
        <f>"million "&amp;D208</f>
        <v>million LCU</v>
      </c>
      <c r="D208" s="174" t="str">
        <f>D207</f>
        <v>LCU</v>
      </c>
      <c r="E208" s="171"/>
      <c r="F208" s="173"/>
      <c r="G208" s="172"/>
      <c r="H208" s="172"/>
      <c r="I208" s="172"/>
      <c r="J208" s="172"/>
      <c r="K208" s="231"/>
      <c r="L208" s="277">
        <v>0</v>
      </c>
      <c r="M208" s="277">
        <v>0</v>
      </c>
      <c r="N208" s="277">
        <v>0</v>
      </c>
      <c r="O208" s="277">
        <v>0</v>
      </c>
      <c r="P208" s="277">
        <v>0</v>
      </c>
      <c r="Q208" s="277">
        <v>0</v>
      </c>
      <c r="R208" s="277">
        <v>0</v>
      </c>
      <c r="S208" s="277">
        <v>0</v>
      </c>
      <c r="T208" s="277">
        <v>0</v>
      </c>
      <c r="U208" s="277">
        <v>0</v>
      </c>
    </row>
    <row r="209" spans="1:21" ht="15">
      <c r="A209" s="198"/>
      <c r="B209" s="175" t="s">
        <v>182</v>
      </c>
      <c r="C209" s="168" t="str">
        <f>"million "&amp;D209</f>
        <v>million LCU</v>
      </c>
      <c r="D209" s="174" t="str">
        <f>D208</f>
        <v>LCU</v>
      </c>
      <c r="E209" s="171"/>
      <c r="F209" s="173"/>
      <c r="G209" s="172"/>
      <c r="H209" s="172"/>
      <c r="I209" s="172"/>
      <c r="J209" s="172"/>
      <c r="K209" s="231"/>
      <c r="L209" s="277">
        <v>0</v>
      </c>
      <c r="M209" s="277">
        <v>0</v>
      </c>
      <c r="N209" s="277">
        <v>0</v>
      </c>
      <c r="O209" s="277">
        <v>0</v>
      </c>
      <c r="P209" s="277">
        <v>0</v>
      </c>
      <c r="Q209" s="277">
        <v>0</v>
      </c>
      <c r="R209" s="277">
        <v>0</v>
      </c>
      <c r="S209" s="277">
        <v>0</v>
      </c>
      <c r="T209" s="277">
        <v>0</v>
      </c>
      <c r="U209" s="277">
        <v>0</v>
      </c>
    </row>
    <row r="210" spans="1:21" ht="15">
      <c r="A210" s="198"/>
      <c r="B210" s="175" t="s">
        <v>185</v>
      </c>
      <c r="C210" s="168" t="str">
        <f>"LCU per unit of "&amp;D210</f>
        <v>LCU per unit of LCU</v>
      </c>
      <c r="D210" s="174" t="str">
        <f>D209</f>
        <v>LCU</v>
      </c>
      <c r="E210" s="171"/>
      <c r="F210" s="178"/>
      <c r="G210" s="172"/>
      <c r="H210" s="172"/>
      <c r="I210" s="172"/>
      <c r="J210" s="172"/>
      <c r="K210" s="273">
        <f t="shared" ref="K210:U210" si="90">INDEX($K$81:$U$85,MATCH($D210,$B$81:$B$85,0),MATCH(K$78,$K$78:$U$78,0))</f>
        <v>1</v>
      </c>
      <c r="L210" s="273">
        <f t="shared" si="90"/>
        <v>1</v>
      </c>
      <c r="M210" s="273">
        <f t="shared" si="90"/>
        <v>1</v>
      </c>
      <c r="N210" s="273">
        <f t="shared" si="90"/>
        <v>1</v>
      </c>
      <c r="O210" s="273">
        <f t="shared" si="90"/>
        <v>1</v>
      </c>
      <c r="P210" s="273">
        <f t="shared" si="90"/>
        <v>1</v>
      </c>
      <c r="Q210" s="273">
        <f t="shared" si="90"/>
        <v>1</v>
      </c>
      <c r="R210" s="273">
        <f t="shared" si="90"/>
        <v>1</v>
      </c>
      <c r="S210" s="273">
        <f t="shared" si="90"/>
        <v>1</v>
      </c>
      <c r="T210" s="273">
        <f t="shared" si="90"/>
        <v>1</v>
      </c>
      <c r="U210" s="273">
        <f t="shared" si="90"/>
        <v>1</v>
      </c>
    </row>
    <row r="211" spans="1:21" ht="15">
      <c r="A211" s="198"/>
      <c r="B211" s="175" t="s">
        <v>207</v>
      </c>
      <c r="C211" s="168" t="s">
        <v>186</v>
      </c>
      <c r="D211" s="234" t="s">
        <v>65</v>
      </c>
      <c r="E211" s="171"/>
      <c r="F211" s="173"/>
      <c r="G211" s="172"/>
      <c r="H211" s="172"/>
      <c r="I211" s="172"/>
      <c r="J211" s="172"/>
      <c r="K211" s="231">
        <f t="shared" ref="K211:U211" si="91">K207*K210</f>
        <v>0</v>
      </c>
      <c r="L211" s="231">
        <f t="shared" si="91"/>
        <v>0</v>
      </c>
      <c r="M211" s="231">
        <f t="shared" si="91"/>
        <v>0</v>
      </c>
      <c r="N211" s="231">
        <f t="shared" si="91"/>
        <v>0</v>
      </c>
      <c r="O211" s="231">
        <f t="shared" si="91"/>
        <v>0</v>
      </c>
      <c r="P211" s="231">
        <f t="shared" si="91"/>
        <v>0</v>
      </c>
      <c r="Q211" s="231">
        <f t="shared" si="91"/>
        <v>0</v>
      </c>
      <c r="R211" s="231">
        <f t="shared" si="91"/>
        <v>0</v>
      </c>
      <c r="S211" s="231">
        <f t="shared" si="91"/>
        <v>0</v>
      </c>
      <c r="T211" s="231">
        <f t="shared" si="91"/>
        <v>0</v>
      </c>
      <c r="U211" s="231">
        <f t="shared" si="91"/>
        <v>0</v>
      </c>
    </row>
    <row r="212" spans="1:21" ht="15">
      <c r="A212" s="198"/>
      <c r="B212" s="175" t="s">
        <v>188</v>
      </c>
      <c r="C212" s="168" t="s">
        <v>186</v>
      </c>
      <c r="D212" s="174" t="str">
        <f>D211</f>
        <v>Domestic</v>
      </c>
      <c r="E212" s="171"/>
      <c r="F212" s="173"/>
      <c r="G212" s="172"/>
      <c r="H212" s="172"/>
      <c r="I212" s="172"/>
      <c r="J212" s="172"/>
      <c r="K212" s="231"/>
      <c r="L212" s="231">
        <f t="shared" ref="L212:U212" si="92">L208*L210</f>
        <v>0</v>
      </c>
      <c r="M212" s="231">
        <f t="shared" si="92"/>
        <v>0</v>
      </c>
      <c r="N212" s="231">
        <f t="shared" si="92"/>
        <v>0</v>
      </c>
      <c r="O212" s="231">
        <f t="shared" si="92"/>
        <v>0</v>
      </c>
      <c r="P212" s="231">
        <f t="shared" si="92"/>
        <v>0</v>
      </c>
      <c r="Q212" s="231">
        <f t="shared" si="92"/>
        <v>0</v>
      </c>
      <c r="R212" s="231">
        <f t="shared" si="92"/>
        <v>0</v>
      </c>
      <c r="S212" s="231">
        <f t="shared" si="92"/>
        <v>0</v>
      </c>
      <c r="T212" s="231">
        <f t="shared" si="92"/>
        <v>0</v>
      </c>
      <c r="U212" s="231">
        <f t="shared" si="92"/>
        <v>0</v>
      </c>
    </row>
    <row r="213" spans="1:21" ht="15">
      <c r="A213" s="198"/>
      <c r="B213" s="175" t="s">
        <v>206</v>
      </c>
      <c r="C213" s="168" t="s">
        <v>186</v>
      </c>
      <c r="D213" s="174" t="str">
        <f>D212</f>
        <v>Domestic</v>
      </c>
      <c r="E213" s="171"/>
      <c r="F213" s="173"/>
      <c r="G213" s="172"/>
      <c r="H213" s="172"/>
      <c r="I213" s="172"/>
      <c r="J213" s="172"/>
      <c r="K213" s="231"/>
      <c r="L213" s="231">
        <f t="shared" ref="L213:U213" si="93">L209*L210</f>
        <v>0</v>
      </c>
      <c r="M213" s="231">
        <f t="shared" si="93"/>
        <v>0</v>
      </c>
      <c r="N213" s="231">
        <f t="shared" si="93"/>
        <v>0</v>
      </c>
      <c r="O213" s="231">
        <f t="shared" si="93"/>
        <v>0</v>
      </c>
      <c r="P213" s="231">
        <f t="shared" si="93"/>
        <v>0</v>
      </c>
      <c r="Q213" s="231">
        <f t="shared" si="93"/>
        <v>0</v>
      </c>
      <c r="R213" s="231">
        <f t="shared" si="93"/>
        <v>0</v>
      </c>
      <c r="S213" s="231">
        <f t="shared" si="93"/>
        <v>0</v>
      </c>
      <c r="T213" s="231">
        <f t="shared" si="93"/>
        <v>0</v>
      </c>
      <c r="U213" s="231">
        <f t="shared" si="93"/>
        <v>0</v>
      </c>
    </row>
    <row r="214" spans="1:21" ht="15">
      <c r="A214" s="198"/>
      <c r="B214" s="179" t="s">
        <v>192</v>
      </c>
      <c r="C214" s="168"/>
      <c r="D214" s="200"/>
      <c r="E214" s="199"/>
      <c r="F214" s="172"/>
      <c r="G214" s="172"/>
      <c r="H214" s="172"/>
      <c r="I214" s="172"/>
      <c r="J214" s="172"/>
      <c r="K214" s="231"/>
      <c r="L214" s="274"/>
      <c r="M214" s="274"/>
      <c r="N214" s="274"/>
      <c r="O214" s="274"/>
      <c r="P214" s="274"/>
      <c r="Q214" s="274"/>
      <c r="R214" s="274"/>
      <c r="S214" s="274"/>
      <c r="T214" s="274"/>
      <c r="U214" s="274"/>
    </row>
    <row r="215" spans="1:21" ht="15">
      <c r="A215" s="198"/>
      <c r="B215" s="175" t="s">
        <v>208</v>
      </c>
      <c r="C215" s="168" t="str">
        <f>"million "&amp;D215</f>
        <v>million LCU</v>
      </c>
      <c r="D215" s="233" t="s">
        <v>226</v>
      </c>
      <c r="E215" s="171"/>
      <c r="F215" s="173"/>
      <c r="G215" s="172"/>
      <c r="H215" s="172"/>
      <c r="I215" s="172"/>
      <c r="J215" s="172"/>
      <c r="K215" s="276">
        <v>0</v>
      </c>
      <c r="L215" s="231">
        <f t="shared" ref="L215:U215" si="94">K215-L216</f>
        <v>0</v>
      </c>
      <c r="M215" s="231">
        <f t="shared" si="94"/>
        <v>0</v>
      </c>
      <c r="N215" s="231">
        <f t="shared" si="94"/>
        <v>0</v>
      </c>
      <c r="O215" s="231">
        <f t="shared" si="94"/>
        <v>0</v>
      </c>
      <c r="P215" s="231">
        <f t="shared" si="94"/>
        <v>0</v>
      </c>
      <c r="Q215" s="231">
        <f t="shared" si="94"/>
        <v>0</v>
      </c>
      <c r="R215" s="231">
        <f t="shared" si="94"/>
        <v>0</v>
      </c>
      <c r="S215" s="231">
        <f t="shared" si="94"/>
        <v>0</v>
      </c>
      <c r="T215" s="231">
        <f t="shared" si="94"/>
        <v>0</v>
      </c>
      <c r="U215" s="231">
        <f t="shared" si="94"/>
        <v>0</v>
      </c>
    </row>
    <row r="216" spans="1:21" ht="15">
      <c r="A216" s="198"/>
      <c r="B216" s="175" t="s">
        <v>119</v>
      </c>
      <c r="C216" s="168" t="str">
        <f>"million "&amp;D216</f>
        <v>million LCU</v>
      </c>
      <c r="D216" s="174" t="str">
        <f>D215</f>
        <v>LCU</v>
      </c>
      <c r="E216" s="171"/>
      <c r="F216" s="173"/>
      <c r="G216" s="172"/>
      <c r="H216" s="172"/>
      <c r="I216" s="172"/>
      <c r="J216" s="172"/>
      <c r="K216" s="231"/>
      <c r="L216" s="277">
        <v>0</v>
      </c>
      <c r="M216" s="277">
        <v>0</v>
      </c>
      <c r="N216" s="277">
        <v>0</v>
      </c>
      <c r="O216" s="277">
        <v>0</v>
      </c>
      <c r="P216" s="277">
        <v>0</v>
      </c>
      <c r="Q216" s="277">
        <v>0</v>
      </c>
      <c r="R216" s="277">
        <v>0</v>
      </c>
      <c r="S216" s="277">
        <v>0</v>
      </c>
      <c r="T216" s="277">
        <v>0</v>
      </c>
      <c r="U216" s="277">
        <v>0</v>
      </c>
    </row>
    <row r="217" spans="1:21" ht="15">
      <c r="A217" s="198"/>
      <c r="B217" s="175" t="s">
        <v>182</v>
      </c>
      <c r="C217" s="168" t="str">
        <f>"million "&amp;D217</f>
        <v>million LCU</v>
      </c>
      <c r="D217" s="174" t="str">
        <f>D216</f>
        <v>LCU</v>
      </c>
      <c r="E217" s="171"/>
      <c r="F217" s="173"/>
      <c r="G217" s="172"/>
      <c r="H217" s="172"/>
      <c r="I217" s="172"/>
      <c r="J217" s="172"/>
      <c r="K217" s="231"/>
      <c r="L217" s="277">
        <v>0</v>
      </c>
      <c r="M217" s="277">
        <v>0</v>
      </c>
      <c r="N217" s="277">
        <v>0</v>
      </c>
      <c r="O217" s="277">
        <v>0</v>
      </c>
      <c r="P217" s="277">
        <v>0</v>
      </c>
      <c r="Q217" s="277">
        <v>0</v>
      </c>
      <c r="R217" s="277">
        <v>0</v>
      </c>
      <c r="S217" s="277">
        <v>0</v>
      </c>
      <c r="T217" s="277">
        <v>0</v>
      </c>
      <c r="U217" s="277">
        <v>0</v>
      </c>
    </row>
    <row r="218" spans="1:21" ht="15">
      <c r="A218" s="198"/>
      <c r="B218" s="175" t="s">
        <v>185</v>
      </c>
      <c r="C218" s="168" t="str">
        <f>"LCU per unit of "&amp;D218</f>
        <v>LCU per unit of LCU</v>
      </c>
      <c r="D218" s="174" t="str">
        <f>D217</f>
        <v>LCU</v>
      </c>
      <c r="E218" s="171"/>
      <c r="F218" s="178"/>
      <c r="G218" s="172"/>
      <c r="H218" s="172"/>
      <c r="I218" s="172"/>
      <c r="J218" s="172"/>
      <c r="K218" s="273">
        <f t="shared" ref="K218:U218" si="95">INDEX($K$81:$U$85,MATCH($D218,$B$81:$B$85,0),MATCH(K$78,$K$78:$U$78,0))</f>
        <v>1</v>
      </c>
      <c r="L218" s="273">
        <f t="shared" si="95"/>
        <v>1</v>
      </c>
      <c r="M218" s="273">
        <f t="shared" si="95"/>
        <v>1</v>
      </c>
      <c r="N218" s="273">
        <f t="shared" si="95"/>
        <v>1</v>
      </c>
      <c r="O218" s="273">
        <f t="shared" si="95"/>
        <v>1</v>
      </c>
      <c r="P218" s="273">
        <f t="shared" si="95"/>
        <v>1</v>
      </c>
      <c r="Q218" s="273">
        <f t="shared" si="95"/>
        <v>1</v>
      </c>
      <c r="R218" s="273">
        <f t="shared" si="95"/>
        <v>1</v>
      </c>
      <c r="S218" s="273">
        <f t="shared" si="95"/>
        <v>1</v>
      </c>
      <c r="T218" s="273">
        <f t="shared" si="95"/>
        <v>1</v>
      </c>
      <c r="U218" s="273">
        <f t="shared" si="95"/>
        <v>1</v>
      </c>
    </row>
    <row r="219" spans="1:21" ht="15">
      <c r="A219" s="198"/>
      <c r="B219" s="175" t="s">
        <v>207</v>
      </c>
      <c r="C219" s="168" t="s">
        <v>186</v>
      </c>
      <c r="D219" s="234" t="s">
        <v>65</v>
      </c>
      <c r="E219" s="171"/>
      <c r="F219" s="173"/>
      <c r="G219" s="172"/>
      <c r="H219" s="172"/>
      <c r="I219" s="172"/>
      <c r="J219" s="172"/>
      <c r="K219" s="231">
        <f t="shared" ref="K219:U219" si="96">K215*K218</f>
        <v>0</v>
      </c>
      <c r="L219" s="231">
        <f t="shared" si="96"/>
        <v>0</v>
      </c>
      <c r="M219" s="231">
        <f t="shared" si="96"/>
        <v>0</v>
      </c>
      <c r="N219" s="231">
        <f t="shared" si="96"/>
        <v>0</v>
      </c>
      <c r="O219" s="231">
        <f t="shared" si="96"/>
        <v>0</v>
      </c>
      <c r="P219" s="231">
        <f t="shared" si="96"/>
        <v>0</v>
      </c>
      <c r="Q219" s="231">
        <f t="shared" si="96"/>
        <v>0</v>
      </c>
      <c r="R219" s="231">
        <f t="shared" si="96"/>
        <v>0</v>
      </c>
      <c r="S219" s="231">
        <f t="shared" si="96"/>
        <v>0</v>
      </c>
      <c r="T219" s="231">
        <f t="shared" si="96"/>
        <v>0</v>
      </c>
      <c r="U219" s="231">
        <f t="shared" si="96"/>
        <v>0</v>
      </c>
    </row>
    <row r="220" spans="1:21" ht="15">
      <c r="A220" s="198"/>
      <c r="B220" s="175" t="s">
        <v>188</v>
      </c>
      <c r="C220" s="168" t="s">
        <v>186</v>
      </c>
      <c r="D220" s="174" t="str">
        <f>D219</f>
        <v>Domestic</v>
      </c>
      <c r="E220" s="171"/>
      <c r="F220" s="173"/>
      <c r="G220" s="172"/>
      <c r="H220" s="172"/>
      <c r="I220" s="172"/>
      <c r="J220" s="172"/>
      <c r="K220" s="231"/>
      <c r="L220" s="231">
        <f t="shared" ref="L220:U220" si="97">L216*L218</f>
        <v>0</v>
      </c>
      <c r="M220" s="231">
        <f t="shared" si="97"/>
        <v>0</v>
      </c>
      <c r="N220" s="231">
        <f t="shared" si="97"/>
        <v>0</v>
      </c>
      <c r="O220" s="231">
        <f t="shared" si="97"/>
        <v>0</v>
      </c>
      <c r="P220" s="231">
        <f t="shared" si="97"/>
        <v>0</v>
      </c>
      <c r="Q220" s="231">
        <f t="shared" si="97"/>
        <v>0</v>
      </c>
      <c r="R220" s="231">
        <f t="shared" si="97"/>
        <v>0</v>
      </c>
      <c r="S220" s="231">
        <f t="shared" si="97"/>
        <v>0</v>
      </c>
      <c r="T220" s="231">
        <f t="shared" si="97"/>
        <v>0</v>
      </c>
      <c r="U220" s="231">
        <f t="shared" si="97"/>
        <v>0</v>
      </c>
    </row>
    <row r="221" spans="1:21" ht="15">
      <c r="A221" s="198"/>
      <c r="B221" s="175" t="s">
        <v>206</v>
      </c>
      <c r="C221" s="168" t="s">
        <v>186</v>
      </c>
      <c r="D221" s="174" t="str">
        <f>D220</f>
        <v>Domestic</v>
      </c>
      <c r="E221" s="171"/>
      <c r="F221" s="173"/>
      <c r="G221" s="172"/>
      <c r="H221" s="172"/>
      <c r="I221" s="172"/>
      <c r="J221" s="172"/>
      <c r="K221" s="231"/>
      <c r="L221" s="231">
        <f t="shared" ref="L221:U221" si="98">L217*L218</f>
        <v>0</v>
      </c>
      <c r="M221" s="231">
        <f t="shared" si="98"/>
        <v>0</v>
      </c>
      <c r="N221" s="231">
        <f t="shared" si="98"/>
        <v>0</v>
      </c>
      <c r="O221" s="231">
        <f t="shared" si="98"/>
        <v>0</v>
      </c>
      <c r="P221" s="231">
        <f t="shared" si="98"/>
        <v>0</v>
      </c>
      <c r="Q221" s="231">
        <f t="shared" si="98"/>
        <v>0</v>
      </c>
      <c r="R221" s="231">
        <f t="shared" si="98"/>
        <v>0</v>
      </c>
      <c r="S221" s="231">
        <f t="shared" si="98"/>
        <v>0</v>
      </c>
      <c r="T221" s="231">
        <f t="shared" si="98"/>
        <v>0</v>
      </c>
      <c r="U221" s="231">
        <f t="shared" si="98"/>
        <v>0</v>
      </c>
    </row>
    <row r="222" spans="1:21" ht="15">
      <c r="A222" s="198"/>
      <c r="B222" s="179" t="s">
        <v>191</v>
      </c>
      <c r="C222" s="168"/>
      <c r="D222" s="200"/>
      <c r="E222" s="199"/>
      <c r="F222" s="172"/>
      <c r="G222" s="172"/>
      <c r="H222" s="172"/>
      <c r="I222" s="172"/>
      <c r="J222" s="172"/>
      <c r="K222" s="231"/>
      <c r="L222" s="274"/>
      <c r="M222" s="274"/>
      <c r="N222" s="274"/>
      <c r="O222" s="274"/>
      <c r="P222" s="274"/>
      <c r="Q222" s="274"/>
      <c r="R222" s="274"/>
      <c r="S222" s="274"/>
      <c r="T222" s="274"/>
      <c r="U222" s="274"/>
    </row>
    <row r="223" spans="1:21" ht="15">
      <c r="A223" s="198"/>
      <c r="B223" s="175" t="s">
        <v>208</v>
      </c>
      <c r="C223" s="168" t="str">
        <f>"million "&amp;D223</f>
        <v>million LCU</v>
      </c>
      <c r="D223" s="233" t="s">
        <v>226</v>
      </c>
      <c r="E223" s="171"/>
      <c r="F223" s="173"/>
      <c r="G223" s="172"/>
      <c r="H223" s="172"/>
      <c r="I223" s="172"/>
      <c r="J223" s="172"/>
      <c r="K223" s="276">
        <v>0</v>
      </c>
      <c r="L223" s="231">
        <f t="shared" ref="L223:U223" si="99">K223-L224</f>
        <v>0</v>
      </c>
      <c r="M223" s="231">
        <f t="shared" si="99"/>
        <v>0</v>
      </c>
      <c r="N223" s="231">
        <f t="shared" si="99"/>
        <v>0</v>
      </c>
      <c r="O223" s="231">
        <f t="shared" si="99"/>
        <v>0</v>
      </c>
      <c r="P223" s="231">
        <f t="shared" si="99"/>
        <v>0</v>
      </c>
      <c r="Q223" s="231">
        <f t="shared" si="99"/>
        <v>0</v>
      </c>
      <c r="R223" s="231">
        <f t="shared" si="99"/>
        <v>0</v>
      </c>
      <c r="S223" s="231">
        <f t="shared" si="99"/>
        <v>0</v>
      </c>
      <c r="T223" s="231">
        <f t="shared" si="99"/>
        <v>0</v>
      </c>
      <c r="U223" s="231">
        <f t="shared" si="99"/>
        <v>0</v>
      </c>
    </row>
    <row r="224" spans="1:21" ht="15">
      <c r="A224" s="198"/>
      <c r="B224" s="175" t="s">
        <v>119</v>
      </c>
      <c r="C224" s="168" t="str">
        <f>"million "&amp;D224</f>
        <v>million LCU</v>
      </c>
      <c r="D224" s="174" t="str">
        <f>D223</f>
        <v>LCU</v>
      </c>
      <c r="E224" s="171"/>
      <c r="F224" s="173"/>
      <c r="G224" s="172"/>
      <c r="H224" s="172"/>
      <c r="I224" s="172"/>
      <c r="J224" s="172"/>
      <c r="K224" s="231"/>
      <c r="L224" s="277">
        <v>0</v>
      </c>
      <c r="M224" s="277">
        <v>0</v>
      </c>
      <c r="N224" s="277">
        <v>0</v>
      </c>
      <c r="O224" s="277">
        <v>0</v>
      </c>
      <c r="P224" s="277">
        <v>0</v>
      </c>
      <c r="Q224" s="277">
        <v>0</v>
      </c>
      <c r="R224" s="277">
        <v>0</v>
      </c>
      <c r="S224" s="277">
        <v>0</v>
      </c>
      <c r="T224" s="277">
        <v>0</v>
      </c>
      <c r="U224" s="277">
        <v>0</v>
      </c>
    </row>
    <row r="225" spans="1:21" ht="15">
      <c r="A225" s="198"/>
      <c r="B225" s="175" t="s">
        <v>182</v>
      </c>
      <c r="C225" s="168" t="str">
        <f>"million "&amp;D225</f>
        <v>million LCU</v>
      </c>
      <c r="D225" s="174" t="str">
        <f>D224</f>
        <v>LCU</v>
      </c>
      <c r="E225" s="171"/>
      <c r="F225" s="173"/>
      <c r="G225" s="172"/>
      <c r="H225" s="172"/>
      <c r="I225" s="172"/>
      <c r="J225" s="172"/>
      <c r="K225" s="231"/>
      <c r="L225" s="277">
        <v>0</v>
      </c>
      <c r="M225" s="277">
        <v>0</v>
      </c>
      <c r="N225" s="277">
        <v>0</v>
      </c>
      <c r="O225" s="277">
        <v>0</v>
      </c>
      <c r="P225" s="277">
        <v>0</v>
      </c>
      <c r="Q225" s="277">
        <v>0</v>
      </c>
      <c r="R225" s="277">
        <v>0</v>
      </c>
      <c r="S225" s="277">
        <v>0</v>
      </c>
      <c r="T225" s="277">
        <v>0</v>
      </c>
      <c r="U225" s="277">
        <v>0</v>
      </c>
    </row>
    <row r="226" spans="1:21" ht="15">
      <c r="A226" s="198"/>
      <c r="B226" s="175" t="s">
        <v>185</v>
      </c>
      <c r="C226" s="168" t="str">
        <f>"LCU per unit of "&amp;D226</f>
        <v>LCU per unit of LCU</v>
      </c>
      <c r="D226" s="174" t="str">
        <f>D225</f>
        <v>LCU</v>
      </c>
      <c r="E226" s="171"/>
      <c r="F226" s="178"/>
      <c r="G226" s="172"/>
      <c r="H226" s="172"/>
      <c r="I226" s="172"/>
      <c r="J226" s="172"/>
      <c r="K226" s="273">
        <f t="shared" ref="K226:U226" si="100">INDEX($K$81:$U$85,MATCH($D226,$B$81:$B$85,0),MATCH(K$78,$K$78:$U$78,0))</f>
        <v>1</v>
      </c>
      <c r="L226" s="273">
        <f t="shared" si="100"/>
        <v>1</v>
      </c>
      <c r="M226" s="273">
        <f t="shared" si="100"/>
        <v>1</v>
      </c>
      <c r="N226" s="273">
        <f t="shared" si="100"/>
        <v>1</v>
      </c>
      <c r="O226" s="273">
        <f t="shared" si="100"/>
        <v>1</v>
      </c>
      <c r="P226" s="273">
        <f t="shared" si="100"/>
        <v>1</v>
      </c>
      <c r="Q226" s="273">
        <f t="shared" si="100"/>
        <v>1</v>
      </c>
      <c r="R226" s="273">
        <f t="shared" si="100"/>
        <v>1</v>
      </c>
      <c r="S226" s="273">
        <f t="shared" si="100"/>
        <v>1</v>
      </c>
      <c r="T226" s="273">
        <f t="shared" si="100"/>
        <v>1</v>
      </c>
      <c r="U226" s="273">
        <f t="shared" si="100"/>
        <v>1</v>
      </c>
    </row>
    <row r="227" spans="1:21" ht="15">
      <c r="A227" s="198"/>
      <c r="B227" s="175" t="s">
        <v>207</v>
      </c>
      <c r="C227" s="168" t="s">
        <v>186</v>
      </c>
      <c r="D227" s="234" t="s">
        <v>65</v>
      </c>
      <c r="E227" s="171"/>
      <c r="F227" s="173"/>
      <c r="G227" s="172"/>
      <c r="H227" s="172"/>
      <c r="I227" s="172"/>
      <c r="J227" s="172"/>
      <c r="K227" s="231">
        <f t="shared" ref="K227:U227" si="101">K223*K226</f>
        <v>0</v>
      </c>
      <c r="L227" s="231">
        <f t="shared" si="101"/>
        <v>0</v>
      </c>
      <c r="M227" s="231">
        <f t="shared" si="101"/>
        <v>0</v>
      </c>
      <c r="N227" s="231">
        <f t="shared" si="101"/>
        <v>0</v>
      </c>
      <c r="O227" s="231">
        <f t="shared" si="101"/>
        <v>0</v>
      </c>
      <c r="P227" s="231">
        <f t="shared" si="101"/>
        <v>0</v>
      </c>
      <c r="Q227" s="231">
        <f t="shared" si="101"/>
        <v>0</v>
      </c>
      <c r="R227" s="231">
        <f t="shared" si="101"/>
        <v>0</v>
      </c>
      <c r="S227" s="231">
        <f t="shared" si="101"/>
        <v>0</v>
      </c>
      <c r="T227" s="231">
        <f t="shared" si="101"/>
        <v>0</v>
      </c>
      <c r="U227" s="231">
        <f t="shared" si="101"/>
        <v>0</v>
      </c>
    </row>
    <row r="228" spans="1:21" ht="15">
      <c r="A228" s="198"/>
      <c r="B228" s="175" t="s">
        <v>188</v>
      </c>
      <c r="C228" s="168" t="s">
        <v>186</v>
      </c>
      <c r="D228" s="174" t="str">
        <f>D227</f>
        <v>Domestic</v>
      </c>
      <c r="E228" s="171"/>
      <c r="F228" s="173"/>
      <c r="G228" s="172"/>
      <c r="H228" s="172"/>
      <c r="I228" s="172"/>
      <c r="J228" s="172"/>
      <c r="K228" s="231"/>
      <c r="L228" s="231">
        <f t="shared" ref="L228:U228" si="102">L224*L226</f>
        <v>0</v>
      </c>
      <c r="M228" s="231">
        <f t="shared" si="102"/>
        <v>0</v>
      </c>
      <c r="N228" s="231">
        <f t="shared" si="102"/>
        <v>0</v>
      </c>
      <c r="O228" s="231">
        <f t="shared" si="102"/>
        <v>0</v>
      </c>
      <c r="P228" s="231">
        <f t="shared" si="102"/>
        <v>0</v>
      </c>
      <c r="Q228" s="231">
        <f t="shared" si="102"/>
        <v>0</v>
      </c>
      <c r="R228" s="231">
        <f t="shared" si="102"/>
        <v>0</v>
      </c>
      <c r="S228" s="231">
        <f t="shared" si="102"/>
        <v>0</v>
      </c>
      <c r="T228" s="231">
        <f t="shared" si="102"/>
        <v>0</v>
      </c>
      <c r="U228" s="231">
        <f t="shared" si="102"/>
        <v>0</v>
      </c>
    </row>
    <row r="229" spans="1:21" ht="15">
      <c r="A229" s="198"/>
      <c r="B229" s="175" t="s">
        <v>206</v>
      </c>
      <c r="C229" s="168" t="s">
        <v>186</v>
      </c>
      <c r="D229" s="174" t="str">
        <f>D228</f>
        <v>Domestic</v>
      </c>
      <c r="E229" s="171"/>
      <c r="F229" s="173"/>
      <c r="G229" s="172"/>
      <c r="H229" s="172"/>
      <c r="I229" s="172"/>
      <c r="J229" s="172"/>
      <c r="K229" s="231"/>
      <c r="L229" s="231">
        <f t="shared" ref="L229:U229" si="103">L225*L226</f>
        <v>0</v>
      </c>
      <c r="M229" s="231">
        <f t="shared" si="103"/>
        <v>0</v>
      </c>
      <c r="N229" s="231">
        <f t="shared" si="103"/>
        <v>0</v>
      </c>
      <c r="O229" s="231">
        <f t="shared" si="103"/>
        <v>0</v>
      </c>
      <c r="P229" s="231">
        <f t="shared" si="103"/>
        <v>0</v>
      </c>
      <c r="Q229" s="231">
        <f t="shared" si="103"/>
        <v>0</v>
      </c>
      <c r="R229" s="231">
        <f t="shared" si="103"/>
        <v>0</v>
      </c>
      <c r="S229" s="231">
        <f t="shared" si="103"/>
        <v>0</v>
      </c>
      <c r="T229" s="231">
        <f t="shared" si="103"/>
        <v>0</v>
      </c>
      <c r="U229" s="231">
        <f t="shared" si="103"/>
        <v>0</v>
      </c>
    </row>
    <row r="230" spans="1:21" ht="15">
      <c r="A230" s="198"/>
      <c r="B230" s="179" t="s">
        <v>190</v>
      </c>
      <c r="C230" s="168"/>
      <c r="D230" s="200"/>
      <c r="E230" s="199"/>
      <c r="F230" s="172"/>
      <c r="G230" s="172"/>
      <c r="H230" s="172"/>
      <c r="I230" s="172"/>
      <c r="J230" s="172"/>
      <c r="K230" s="231"/>
      <c r="L230" s="274"/>
      <c r="M230" s="274"/>
      <c r="N230" s="274"/>
      <c r="O230" s="274"/>
      <c r="P230" s="274"/>
      <c r="Q230" s="274"/>
      <c r="R230" s="274"/>
      <c r="S230" s="274"/>
      <c r="T230" s="274"/>
      <c r="U230" s="274"/>
    </row>
    <row r="231" spans="1:21" ht="15">
      <c r="A231" s="198"/>
      <c r="B231" s="175" t="s">
        <v>208</v>
      </c>
      <c r="C231" s="168" t="str">
        <f>"million "&amp;D231</f>
        <v>million LCU</v>
      </c>
      <c r="D231" s="233" t="s">
        <v>226</v>
      </c>
      <c r="E231" s="171"/>
      <c r="F231" s="173"/>
      <c r="G231" s="172"/>
      <c r="H231" s="172"/>
      <c r="I231" s="172"/>
      <c r="J231" s="172"/>
      <c r="K231" s="276">
        <v>0</v>
      </c>
      <c r="L231" s="231">
        <f t="shared" ref="L231:U231" si="104">K231-L232</f>
        <v>0</v>
      </c>
      <c r="M231" s="231">
        <f t="shared" si="104"/>
        <v>0</v>
      </c>
      <c r="N231" s="231">
        <f t="shared" si="104"/>
        <v>0</v>
      </c>
      <c r="O231" s="231">
        <f t="shared" si="104"/>
        <v>0</v>
      </c>
      <c r="P231" s="231">
        <f t="shared" si="104"/>
        <v>0</v>
      </c>
      <c r="Q231" s="231">
        <f t="shared" si="104"/>
        <v>0</v>
      </c>
      <c r="R231" s="231">
        <f t="shared" si="104"/>
        <v>0</v>
      </c>
      <c r="S231" s="231">
        <f t="shared" si="104"/>
        <v>0</v>
      </c>
      <c r="T231" s="231">
        <f t="shared" si="104"/>
        <v>0</v>
      </c>
      <c r="U231" s="231">
        <f t="shared" si="104"/>
        <v>0</v>
      </c>
    </row>
    <row r="232" spans="1:21" ht="15">
      <c r="A232" s="198"/>
      <c r="B232" s="175" t="s">
        <v>119</v>
      </c>
      <c r="C232" s="168" t="str">
        <f>"million "&amp;D232</f>
        <v>million LCU</v>
      </c>
      <c r="D232" s="174" t="str">
        <f>D231</f>
        <v>LCU</v>
      </c>
      <c r="E232" s="171"/>
      <c r="F232" s="173"/>
      <c r="G232" s="172"/>
      <c r="H232" s="172"/>
      <c r="I232" s="172"/>
      <c r="J232" s="172"/>
      <c r="K232" s="231"/>
      <c r="L232" s="277">
        <v>0</v>
      </c>
      <c r="M232" s="277">
        <v>0</v>
      </c>
      <c r="N232" s="277">
        <v>0</v>
      </c>
      <c r="O232" s="277">
        <v>0</v>
      </c>
      <c r="P232" s="277">
        <v>0</v>
      </c>
      <c r="Q232" s="277">
        <v>0</v>
      </c>
      <c r="R232" s="277">
        <v>0</v>
      </c>
      <c r="S232" s="277">
        <v>0</v>
      </c>
      <c r="T232" s="277">
        <v>0</v>
      </c>
      <c r="U232" s="277">
        <v>0</v>
      </c>
    </row>
    <row r="233" spans="1:21" ht="15">
      <c r="A233" s="198"/>
      <c r="B233" s="175" t="s">
        <v>182</v>
      </c>
      <c r="C233" s="168" t="str">
        <f>"million "&amp;D233</f>
        <v>million LCU</v>
      </c>
      <c r="D233" s="174" t="str">
        <f>D232</f>
        <v>LCU</v>
      </c>
      <c r="E233" s="171"/>
      <c r="F233" s="173"/>
      <c r="G233" s="172"/>
      <c r="H233" s="172"/>
      <c r="I233" s="172"/>
      <c r="J233" s="172"/>
      <c r="K233" s="231"/>
      <c r="L233" s="277">
        <v>0</v>
      </c>
      <c r="M233" s="277">
        <v>0</v>
      </c>
      <c r="N233" s="277">
        <v>0</v>
      </c>
      <c r="O233" s="277">
        <v>0</v>
      </c>
      <c r="P233" s="277">
        <v>0</v>
      </c>
      <c r="Q233" s="277">
        <v>0</v>
      </c>
      <c r="R233" s="277">
        <v>0</v>
      </c>
      <c r="S233" s="277">
        <v>0</v>
      </c>
      <c r="T233" s="277">
        <v>0</v>
      </c>
      <c r="U233" s="277">
        <v>0</v>
      </c>
    </row>
    <row r="234" spans="1:21" ht="15">
      <c r="A234" s="198"/>
      <c r="B234" s="175" t="s">
        <v>185</v>
      </c>
      <c r="C234" s="168" t="str">
        <f>"LCU per unit of "&amp;D234</f>
        <v>LCU per unit of LCU</v>
      </c>
      <c r="D234" s="174" t="str">
        <f>D233</f>
        <v>LCU</v>
      </c>
      <c r="E234" s="171"/>
      <c r="F234" s="178"/>
      <c r="G234" s="172"/>
      <c r="H234" s="172"/>
      <c r="I234" s="172"/>
      <c r="J234" s="172"/>
      <c r="K234" s="273">
        <f t="shared" ref="K234:U234" si="105">INDEX($K$81:$U$85,MATCH($D234,$B$81:$B$85,0),MATCH(K$78,$K$78:$U$78,0))</f>
        <v>1</v>
      </c>
      <c r="L234" s="273">
        <f t="shared" si="105"/>
        <v>1</v>
      </c>
      <c r="M234" s="273">
        <f t="shared" si="105"/>
        <v>1</v>
      </c>
      <c r="N234" s="273">
        <f t="shared" si="105"/>
        <v>1</v>
      </c>
      <c r="O234" s="273">
        <f t="shared" si="105"/>
        <v>1</v>
      </c>
      <c r="P234" s="273">
        <f t="shared" si="105"/>
        <v>1</v>
      </c>
      <c r="Q234" s="273">
        <f t="shared" si="105"/>
        <v>1</v>
      </c>
      <c r="R234" s="273">
        <f t="shared" si="105"/>
        <v>1</v>
      </c>
      <c r="S234" s="273">
        <f t="shared" si="105"/>
        <v>1</v>
      </c>
      <c r="T234" s="273">
        <f t="shared" si="105"/>
        <v>1</v>
      </c>
      <c r="U234" s="273">
        <f t="shared" si="105"/>
        <v>1</v>
      </c>
    </row>
    <row r="235" spans="1:21" ht="15">
      <c r="A235" s="198"/>
      <c r="B235" s="175" t="s">
        <v>207</v>
      </c>
      <c r="C235" s="168" t="s">
        <v>186</v>
      </c>
      <c r="D235" s="234" t="s">
        <v>65</v>
      </c>
      <c r="E235" s="171"/>
      <c r="F235" s="173"/>
      <c r="G235" s="172"/>
      <c r="H235" s="172"/>
      <c r="I235" s="172"/>
      <c r="J235" s="172"/>
      <c r="K235" s="231">
        <f t="shared" ref="K235:U235" si="106">K231*K234</f>
        <v>0</v>
      </c>
      <c r="L235" s="231">
        <f t="shared" si="106"/>
        <v>0</v>
      </c>
      <c r="M235" s="231">
        <f t="shared" si="106"/>
        <v>0</v>
      </c>
      <c r="N235" s="231">
        <f t="shared" si="106"/>
        <v>0</v>
      </c>
      <c r="O235" s="231">
        <f t="shared" si="106"/>
        <v>0</v>
      </c>
      <c r="P235" s="231">
        <f t="shared" si="106"/>
        <v>0</v>
      </c>
      <c r="Q235" s="231">
        <f t="shared" si="106"/>
        <v>0</v>
      </c>
      <c r="R235" s="231">
        <f t="shared" si="106"/>
        <v>0</v>
      </c>
      <c r="S235" s="231">
        <f t="shared" si="106"/>
        <v>0</v>
      </c>
      <c r="T235" s="231">
        <f t="shared" si="106"/>
        <v>0</v>
      </c>
      <c r="U235" s="231">
        <f t="shared" si="106"/>
        <v>0</v>
      </c>
    </row>
    <row r="236" spans="1:21" ht="15">
      <c r="A236" s="198"/>
      <c r="B236" s="175" t="s">
        <v>188</v>
      </c>
      <c r="C236" s="168" t="s">
        <v>186</v>
      </c>
      <c r="D236" s="174" t="str">
        <f>D235</f>
        <v>Domestic</v>
      </c>
      <c r="E236" s="171"/>
      <c r="F236" s="173"/>
      <c r="G236" s="172"/>
      <c r="H236" s="172"/>
      <c r="I236" s="172"/>
      <c r="J236" s="172"/>
      <c r="K236" s="231"/>
      <c r="L236" s="231">
        <f t="shared" ref="L236:U236" si="107">L232*L234</f>
        <v>0</v>
      </c>
      <c r="M236" s="231">
        <f t="shared" si="107"/>
        <v>0</v>
      </c>
      <c r="N236" s="231">
        <f t="shared" si="107"/>
        <v>0</v>
      </c>
      <c r="O236" s="231">
        <f t="shared" si="107"/>
        <v>0</v>
      </c>
      <c r="P236" s="231">
        <f t="shared" si="107"/>
        <v>0</v>
      </c>
      <c r="Q236" s="231">
        <f t="shared" si="107"/>
        <v>0</v>
      </c>
      <c r="R236" s="231">
        <f t="shared" si="107"/>
        <v>0</v>
      </c>
      <c r="S236" s="231">
        <f t="shared" si="107"/>
        <v>0</v>
      </c>
      <c r="T236" s="231">
        <f t="shared" si="107"/>
        <v>0</v>
      </c>
      <c r="U236" s="231">
        <f t="shared" si="107"/>
        <v>0</v>
      </c>
    </row>
    <row r="237" spans="1:21" ht="15">
      <c r="A237" s="198"/>
      <c r="B237" s="175" t="s">
        <v>206</v>
      </c>
      <c r="C237" s="168" t="s">
        <v>186</v>
      </c>
      <c r="D237" s="174" t="str">
        <f>D236</f>
        <v>Domestic</v>
      </c>
      <c r="E237" s="171"/>
      <c r="F237" s="173"/>
      <c r="G237" s="172"/>
      <c r="H237" s="172"/>
      <c r="I237" s="172"/>
      <c r="J237" s="172"/>
      <c r="K237" s="231"/>
      <c r="L237" s="231">
        <f t="shared" ref="L237:U237" si="108">L233*L234</f>
        <v>0</v>
      </c>
      <c r="M237" s="231">
        <f t="shared" si="108"/>
        <v>0</v>
      </c>
      <c r="N237" s="231">
        <f t="shared" si="108"/>
        <v>0</v>
      </c>
      <c r="O237" s="231">
        <f t="shared" si="108"/>
        <v>0</v>
      </c>
      <c r="P237" s="231">
        <f t="shared" si="108"/>
        <v>0</v>
      </c>
      <c r="Q237" s="231">
        <f t="shared" si="108"/>
        <v>0</v>
      </c>
      <c r="R237" s="231">
        <f t="shared" si="108"/>
        <v>0</v>
      </c>
      <c r="S237" s="231">
        <f t="shared" si="108"/>
        <v>0</v>
      </c>
      <c r="T237" s="231">
        <f t="shared" si="108"/>
        <v>0</v>
      </c>
      <c r="U237" s="231">
        <f t="shared" si="108"/>
        <v>0</v>
      </c>
    </row>
    <row r="238" spans="1:21" ht="15">
      <c r="A238" s="185"/>
      <c r="B238" s="185"/>
      <c r="C238" s="171"/>
      <c r="D238" s="171"/>
      <c r="E238" s="171"/>
      <c r="F238" s="173"/>
      <c r="G238" s="173"/>
      <c r="H238" s="173"/>
      <c r="I238" s="173"/>
      <c r="J238" s="173"/>
      <c r="K238" s="171"/>
      <c r="L238" s="171"/>
      <c r="M238" s="171"/>
      <c r="N238" s="171"/>
      <c r="O238" s="171"/>
      <c r="P238" s="171"/>
      <c r="Q238" s="171"/>
      <c r="R238" s="171"/>
      <c r="S238" s="168"/>
      <c r="T238" s="168"/>
      <c r="U238" s="168"/>
    </row>
    <row r="239" spans="1:21" ht="15">
      <c r="A239" s="197"/>
      <c r="B239" s="197" t="s">
        <v>205</v>
      </c>
      <c r="C239" s="171"/>
      <c r="D239" s="171"/>
      <c r="E239" s="171"/>
      <c r="F239" s="173"/>
      <c r="G239" s="173"/>
      <c r="H239" s="173"/>
      <c r="I239" s="173"/>
      <c r="J239" s="173"/>
      <c r="K239" s="171"/>
      <c r="L239" s="171"/>
      <c r="M239" s="171"/>
      <c r="N239" s="171"/>
      <c r="O239" s="171"/>
      <c r="P239" s="171"/>
      <c r="Q239" s="171"/>
      <c r="R239" s="171"/>
      <c r="S239" s="168"/>
      <c r="T239" s="168"/>
      <c r="U239" s="168"/>
    </row>
    <row r="240" spans="1:21" ht="15">
      <c r="A240" s="190"/>
      <c r="B240" s="194" t="str">
        <f>"New debts issued from "&amp;L240</f>
        <v>New debts issued from 2020</v>
      </c>
      <c r="C240" s="195"/>
      <c r="D240" s="195"/>
      <c r="E240" s="193"/>
      <c r="F240" s="195"/>
      <c r="G240" s="196">
        <f t="shared" ref="G240:U240" si="109">G78</f>
        <v>2015</v>
      </c>
      <c r="H240" s="196">
        <f t="shared" si="109"/>
        <v>2016</v>
      </c>
      <c r="I240" s="196">
        <f t="shared" si="109"/>
        <v>2017</v>
      </c>
      <c r="J240" s="196">
        <f t="shared" si="109"/>
        <v>2018</v>
      </c>
      <c r="K240" s="196">
        <f t="shared" si="109"/>
        <v>2019</v>
      </c>
      <c r="L240" s="196">
        <f t="shared" si="109"/>
        <v>2020</v>
      </c>
      <c r="M240" s="196">
        <f t="shared" si="109"/>
        <v>2021</v>
      </c>
      <c r="N240" s="196">
        <f t="shared" si="109"/>
        <v>2022</v>
      </c>
      <c r="O240" s="196">
        <f t="shared" si="109"/>
        <v>2023</v>
      </c>
      <c r="P240" s="196">
        <f t="shared" si="109"/>
        <v>2024</v>
      </c>
      <c r="Q240" s="196">
        <f t="shared" si="109"/>
        <v>2025</v>
      </c>
      <c r="R240" s="196">
        <f t="shared" si="109"/>
        <v>2026</v>
      </c>
      <c r="S240" s="196">
        <f t="shared" si="109"/>
        <v>2027</v>
      </c>
      <c r="T240" s="196">
        <f t="shared" si="109"/>
        <v>2028</v>
      </c>
      <c r="U240" s="196">
        <f t="shared" si="109"/>
        <v>2029</v>
      </c>
    </row>
    <row r="241" spans="1:21" ht="15">
      <c r="A241" s="190"/>
      <c r="B241" s="194"/>
      <c r="C241" s="195"/>
      <c r="D241" s="195"/>
      <c r="E241" s="193"/>
      <c r="F241" s="195"/>
      <c r="G241" s="195"/>
      <c r="H241" s="195"/>
      <c r="I241" s="195"/>
      <c r="J241" s="195"/>
      <c r="K241" s="194"/>
      <c r="L241" s="193">
        <v>0</v>
      </c>
      <c r="M241" s="193">
        <f t="shared" ref="M241:U241" si="110">L241+1</f>
        <v>1</v>
      </c>
      <c r="N241" s="193">
        <f t="shared" si="110"/>
        <v>2</v>
      </c>
      <c r="O241" s="193">
        <f t="shared" si="110"/>
        <v>3</v>
      </c>
      <c r="P241" s="193">
        <f t="shared" si="110"/>
        <v>4</v>
      </c>
      <c r="Q241" s="193">
        <f t="shared" si="110"/>
        <v>5</v>
      </c>
      <c r="R241" s="193">
        <f t="shared" si="110"/>
        <v>6</v>
      </c>
      <c r="S241" s="193">
        <f t="shared" si="110"/>
        <v>7</v>
      </c>
      <c r="T241" s="193">
        <f t="shared" si="110"/>
        <v>8</v>
      </c>
      <c r="U241" s="193">
        <f t="shared" si="110"/>
        <v>9</v>
      </c>
    </row>
    <row r="242" spans="1:21" ht="15">
      <c r="A242" s="190"/>
      <c r="B242" s="172"/>
      <c r="C242" s="172"/>
      <c r="D242" s="172"/>
      <c r="E242" s="192"/>
      <c r="F242" s="172"/>
      <c r="G242" s="172"/>
      <c r="H242" s="172"/>
      <c r="I242" s="172"/>
      <c r="J242" s="172"/>
      <c r="K242" s="171"/>
      <c r="L242" s="192"/>
      <c r="M242" s="192"/>
      <c r="N242" s="192"/>
      <c r="O242" s="192"/>
      <c r="P242" s="192"/>
      <c r="Q242" s="192"/>
      <c r="R242" s="192"/>
      <c r="S242" s="192"/>
      <c r="T242" s="192"/>
      <c r="U242" s="192"/>
    </row>
    <row r="243" spans="1:21" ht="15">
      <c r="A243" s="190"/>
      <c r="B243" s="189" t="s">
        <v>204</v>
      </c>
      <c r="C243" s="188"/>
      <c r="D243" s="188"/>
      <c r="E243" s="188"/>
      <c r="F243" s="187"/>
      <c r="G243" s="187"/>
      <c r="H243" s="187"/>
      <c r="I243" s="187"/>
      <c r="J243" s="187"/>
      <c r="K243" s="186"/>
      <c r="L243" s="191"/>
      <c r="M243" s="191"/>
      <c r="N243" s="191"/>
      <c r="O243" s="191"/>
      <c r="P243" s="191"/>
      <c r="Q243" s="191"/>
      <c r="R243" s="191"/>
      <c r="S243" s="191"/>
      <c r="T243" s="191"/>
      <c r="U243" s="191"/>
    </row>
    <row r="244" spans="1:21" ht="15">
      <c r="A244" s="190"/>
      <c r="B244" s="278" t="str">
        <f>B$243&amp;" for debts denominated in "&amp;D244</f>
        <v>Gross borrowings for debts denominated in LCU</v>
      </c>
      <c r="C244" s="251" t="str">
        <f>"million "&amp;D244</f>
        <v>million LCU</v>
      </c>
      <c r="D244" s="279" t="str">
        <f>$B$81</f>
        <v>LCU</v>
      </c>
      <c r="E244" s="280" t="s">
        <v>184</v>
      </c>
      <c r="F244" s="271"/>
      <c r="G244" s="275"/>
      <c r="H244" s="275"/>
      <c r="I244" s="275"/>
      <c r="J244" s="275"/>
      <c r="K244" s="231"/>
      <c r="L244" s="273">
        <f t="shared" ref="L244:U248" si="111">SUMIFS(L$277:L$531,$B$277:$B$531,$E244,$D$277:$D$531,$D244)</f>
        <v>-23995.537312455737</v>
      </c>
      <c r="M244" s="273">
        <f t="shared" ca="1" si="111"/>
        <v>-24523.324392476701</v>
      </c>
      <c r="N244" s="273">
        <f t="shared" ca="1" si="111"/>
        <v>-21691.668490267897</v>
      </c>
      <c r="O244" s="273">
        <f t="shared" ca="1" si="111"/>
        <v>-23701.044500629105</v>
      </c>
      <c r="P244" s="273">
        <f t="shared" ca="1" si="111"/>
        <v>-23967.815943481342</v>
      </c>
      <c r="Q244" s="273">
        <f t="shared" ca="1" si="111"/>
        <v>-53344.711404376118</v>
      </c>
      <c r="R244" s="273">
        <f t="shared" ca="1" si="111"/>
        <v>-56373.636831081567</v>
      </c>
      <c r="S244" s="273">
        <f t="shared" ca="1" si="111"/>
        <v>-57272.761525650239</v>
      </c>
      <c r="T244" s="273">
        <f t="shared" ca="1" si="111"/>
        <v>-65419.833106114369</v>
      </c>
      <c r="U244" s="273">
        <f t="shared" ca="1" si="111"/>
        <v>-70857.468429605273</v>
      </c>
    </row>
    <row r="245" spans="1:21" ht="15">
      <c r="A245" s="190"/>
      <c r="B245" s="278" t="str">
        <f>B$243&amp;" for debts denominated in "&amp;D245</f>
        <v>Gross borrowings for debts denominated in USD</v>
      </c>
      <c r="C245" s="251" t="str">
        <f>"million "&amp;D245</f>
        <v>million USD</v>
      </c>
      <c r="D245" s="279" t="str">
        <f>$B$82</f>
        <v>USD</v>
      </c>
      <c r="E245" s="280" t="s">
        <v>184</v>
      </c>
      <c r="F245" s="271"/>
      <c r="G245" s="275"/>
      <c r="H245" s="275"/>
      <c r="I245" s="275"/>
      <c r="J245" s="275"/>
      <c r="K245" s="231"/>
      <c r="L245" s="273">
        <f t="shared" si="111"/>
        <v>0</v>
      </c>
      <c r="M245" s="273">
        <f t="shared" si="111"/>
        <v>0</v>
      </c>
      <c r="N245" s="273">
        <f t="shared" si="111"/>
        <v>0</v>
      </c>
      <c r="O245" s="273">
        <f t="shared" si="111"/>
        <v>0</v>
      </c>
      <c r="P245" s="273">
        <f t="shared" si="111"/>
        <v>0</v>
      </c>
      <c r="Q245" s="273">
        <f t="shared" si="111"/>
        <v>0</v>
      </c>
      <c r="R245" s="273">
        <f t="shared" si="111"/>
        <v>0</v>
      </c>
      <c r="S245" s="273">
        <f t="shared" si="111"/>
        <v>0</v>
      </c>
      <c r="T245" s="273">
        <f t="shared" si="111"/>
        <v>0</v>
      </c>
      <c r="U245" s="273">
        <f t="shared" si="111"/>
        <v>0</v>
      </c>
    </row>
    <row r="246" spans="1:21" ht="15">
      <c r="A246" s="190"/>
      <c r="B246" s="278" t="str">
        <f>B$243&amp;" for debts denominated in "&amp;D246</f>
        <v>Gross borrowings for debts denominated in EUR</v>
      </c>
      <c r="C246" s="251" t="str">
        <f>"million "&amp;D246</f>
        <v>million EUR</v>
      </c>
      <c r="D246" s="279" t="str">
        <f>$B$83</f>
        <v>EUR</v>
      </c>
      <c r="E246" s="280" t="s">
        <v>184</v>
      </c>
      <c r="F246" s="271"/>
      <c r="G246" s="275"/>
      <c r="H246" s="275"/>
      <c r="I246" s="275"/>
      <c r="J246" s="275"/>
      <c r="K246" s="231"/>
      <c r="L246" s="273">
        <f t="shared" si="111"/>
        <v>0</v>
      </c>
      <c r="M246" s="273">
        <f t="shared" si="111"/>
        <v>0</v>
      </c>
      <c r="N246" s="273">
        <f t="shared" si="111"/>
        <v>0</v>
      </c>
      <c r="O246" s="273">
        <f t="shared" si="111"/>
        <v>0</v>
      </c>
      <c r="P246" s="273">
        <f t="shared" si="111"/>
        <v>0</v>
      </c>
      <c r="Q246" s="273">
        <f t="shared" si="111"/>
        <v>0</v>
      </c>
      <c r="R246" s="273">
        <f t="shared" si="111"/>
        <v>0</v>
      </c>
      <c r="S246" s="273">
        <f t="shared" si="111"/>
        <v>0</v>
      </c>
      <c r="T246" s="273">
        <f t="shared" si="111"/>
        <v>0</v>
      </c>
      <c r="U246" s="273">
        <f t="shared" si="111"/>
        <v>0</v>
      </c>
    </row>
    <row r="247" spans="1:21" ht="15">
      <c r="A247" s="190"/>
      <c r="B247" s="278" t="str">
        <f>B$243&amp;" for debts denominated in "&amp;D247</f>
        <v>Gross borrowings for debts denominated in GBP</v>
      </c>
      <c r="C247" s="251" t="str">
        <f>"million "&amp;D247</f>
        <v>million GBP</v>
      </c>
      <c r="D247" s="279" t="str">
        <f>$B$84</f>
        <v>GBP</v>
      </c>
      <c r="E247" s="280" t="s">
        <v>184</v>
      </c>
      <c r="F247" s="271"/>
      <c r="G247" s="275"/>
      <c r="H247" s="275"/>
      <c r="I247" s="275"/>
      <c r="J247" s="275"/>
      <c r="K247" s="231"/>
      <c r="L247" s="273">
        <f t="shared" si="111"/>
        <v>0</v>
      </c>
      <c r="M247" s="273">
        <f t="shared" si="111"/>
        <v>0</v>
      </c>
      <c r="N247" s="273">
        <f t="shared" si="111"/>
        <v>0</v>
      </c>
      <c r="O247" s="273">
        <f t="shared" si="111"/>
        <v>0</v>
      </c>
      <c r="P247" s="273">
        <f t="shared" si="111"/>
        <v>0</v>
      </c>
      <c r="Q247" s="273">
        <f t="shared" si="111"/>
        <v>0</v>
      </c>
      <c r="R247" s="273">
        <f t="shared" si="111"/>
        <v>0</v>
      </c>
      <c r="S247" s="273">
        <f t="shared" si="111"/>
        <v>0</v>
      </c>
      <c r="T247" s="273">
        <f t="shared" si="111"/>
        <v>0</v>
      </c>
      <c r="U247" s="273">
        <f t="shared" si="111"/>
        <v>0</v>
      </c>
    </row>
    <row r="248" spans="1:21" ht="15">
      <c r="A248" s="190"/>
      <c r="B248" s="278" t="str">
        <f>B$243&amp;" for debts denominated in "&amp;D248</f>
        <v>Gross borrowings for debts denominated in CHY</v>
      </c>
      <c r="C248" s="251" t="str">
        <f>"million "&amp;D248</f>
        <v>million CHY</v>
      </c>
      <c r="D248" s="279" t="str">
        <f>$B$85</f>
        <v>CHY</v>
      </c>
      <c r="E248" s="280" t="s">
        <v>184</v>
      </c>
      <c r="F248" s="271"/>
      <c r="G248" s="275"/>
      <c r="H248" s="275"/>
      <c r="I248" s="275"/>
      <c r="J248" s="275"/>
      <c r="K248" s="231"/>
      <c r="L248" s="273">
        <f t="shared" si="111"/>
        <v>0</v>
      </c>
      <c r="M248" s="273">
        <f t="shared" si="111"/>
        <v>0</v>
      </c>
      <c r="N248" s="273">
        <f t="shared" si="111"/>
        <v>0</v>
      </c>
      <c r="O248" s="273">
        <f t="shared" si="111"/>
        <v>0</v>
      </c>
      <c r="P248" s="273">
        <f t="shared" si="111"/>
        <v>0</v>
      </c>
      <c r="Q248" s="273">
        <f t="shared" si="111"/>
        <v>0</v>
      </c>
      <c r="R248" s="273">
        <f t="shared" si="111"/>
        <v>0</v>
      </c>
      <c r="S248" s="273">
        <f t="shared" si="111"/>
        <v>0</v>
      </c>
      <c r="T248" s="273">
        <f t="shared" si="111"/>
        <v>0</v>
      </c>
      <c r="U248" s="273">
        <f t="shared" si="111"/>
        <v>0</v>
      </c>
    </row>
    <row r="249" spans="1:21" ht="15">
      <c r="A249" s="190"/>
      <c r="B249" s="258" t="str">
        <f>B$243&amp;" TOTAL in LCU"</f>
        <v>Gross borrowings TOTAL in LCU</v>
      </c>
      <c r="C249" s="251" t="s">
        <v>186</v>
      </c>
      <c r="D249" s="281"/>
      <c r="E249" s="271"/>
      <c r="F249" s="271"/>
      <c r="G249" s="275"/>
      <c r="H249" s="275"/>
      <c r="I249" s="275"/>
      <c r="J249" s="275"/>
      <c r="K249" s="231"/>
      <c r="L249" s="262">
        <f t="shared" ref="L249:U249" si="112">SUMPRODUCT(L244:L248,L$81:L$85)</f>
        <v>-23995.537312455737</v>
      </c>
      <c r="M249" s="262">
        <f t="shared" ca="1" si="112"/>
        <v>-24523.324392476701</v>
      </c>
      <c r="N249" s="262">
        <f t="shared" ca="1" si="112"/>
        <v>-21691.668490267897</v>
      </c>
      <c r="O249" s="262">
        <f t="shared" ca="1" si="112"/>
        <v>-23701.044500629105</v>
      </c>
      <c r="P249" s="262">
        <f t="shared" ca="1" si="112"/>
        <v>-23967.815943481342</v>
      </c>
      <c r="Q249" s="262">
        <f t="shared" ca="1" si="112"/>
        <v>-53344.711404376118</v>
      </c>
      <c r="R249" s="262">
        <f t="shared" ca="1" si="112"/>
        <v>-56373.636831081567</v>
      </c>
      <c r="S249" s="262">
        <f t="shared" ca="1" si="112"/>
        <v>-57272.761525650239</v>
      </c>
      <c r="T249" s="262">
        <f t="shared" ca="1" si="112"/>
        <v>-65419.833106114369</v>
      </c>
      <c r="U249" s="262">
        <f t="shared" ca="1" si="112"/>
        <v>-70857.468429605273</v>
      </c>
    </row>
    <row r="250" spans="1:21" ht="15">
      <c r="A250" s="190"/>
      <c r="B250" s="269" t="s">
        <v>203</v>
      </c>
      <c r="C250" s="282"/>
      <c r="D250" s="282"/>
      <c r="E250" s="283"/>
      <c r="F250" s="283"/>
      <c r="G250" s="284"/>
      <c r="H250" s="284"/>
      <c r="I250" s="284"/>
      <c r="J250" s="284"/>
      <c r="K250" s="276"/>
      <c r="L250" s="270" t="str">
        <f t="shared" ref="L250:U250" si="113">IF(L249=L101,"OK","CHECK")</f>
        <v>OK</v>
      </c>
      <c r="M250" s="270" t="str">
        <f t="shared" ca="1" si="113"/>
        <v>OK</v>
      </c>
      <c r="N250" s="270" t="str">
        <f t="shared" ca="1" si="113"/>
        <v>OK</v>
      </c>
      <c r="O250" s="270" t="str">
        <f t="shared" ca="1" si="113"/>
        <v>OK</v>
      </c>
      <c r="P250" s="270" t="str">
        <f t="shared" ca="1" si="113"/>
        <v>OK</v>
      </c>
      <c r="Q250" s="270" t="str">
        <f t="shared" ca="1" si="113"/>
        <v>OK</v>
      </c>
      <c r="R250" s="270" t="str">
        <f t="shared" ca="1" si="113"/>
        <v>OK</v>
      </c>
      <c r="S250" s="270" t="str">
        <f t="shared" ca="1" si="113"/>
        <v>OK</v>
      </c>
      <c r="T250" s="270" t="str">
        <f t="shared" ca="1" si="113"/>
        <v>OK</v>
      </c>
      <c r="U250" s="270" t="str">
        <f t="shared" ca="1" si="113"/>
        <v>OK</v>
      </c>
    </row>
    <row r="251" spans="1:21" ht="15">
      <c r="A251" s="190"/>
      <c r="B251" s="280"/>
      <c r="C251" s="281"/>
      <c r="D251" s="281"/>
      <c r="E251" s="271"/>
      <c r="F251" s="275"/>
      <c r="G251" s="275"/>
      <c r="H251" s="275"/>
      <c r="I251" s="275"/>
      <c r="J251" s="275"/>
      <c r="K251" s="231"/>
      <c r="L251" s="273"/>
      <c r="M251" s="273"/>
      <c r="N251" s="273"/>
      <c r="O251" s="273"/>
      <c r="P251" s="273"/>
      <c r="Q251" s="273"/>
      <c r="R251" s="273"/>
      <c r="S251" s="273"/>
      <c r="T251" s="273"/>
      <c r="U251" s="273"/>
    </row>
    <row r="252" spans="1:21" ht="15">
      <c r="A252" s="190"/>
      <c r="B252" s="189" t="s">
        <v>202</v>
      </c>
      <c r="C252" s="188"/>
      <c r="D252" s="188"/>
      <c r="E252" s="188"/>
      <c r="F252" s="187"/>
      <c r="G252" s="187"/>
      <c r="H252" s="187"/>
      <c r="I252" s="187"/>
      <c r="J252" s="187"/>
      <c r="K252" s="235"/>
      <c r="L252" s="236"/>
      <c r="M252" s="236"/>
      <c r="N252" s="236"/>
      <c r="O252" s="236"/>
      <c r="P252" s="236"/>
      <c r="Q252" s="236"/>
      <c r="R252" s="236"/>
      <c r="S252" s="236"/>
      <c r="T252" s="236"/>
      <c r="U252" s="236"/>
    </row>
    <row r="253" spans="1:21" ht="15">
      <c r="A253" s="190"/>
      <c r="B253" s="278" t="str">
        <f>B$252&amp;" for debts denominated in "&amp;D253</f>
        <v>Principal amortization payments for debts denominated in LCU</v>
      </c>
      <c r="C253" s="251" t="str">
        <f>"million "&amp;D253</f>
        <v>million LCU</v>
      </c>
      <c r="D253" s="279" t="str">
        <f>$B$81</f>
        <v>LCU</v>
      </c>
      <c r="E253" s="280" t="s">
        <v>119</v>
      </c>
      <c r="F253" s="271"/>
      <c r="G253" s="275"/>
      <c r="H253" s="275"/>
      <c r="I253" s="275"/>
      <c r="J253" s="275"/>
      <c r="K253" s="231"/>
      <c r="L253" s="273">
        <f t="shared" ref="L253:U257" si="114">SUMIFS(L$277:L$531,$B$277:$B$531,$E253,$D$277:$D$531,$D253)</f>
        <v>0</v>
      </c>
      <c r="M253" s="273">
        <f t="shared" ca="1" si="114"/>
        <v>0</v>
      </c>
      <c r="N253" s="273">
        <f t="shared" ca="1" si="114"/>
        <v>0</v>
      </c>
      <c r="O253" s="273">
        <f t="shared" ca="1" si="114"/>
        <v>0</v>
      </c>
      <c r="P253" s="273">
        <f t="shared" ca="1" si="114"/>
        <v>0</v>
      </c>
      <c r="Q253" s="273">
        <f t="shared" ca="1" si="114"/>
        <v>-23995.537312455737</v>
      </c>
      <c r="R253" s="273">
        <f t="shared" ca="1" si="114"/>
        <v>-24523.324392476701</v>
      </c>
      <c r="S253" s="273">
        <f t="shared" ca="1" si="114"/>
        <v>-21691.668490267897</v>
      </c>
      <c r="T253" s="273">
        <f t="shared" ca="1" si="114"/>
        <v>-23701.044500629105</v>
      </c>
      <c r="U253" s="273">
        <f t="shared" ca="1" si="114"/>
        <v>-23967.815943481342</v>
      </c>
    </row>
    <row r="254" spans="1:21" ht="15">
      <c r="A254" s="190"/>
      <c r="B254" s="278" t="str">
        <f>B$252&amp;" for debts denominated in "&amp;D254</f>
        <v>Principal amortization payments for debts denominated in USD</v>
      </c>
      <c r="C254" s="251" t="str">
        <f>"million "&amp;D254</f>
        <v>million USD</v>
      </c>
      <c r="D254" s="279" t="str">
        <f>$B$82</f>
        <v>USD</v>
      </c>
      <c r="E254" s="280" t="s">
        <v>119</v>
      </c>
      <c r="F254" s="271"/>
      <c r="G254" s="275"/>
      <c r="H254" s="275"/>
      <c r="I254" s="275"/>
      <c r="J254" s="275"/>
      <c r="K254" s="231"/>
      <c r="L254" s="273">
        <f t="shared" si="114"/>
        <v>0</v>
      </c>
      <c r="M254" s="273">
        <f t="shared" ca="1" si="114"/>
        <v>0</v>
      </c>
      <c r="N254" s="273">
        <f t="shared" ca="1" si="114"/>
        <v>0</v>
      </c>
      <c r="O254" s="273">
        <f t="shared" ca="1" si="114"/>
        <v>0</v>
      </c>
      <c r="P254" s="273">
        <f t="shared" ca="1" si="114"/>
        <v>0</v>
      </c>
      <c r="Q254" s="273">
        <f t="shared" ca="1" si="114"/>
        <v>0</v>
      </c>
      <c r="R254" s="273">
        <f t="shared" ca="1" si="114"/>
        <v>0</v>
      </c>
      <c r="S254" s="273">
        <f t="shared" ca="1" si="114"/>
        <v>0</v>
      </c>
      <c r="T254" s="273">
        <f t="shared" ca="1" si="114"/>
        <v>0</v>
      </c>
      <c r="U254" s="273">
        <f t="shared" ca="1" si="114"/>
        <v>0</v>
      </c>
    </row>
    <row r="255" spans="1:21" ht="15">
      <c r="A255" s="190"/>
      <c r="B255" s="278" t="str">
        <f>B$252&amp;" for debts denominated in "&amp;D255</f>
        <v>Principal amortization payments for debts denominated in EUR</v>
      </c>
      <c r="C255" s="251" t="str">
        <f>"million "&amp;D255</f>
        <v>million EUR</v>
      </c>
      <c r="D255" s="279" t="str">
        <f>$B$83</f>
        <v>EUR</v>
      </c>
      <c r="E255" s="280" t="s">
        <v>119</v>
      </c>
      <c r="F255" s="271"/>
      <c r="G255" s="275"/>
      <c r="H255" s="275"/>
      <c r="I255" s="275"/>
      <c r="J255" s="275"/>
      <c r="K255" s="231"/>
      <c r="L255" s="273">
        <f t="shared" si="114"/>
        <v>0</v>
      </c>
      <c r="M255" s="273">
        <f t="shared" si="114"/>
        <v>0</v>
      </c>
      <c r="N255" s="273">
        <f t="shared" si="114"/>
        <v>0</v>
      </c>
      <c r="O255" s="273">
        <f t="shared" si="114"/>
        <v>0</v>
      </c>
      <c r="P255" s="273">
        <f t="shared" si="114"/>
        <v>0</v>
      </c>
      <c r="Q255" s="273">
        <f t="shared" si="114"/>
        <v>0</v>
      </c>
      <c r="R255" s="273">
        <f t="shared" si="114"/>
        <v>0</v>
      </c>
      <c r="S255" s="273">
        <f t="shared" si="114"/>
        <v>0</v>
      </c>
      <c r="T255" s="273">
        <f t="shared" si="114"/>
        <v>0</v>
      </c>
      <c r="U255" s="273">
        <f t="shared" si="114"/>
        <v>0</v>
      </c>
    </row>
    <row r="256" spans="1:21" ht="15">
      <c r="A256" s="190"/>
      <c r="B256" s="278" t="str">
        <f>B$252&amp;" for debts denominated in "&amp;D256</f>
        <v>Principal amortization payments for debts denominated in GBP</v>
      </c>
      <c r="C256" s="251" t="str">
        <f>"million "&amp;D256</f>
        <v>million GBP</v>
      </c>
      <c r="D256" s="279" t="str">
        <f>$B$84</f>
        <v>GBP</v>
      </c>
      <c r="E256" s="280" t="s">
        <v>119</v>
      </c>
      <c r="F256" s="271"/>
      <c r="G256" s="275"/>
      <c r="H256" s="275"/>
      <c r="I256" s="275"/>
      <c r="J256" s="275"/>
      <c r="K256" s="231"/>
      <c r="L256" s="273">
        <f t="shared" si="114"/>
        <v>0</v>
      </c>
      <c r="M256" s="273">
        <f t="shared" si="114"/>
        <v>0</v>
      </c>
      <c r="N256" s="273">
        <f t="shared" si="114"/>
        <v>0</v>
      </c>
      <c r="O256" s="273">
        <f t="shared" si="114"/>
        <v>0</v>
      </c>
      <c r="P256" s="273">
        <f t="shared" si="114"/>
        <v>0</v>
      </c>
      <c r="Q256" s="273">
        <f t="shared" si="114"/>
        <v>0</v>
      </c>
      <c r="R256" s="273">
        <f t="shared" si="114"/>
        <v>0</v>
      </c>
      <c r="S256" s="273">
        <f t="shared" si="114"/>
        <v>0</v>
      </c>
      <c r="T256" s="273">
        <f t="shared" si="114"/>
        <v>0</v>
      </c>
      <c r="U256" s="273">
        <f t="shared" si="114"/>
        <v>0</v>
      </c>
    </row>
    <row r="257" spans="1:21" ht="15">
      <c r="A257" s="190"/>
      <c r="B257" s="278" t="str">
        <f>B$252&amp;" for debts denominated in "&amp;D257</f>
        <v>Principal amortization payments for debts denominated in CHY</v>
      </c>
      <c r="C257" s="251" t="str">
        <f>"million "&amp;D257</f>
        <v>million CHY</v>
      </c>
      <c r="D257" s="279" t="str">
        <f>$B$85</f>
        <v>CHY</v>
      </c>
      <c r="E257" s="280" t="s">
        <v>119</v>
      </c>
      <c r="F257" s="271"/>
      <c r="G257" s="275"/>
      <c r="H257" s="275"/>
      <c r="I257" s="275"/>
      <c r="J257" s="275"/>
      <c r="K257" s="231"/>
      <c r="L257" s="273">
        <f t="shared" si="114"/>
        <v>0</v>
      </c>
      <c r="M257" s="273">
        <f t="shared" si="114"/>
        <v>0</v>
      </c>
      <c r="N257" s="273">
        <f t="shared" si="114"/>
        <v>0</v>
      </c>
      <c r="O257" s="273">
        <f t="shared" si="114"/>
        <v>0</v>
      </c>
      <c r="P257" s="273">
        <f t="shared" si="114"/>
        <v>0</v>
      </c>
      <c r="Q257" s="273">
        <f t="shared" si="114"/>
        <v>0</v>
      </c>
      <c r="R257" s="273">
        <f t="shared" si="114"/>
        <v>0</v>
      </c>
      <c r="S257" s="273">
        <f t="shared" si="114"/>
        <v>0</v>
      </c>
      <c r="T257" s="273">
        <f t="shared" si="114"/>
        <v>0</v>
      </c>
      <c r="U257" s="273">
        <f t="shared" si="114"/>
        <v>0</v>
      </c>
    </row>
    <row r="258" spans="1:21" ht="15">
      <c r="A258" s="190"/>
      <c r="B258" s="258" t="str">
        <f>B$252&amp;" TOTAL in LCU"</f>
        <v>Principal amortization payments TOTAL in LCU</v>
      </c>
      <c r="C258" s="251" t="s">
        <v>186</v>
      </c>
      <c r="D258" s="281"/>
      <c r="E258" s="271"/>
      <c r="F258" s="271"/>
      <c r="G258" s="275"/>
      <c r="H258" s="275"/>
      <c r="I258" s="275"/>
      <c r="J258" s="275"/>
      <c r="K258" s="231"/>
      <c r="L258" s="262">
        <f t="shared" ref="L258:U258" si="115">SUMPRODUCT(L253:L257,L$81:L$85)</f>
        <v>0</v>
      </c>
      <c r="M258" s="262">
        <f t="shared" ca="1" si="115"/>
        <v>0</v>
      </c>
      <c r="N258" s="262">
        <f t="shared" ca="1" si="115"/>
        <v>0</v>
      </c>
      <c r="O258" s="262">
        <f t="shared" ca="1" si="115"/>
        <v>0</v>
      </c>
      <c r="P258" s="262">
        <f t="shared" ca="1" si="115"/>
        <v>0</v>
      </c>
      <c r="Q258" s="262">
        <f t="shared" ca="1" si="115"/>
        <v>-23995.537312455737</v>
      </c>
      <c r="R258" s="262">
        <f t="shared" ca="1" si="115"/>
        <v>-24523.324392476701</v>
      </c>
      <c r="S258" s="262">
        <f t="shared" ca="1" si="115"/>
        <v>-21691.668490267897</v>
      </c>
      <c r="T258" s="262">
        <f t="shared" ca="1" si="115"/>
        <v>-23701.044500629105</v>
      </c>
      <c r="U258" s="262">
        <f t="shared" ca="1" si="115"/>
        <v>-23967.815943481342</v>
      </c>
    </row>
    <row r="259" spans="1:21" ht="15">
      <c r="A259" s="190"/>
      <c r="B259" s="280"/>
      <c r="C259" s="281"/>
      <c r="D259" s="281"/>
      <c r="E259" s="271"/>
      <c r="F259" s="271"/>
      <c r="G259" s="275"/>
      <c r="H259" s="275"/>
      <c r="I259" s="275"/>
      <c r="J259" s="275"/>
      <c r="K259" s="231"/>
      <c r="L259" s="274"/>
      <c r="M259" s="273"/>
      <c r="N259" s="273"/>
      <c r="O259" s="273"/>
      <c r="P259" s="273"/>
      <c r="Q259" s="273"/>
      <c r="R259" s="273"/>
      <c r="S259" s="273"/>
      <c r="T259" s="273"/>
      <c r="U259" s="273"/>
    </row>
    <row r="260" spans="1:21" ht="15">
      <c r="A260" s="190"/>
      <c r="B260" s="189" t="s">
        <v>201</v>
      </c>
      <c r="C260" s="188"/>
      <c r="D260" s="188"/>
      <c r="E260" s="188"/>
      <c r="F260" s="187"/>
      <c r="G260" s="187"/>
      <c r="H260" s="187"/>
      <c r="I260" s="187"/>
      <c r="J260" s="187"/>
      <c r="K260" s="235"/>
      <c r="L260" s="236"/>
      <c r="M260" s="236"/>
      <c r="N260" s="236"/>
      <c r="O260" s="236"/>
      <c r="P260" s="236"/>
      <c r="Q260" s="236"/>
      <c r="R260" s="236"/>
      <c r="S260" s="236"/>
      <c r="T260" s="236"/>
      <c r="U260" s="236"/>
    </row>
    <row r="261" spans="1:21" ht="15">
      <c r="A261" s="190"/>
      <c r="B261" s="278" t="str">
        <f>B$260&amp;" for debts denominated in "&amp;D261</f>
        <v>Interest payments for debts denominated in LCU</v>
      </c>
      <c r="C261" s="251" t="str">
        <f>"million "&amp;D261</f>
        <v>million LCU</v>
      </c>
      <c r="D261" s="279" t="str">
        <f>$B$81</f>
        <v>LCU</v>
      </c>
      <c r="E261" s="280" t="s">
        <v>182</v>
      </c>
      <c r="F261" s="271"/>
      <c r="G261" s="275"/>
      <c r="H261" s="275"/>
      <c r="I261" s="275"/>
      <c r="J261" s="275"/>
      <c r="K261" s="231"/>
      <c r="L261" s="273">
        <f t="shared" ref="L261:U265" si="116">SUMIFS(L$277:L$531,$B$277:$B$531,$E261,$D$277:$D$531,$D261)</f>
        <v>0</v>
      </c>
      <c r="M261" s="273">
        <f t="shared" si="116"/>
        <v>-819.64298499645884</v>
      </c>
      <c r="N261" s="273">
        <f t="shared" ca="1" si="116"/>
        <v>-1736.5089363945954</v>
      </c>
      <c r="O261" s="273">
        <f t="shared" ca="1" si="116"/>
        <v>-2479.092415616029</v>
      </c>
      <c r="P261" s="273">
        <f t="shared" ca="1" si="116"/>
        <v>-3432.063475666353</v>
      </c>
      <c r="Q261" s="273">
        <f t="shared" ca="1" si="116"/>
        <v>-4453.531876144858</v>
      </c>
      <c r="R261" s="273">
        <f t="shared" ca="1" si="116"/>
        <v>-7050.3067722484921</v>
      </c>
      <c r="S261" s="273">
        <f t="shared" ca="1" si="116"/>
        <v>-9834.7306876493822</v>
      </c>
      <c r="T261" s="273">
        <f t="shared" ca="1" si="116"/>
        <v>-12905.797104776848</v>
      </c>
      <c r="U261" s="273">
        <f t="shared" ca="1" si="116"/>
        <v>-16456.650218797706</v>
      </c>
    </row>
    <row r="262" spans="1:21" ht="15">
      <c r="A262" s="190"/>
      <c r="B262" s="278" t="str">
        <f>B$260&amp;" for debts denominated in "&amp;D262</f>
        <v>Interest payments for debts denominated in USD</v>
      </c>
      <c r="C262" s="251" t="str">
        <f>"million "&amp;D262</f>
        <v>million USD</v>
      </c>
      <c r="D262" s="279" t="str">
        <f>$B$82</f>
        <v>USD</v>
      </c>
      <c r="E262" s="280" t="s">
        <v>182</v>
      </c>
      <c r="F262" s="271"/>
      <c r="G262" s="275"/>
      <c r="H262" s="275"/>
      <c r="I262" s="275"/>
      <c r="J262" s="275"/>
      <c r="K262" s="231"/>
      <c r="L262" s="273">
        <f t="shared" si="116"/>
        <v>0</v>
      </c>
      <c r="M262" s="273">
        <f t="shared" si="116"/>
        <v>0</v>
      </c>
      <c r="N262" s="273">
        <f t="shared" ca="1" si="116"/>
        <v>0</v>
      </c>
      <c r="O262" s="273">
        <f t="shared" ca="1" si="116"/>
        <v>0</v>
      </c>
      <c r="P262" s="273">
        <f t="shared" ca="1" si="116"/>
        <v>0</v>
      </c>
      <c r="Q262" s="273">
        <f t="shared" ca="1" si="116"/>
        <v>0</v>
      </c>
      <c r="R262" s="273">
        <f t="shared" ca="1" si="116"/>
        <v>0</v>
      </c>
      <c r="S262" s="273">
        <f t="shared" ca="1" si="116"/>
        <v>0</v>
      </c>
      <c r="T262" s="273">
        <f t="shared" ca="1" si="116"/>
        <v>0</v>
      </c>
      <c r="U262" s="273">
        <f t="shared" ca="1" si="116"/>
        <v>0</v>
      </c>
    </row>
    <row r="263" spans="1:21" ht="15">
      <c r="A263" s="190"/>
      <c r="B263" s="278" t="str">
        <f>B$260&amp;" for debts denominated in "&amp;D263</f>
        <v>Interest payments for debts denominated in EUR</v>
      </c>
      <c r="C263" s="251" t="str">
        <f>"million "&amp;D263</f>
        <v>million EUR</v>
      </c>
      <c r="D263" s="279" t="str">
        <f>$B$83</f>
        <v>EUR</v>
      </c>
      <c r="E263" s="280" t="s">
        <v>182</v>
      </c>
      <c r="F263" s="271"/>
      <c r="G263" s="275"/>
      <c r="H263" s="275"/>
      <c r="I263" s="275"/>
      <c r="J263" s="275"/>
      <c r="K263" s="231"/>
      <c r="L263" s="273">
        <f t="shared" si="116"/>
        <v>0</v>
      </c>
      <c r="M263" s="273">
        <f t="shared" si="116"/>
        <v>0</v>
      </c>
      <c r="N263" s="273">
        <f t="shared" si="116"/>
        <v>0</v>
      </c>
      <c r="O263" s="273">
        <f t="shared" si="116"/>
        <v>0</v>
      </c>
      <c r="P263" s="273">
        <f t="shared" si="116"/>
        <v>0</v>
      </c>
      <c r="Q263" s="273">
        <f t="shared" si="116"/>
        <v>0</v>
      </c>
      <c r="R263" s="273">
        <f t="shared" si="116"/>
        <v>0</v>
      </c>
      <c r="S263" s="273">
        <f t="shared" si="116"/>
        <v>0</v>
      </c>
      <c r="T263" s="273">
        <f t="shared" si="116"/>
        <v>0</v>
      </c>
      <c r="U263" s="273">
        <f t="shared" si="116"/>
        <v>0</v>
      </c>
    </row>
    <row r="264" spans="1:21" ht="15">
      <c r="A264" s="190"/>
      <c r="B264" s="278" t="str">
        <f>B$260&amp;" for debts denominated in "&amp;D264</f>
        <v>Interest payments for debts denominated in GBP</v>
      </c>
      <c r="C264" s="251" t="str">
        <f>"million "&amp;D264</f>
        <v>million GBP</v>
      </c>
      <c r="D264" s="279" t="str">
        <f>$B$84</f>
        <v>GBP</v>
      </c>
      <c r="E264" s="280" t="s">
        <v>182</v>
      </c>
      <c r="F264" s="271"/>
      <c r="G264" s="275"/>
      <c r="H264" s="275"/>
      <c r="I264" s="275"/>
      <c r="J264" s="275"/>
      <c r="K264" s="231"/>
      <c r="L264" s="273">
        <f t="shared" si="116"/>
        <v>0</v>
      </c>
      <c r="M264" s="273">
        <f t="shared" si="116"/>
        <v>0</v>
      </c>
      <c r="N264" s="273">
        <f t="shared" si="116"/>
        <v>0</v>
      </c>
      <c r="O264" s="273">
        <f t="shared" si="116"/>
        <v>0</v>
      </c>
      <c r="P264" s="273">
        <f t="shared" si="116"/>
        <v>0</v>
      </c>
      <c r="Q264" s="273">
        <f t="shared" si="116"/>
        <v>0</v>
      </c>
      <c r="R264" s="273">
        <f t="shared" si="116"/>
        <v>0</v>
      </c>
      <c r="S264" s="273">
        <f t="shared" si="116"/>
        <v>0</v>
      </c>
      <c r="T264" s="273">
        <f t="shared" si="116"/>
        <v>0</v>
      </c>
      <c r="U264" s="273">
        <f t="shared" si="116"/>
        <v>0</v>
      </c>
    </row>
    <row r="265" spans="1:21" ht="15">
      <c r="A265" s="190"/>
      <c r="B265" s="278" t="str">
        <f>B$260&amp;" for debts denominated in "&amp;D265</f>
        <v>Interest payments for debts denominated in CHY</v>
      </c>
      <c r="C265" s="251" t="str">
        <f>"million "&amp;D265</f>
        <v>million CHY</v>
      </c>
      <c r="D265" s="279" t="str">
        <f>$B$85</f>
        <v>CHY</v>
      </c>
      <c r="E265" s="280" t="s">
        <v>182</v>
      </c>
      <c r="F265" s="271"/>
      <c r="G265" s="275"/>
      <c r="H265" s="275"/>
      <c r="I265" s="275"/>
      <c r="J265" s="275"/>
      <c r="K265" s="231"/>
      <c r="L265" s="273">
        <f t="shared" si="116"/>
        <v>0</v>
      </c>
      <c r="M265" s="273">
        <f t="shared" si="116"/>
        <v>0</v>
      </c>
      <c r="N265" s="273">
        <f t="shared" si="116"/>
        <v>0</v>
      </c>
      <c r="O265" s="273">
        <f t="shared" si="116"/>
        <v>0</v>
      </c>
      <c r="P265" s="273">
        <f t="shared" si="116"/>
        <v>0</v>
      </c>
      <c r="Q265" s="273">
        <f t="shared" si="116"/>
        <v>0</v>
      </c>
      <c r="R265" s="273">
        <f t="shared" si="116"/>
        <v>0</v>
      </c>
      <c r="S265" s="273">
        <f t="shared" si="116"/>
        <v>0</v>
      </c>
      <c r="T265" s="273">
        <f t="shared" si="116"/>
        <v>0</v>
      </c>
      <c r="U265" s="273">
        <f t="shared" si="116"/>
        <v>0</v>
      </c>
    </row>
    <row r="266" spans="1:21" ht="15">
      <c r="A266" s="190"/>
      <c r="B266" s="258" t="str">
        <f>B$260&amp;" TOTAL in LCU"</f>
        <v>Interest payments TOTAL in LCU</v>
      </c>
      <c r="C266" s="251" t="s">
        <v>186</v>
      </c>
      <c r="D266" s="281"/>
      <c r="E266" s="271"/>
      <c r="F266" s="271"/>
      <c r="G266" s="275"/>
      <c r="H266" s="275"/>
      <c r="I266" s="275"/>
      <c r="J266" s="275"/>
      <c r="K266" s="231"/>
      <c r="L266" s="262">
        <f t="shared" ref="L266:U266" si="117">SUMPRODUCT(L261:L265,L$81:L$85)</f>
        <v>0</v>
      </c>
      <c r="M266" s="262">
        <f t="shared" si="117"/>
        <v>-819.64298499645884</v>
      </c>
      <c r="N266" s="262">
        <f t="shared" ca="1" si="117"/>
        <v>-1736.5089363945954</v>
      </c>
      <c r="O266" s="262">
        <f t="shared" ca="1" si="117"/>
        <v>-2479.092415616029</v>
      </c>
      <c r="P266" s="262">
        <f t="shared" ca="1" si="117"/>
        <v>-3432.063475666353</v>
      </c>
      <c r="Q266" s="262">
        <f t="shared" ca="1" si="117"/>
        <v>-4453.531876144858</v>
      </c>
      <c r="R266" s="262">
        <f t="shared" ca="1" si="117"/>
        <v>-7050.3067722484921</v>
      </c>
      <c r="S266" s="262">
        <f t="shared" ca="1" si="117"/>
        <v>-9834.7306876493822</v>
      </c>
      <c r="T266" s="262">
        <f t="shared" ca="1" si="117"/>
        <v>-12905.797104776848</v>
      </c>
      <c r="U266" s="262">
        <f t="shared" ca="1" si="117"/>
        <v>-16456.650218797706</v>
      </c>
    </row>
    <row r="267" spans="1:21" ht="15">
      <c r="A267" s="190"/>
      <c r="B267" s="280"/>
      <c r="C267" s="275"/>
      <c r="D267" s="281"/>
      <c r="E267" s="271"/>
      <c r="F267" s="271"/>
      <c r="G267" s="275"/>
      <c r="H267" s="275"/>
      <c r="I267" s="275"/>
      <c r="J267" s="275"/>
      <c r="K267" s="231"/>
      <c r="L267" s="274"/>
      <c r="M267" s="273"/>
      <c r="N267" s="273"/>
      <c r="O267" s="273"/>
      <c r="P267" s="273"/>
      <c r="Q267" s="273"/>
      <c r="R267" s="273"/>
      <c r="S267" s="273"/>
      <c r="T267" s="273"/>
      <c r="U267" s="273"/>
    </row>
    <row r="268" spans="1:21" ht="15">
      <c r="A268" s="176"/>
      <c r="B268" s="189" t="s">
        <v>183</v>
      </c>
      <c r="C268" s="188"/>
      <c r="D268" s="188"/>
      <c r="E268" s="188"/>
      <c r="F268" s="187"/>
      <c r="G268" s="187"/>
      <c r="H268" s="187"/>
      <c r="I268" s="187"/>
      <c r="J268" s="187"/>
      <c r="K268" s="235"/>
      <c r="L268" s="236"/>
      <c r="M268" s="236"/>
      <c r="N268" s="236"/>
      <c r="O268" s="236"/>
      <c r="P268" s="236"/>
      <c r="Q268" s="236"/>
      <c r="R268" s="236"/>
      <c r="S268" s="236"/>
      <c r="T268" s="236"/>
      <c r="U268" s="236"/>
    </row>
    <row r="269" spans="1:21" ht="15">
      <c r="A269" s="176"/>
      <c r="B269" s="278" t="str">
        <f>B$268&amp;" for debts denominated in "&amp;D269</f>
        <v>New debt stock for debts denominated in LCU</v>
      </c>
      <c r="C269" s="251" t="str">
        <f>"million "&amp;D269</f>
        <v>million LCU</v>
      </c>
      <c r="D269" s="279" t="str">
        <f>$B$81</f>
        <v>LCU</v>
      </c>
      <c r="E269" s="280" t="s">
        <v>183</v>
      </c>
      <c r="F269" s="271"/>
      <c r="G269" s="275"/>
      <c r="H269" s="275"/>
      <c r="I269" s="275"/>
      <c r="J269" s="275"/>
      <c r="K269" s="231"/>
      <c r="L269" s="273">
        <f t="shared" ref="L269:U273" si="118">SUMIFS(L$277:L$531,$B$277:$B$531,$E269,$D$277:$D$531,$D269)</f>
        <v>-23995.537312455737</v>
      </c>
      <c r="M269" s="273">
        <f t="shared" ca="1" si="118"/>
        <v>-48518.861704932438</v>
      </c>
      <c r="N269" s="273">
        <f t="shared" ca="1" si="118"/>
        <v>-70210.53019520035</v>
      </c>
      <c r="O269" s="273">
        <f t="shared" ca="1" si="118"/>
        <v>-93911.574695829418</v>
      </c>
      <c r="P269" s="273">
        <f t="shared" ca="1" si="118"/>
        <v>-117879.39063931076</v>
      </c>
      <c r="Q269" s="273">
        <f t="shared" ca="1" si="118"/>
        <v>-147228.56473123116</v>
      </c>
      <c r="R269" s="273">
        <f t="shared" ca="1" si="118"/>
        <v>-179078.87716983602</v>
      </c>
      <c r="S269" s="273">
        <f t="shared" ca="1" si="118"/>
        <v>-214659.97020521841</v>
      </c>
      <c r="T269" s="273">
        <f t="shared" ca="1" si="118"/>
        <v>-256378.7588107037</v>
      </c>
      <c r="U269" s="273">
        <f t="shared" ca="1" si="118"/>
        <v>-303268.4112968276</v>
      </c>
    </row>
    <row r="270" spans="1:21" ht="15">
      <c r="A270" s="176"/>
      <c r="B270" s="278" t="str">
        <f>B$268&amp;" for debts denominated in "&amp;D270</f>
        <v>New debt stock for debts denominated in USD</v>
      </c>
      <c r="C270" s="251" t="str">
        <f>"million "&amp;D270</f>
        <v>million USD</v>
      </c>
      <c r="D270" s="279" t="str">
        <f>$B$82</f>
        <v>USD</v>
      </c>
      <c r="E270" s="280" t="s">
        <v>183</v>
      </c>
      <c r="F270" s="271"/>
      <c r="G270" s="275"/>
      <c r="H270" s="275"/>
      <c r="I270" s="275"/>
      <c r="J270" s="275"/>
      <c r="K270" s="231"/>
      <c r="L270" s="273">
        <f t="shared" si="118"/>
        <v>0</v>
      </c>
      <c r="M270" s="273">
        <f t="shared" ca="1" si="118"/>
        <v>0</v>
      </c>
      <c r="N270" s="273">
        <f t="shared" ca="1" si="118"/>
        <v>0</v>
      </c>
      <c r="O270" s="273">
        <f t="shared" ca="1" si="118"/>
        <v>0</v>
      </c>
      <c r="P270" s="273">
        <f t="shared" ca="1" si="118"/>
        <v>0</v>
      </c>
      <c r="Q270" s="273">
        <f t="shared" ca="1" si="118"/>
        <v>0</v>
      </c>
      <c r="R270" s="273">
        <f t="shared" ca="1" si="118"/>
        <v>0</v>
      </c>
      <c r="S270" s="273">
        <f t="shared" ca="1" si="118"/>
        <v>0</v>
      </c>
      <c r="T270" s="273">
        <f t="shared" ca="1" si="118"/>
        <v>0</v>
      </c>
      <c r="U270" s="273">
        <f t="shared" ca="1" si="118"/>
        <v>0</v>
      </c>
    </row>
    <row r="271" spans="1:21" ht="15">
      <c r="A271" s="176"/>
      <c r="B271" s="278" t="str">
        <f>B$268&amp;" for debts denominated in "&amp;D271</f>
        <v>New debt stock for debts denominated in EUR</v>
      </c>
      <c r="C271" s="251" t="str">
        <f>"million "&amp;D271</f>
        <v>million EUR</v>
      </c>
      <c r="D271" s="279" t="str">
        <f>$B$83</f>
        <v>EUR</v>
      </c>
      <c r="E271" s="280" t="s">
        <v>183</v>
      </c>
      <c r="F271" s="271"/>
      <c r="G271" s="275"/>
      <c r="H271" s="275"/>
      <c r="I271" s="275"/>
      <c r="J271" s="275"/>
      <c r="K271" s="231"/>
      <c r="L271" s="273">
        <f t="shared" si="118"/>
        <v>0</v>
      </c>
      <c r="M271" s="273">
        <f t="shared" si="118"/>
        <v>0</v>
      </c>
      <c r="N271" s="273">
        <f t="shared" si="118"/>
        <v>0</v>
      </c>
      <c r="O271" s="273">
        <f t="shared" si="118"/>
        <v>0</v>
      </c>
      <c r="P271" s="273">
        <f t="shared" si="118"/>
        <v>0</v>
      </c>
      <c r="Q271" s="273">
        <f t="shared" si="118"/>
        <v>0</v>
      </c>
      <c r="R271" s="273">
        <f t="shared" si="118"/>
        <v>0</v>
      </c>
      <c r="S271" s="273">
        <f t="shared" si="118"/>
        <v>0</v>
      </c>
      <c r="T271" s="273">
        <f t="shared" si="118"/>
        <v>0</v>
      </c>
      <c r="U271" s="273">
        <f t="shared" si="118"/>
        <v>0</v>
      </c>
    </row>
    <row r="272" spans="1:21" ht="15">
      <c r="A272" s="176"/>
      <c r="B272" s="278" t="str">
        <f>B$268&amp;" for debts denominated in "&amp;D272</f>
        <v>New debt stock for debts denominated in GBP</v>
      </c>
      <c r="C272" s="251" t="str">
        <f>"million "&amp;D272</f>
        <v>million GBP</v>
      </c>
      <c r="D272" s="279" t="str">
        <f>$B$84</f>
        <v>GBP</v>
      </c>
      <c r="E272" s="280" t="s">
        <v>183</v>
      </c>
      <c r="F272" s="271"/>
      <c r="G272" s="275"/>
      <c r="H272" s="275"/>
      <c r="I272" s="275"/>
      <c r="J272" s="275"/>
      <c r="K272" s="231"/>
      <c r="L272" s="273">
        <f t="shared" si="118"/>
        <v>0</v>
      </c>
      <c r="M272" s="273">
        <f t="shared" si="118"/>
        <v>0</v>
      </c>
      <c r="N272" s="273">
        <f t="shared" si="118"/>
        <v>0</v>
      </c>
      <c r="O272" s="273">
        <f t="shared" si="118"/>
        <v>0</v>
      </c>
      <c r="P272" s="273">
        <f t="shared" si="118"/>
        <v>0</v>
      </c>
      <c r="Q272" s="273">
        <f t="shared" si="118"/>
        <v>0</v>
      </c>
      <c r="R272" s="273">
        <f t="shared" si="118"/>
        <v>0</v>
      </c>
      <c r="S272" s="273">
        <f t="shared" si="118"/>
        <v>0</v>
      </c>
      <c r="T272" s="273">
        <f t="shared" si="118"/>
        <v>0</v>
      </c>
      <c r="U272" s="273">
        <f t="shared" si="118"/>
        <v>0</v>
      </c>
    </row>
    <row r="273" spans="1:21" ht="15">
      <c r="A273" s="176"/>
      <c r="B273" s="278" t="str">
        <f>B$268&amp;" for debts denominated in "&amp;D273</f>
        <v>New debt stock for debts denominated in CHY</v>
      </c>
      <c r="C273" s="251" t="str">
        <f>"million "&amp;D273</f>
        <v>million CHY</v>
      </c>
      <c r="D273" s="279" t="str">
        <f>$B$85</f>
        <v>CHY</v>
      </c>
      <c r="E273" s="280" t="s">
        <v>183</v>
      </c>
      <c r="F273" s="271"/>
      <c r="G273" s="275"/>
      <c r="H273" s="275"/>
      <c r="I273" s="275"/>
      <c r="J273" s="275"/>
      <c r="K273" s="231"/>
      <c r="L273" s="273">
        <f t="shared" si="118"/>
        <v>0</v>
      </c>
      <c r="M273" s="273">
        <f t="shared" si="118"/>
        <v>0</v>
      </c>
      <c r="N273" s="273">
        <f t="shared" si="118"/>
        <v>0</v>
      </c>
      <c r="O273" s="273">
        <f t="shared" si="118"/>
        <v>0</v>
      </c>
      <c r="P273" s="273">
        <f t="shared" si="118"/>
        <v>0</v>
      </c>
      <c r="Q273" s="273">
        <f t="shared" si="118"/>
        <v>0</v>
      </c>
      <c r="R273" s="273">
        <f t="shared" si="118"/>
        <v>0</v>
      </c>
      <c r="S273" s="273">
        <f t="shared" si="118"/>
        <v>0</v>
      </c>
      <c r="T273" s="273">
        <f t="shared" si="118"/>
        <v>0</v>
      </c>
      <c r="U273" s="273">
        <f t="shared" si="118"/>
        <v>0</v>
      </c>
    </row>
    <row r="274" spans="1:21" ht="15">
      <c r="A274" s="176"/>
      <c r="B274" s="258" t="str">
        <f>B$268&amp;" TOTAL in LCU"</f>
        <v>New debt stock TOTAL in LCU</v>
      </c>
      <c r="C274" s="251" t="s">
        <v>186</v>
      </c>
      <c r="D274" s="281"/>
      <c r="E274" s="271"/>
      <c r="F274" s="271"/>
      <c r="G274" s="275"/>
      <c r="H274" s="275"/>
      <c r="I274" s="275"/>
      <c r="J274" s="275"/>
      <c r="K274" s="231"/>
      <c r="L274" s="262">
        <f t="shared" ref="L274:U274" si="119">SUMPRODUCT(L269:L273,L$81:L$85)</f>
        <v>-23995.537312455737</v>
      </c>
      <c r="M274" s="262">
        <f t="shared" ca="1" si="119"/>
        <v>-48518.861704932438</v>
      </c>
      <c r="N274" s="262">
        <f t="shared" ca="1" si="119"/>
        <v>-70210.53019520035</v>
      </c>
      <c r="O274" s="262">
        <f t="shared" ca="1" si="119"/>
        <v>-93911.574695829418</v>
      </c>
      <c r="P274" s="262">
        <f t="shared" ca="1" si="119"/>
        <v>-117879.39063931076</v>
      </c>
      <c r="Q274" s="262">
        <f t="shared" ca="1" si="119"/>
        <v>-147228.56473123116</v>
      </c>
      <c r="R274" s="262">
        <f t="shared" ca="1" si="119"/>
        <v>-179078.87716983602</v>
      </c>
      <c r="S274" s="262">
        <f t="shared" ca="1" si="119"/>
        <v>-214659.97020521841</v>
      </c>
      <c r="T274" s="262">
        <f t="shared" ca="1" si="119"/>
        <v>-256378.7588107037</v>
      </c>
      <c r="U274" s="262">
        <f t="shared" ca="1" si="119"/>
        <v>-303268.4112968276</v>
      </c>
    </row>
    <row r="275" spans="1:21" ht="15">
      <c r="A275" s="176"/>
      <c r="B275" s="275"/>
      <c r="C275" s="275"/>
      <c r="D275" s="281"/>
      <c r="E275" s="271"/>
      <c r="F275" s="271"/>
      <c r="G275" s="275"/>
      <c r="H275" s="275"/>
      <c r="I275" s="275"/>
      <c r="J275" s="275"/>
      <c r="K275" s="231"/>
      <c r="L275" s="274"/>
      <c r="M275" s="273"/>
      <c r="N275" s="273"/>
      <c r="O275" s="273"/>
      <c r="P275" s="273"/>
      <c r="Q275" s="273"/>
      <c r="R275" s="273"/>
      <c r="S275" s="273"/>
      <c r="T275" s="273"/>
      <c r="U275" s="273"/>
    </row>
    <row r="276" spans="1:21" ht="15">
      <c r="A276" s="176"/>
      <c r="B276" s="182" t="s">
        <v>200</v>
      </c>
      <c r="C276" s="181"/>
      <c r="D276" s="181"/>
      <c r="E276" s="181"/>
      <c r="F276" s="180"/>
      <c r="G276" s="180"/>
      <c r="H276" s="180"/>
      <c r="I276" s="180"/>
      <c r="J276" s="180"/>
      <c r="K276" s="237"/>
      <c r="L276" s="238"/>
      <c r="M276" s="238"/>
      <c r="N276" s="238"/>
      <c r="O276" s="238"/>
      <c r="P276" s="238"/>
      <c r="Q276" s="238"/>
      <c r="R276" s="238"/>
      <c r="S276" s="238"/>
      <c r="T276" s="238"/>
      <c r="U276" s="238"/>
    </row>
    <row r="277" spans="1:21" ht="15">
      <c r="A277" s="176"/>
      <c r="B277" s="289" t="s">
        <v>199</v>
      </c>
      <c r="C277" s="252"/>
      <c r="D277" s="264"/>
      <c r="E277" s="260"/>
      <c r="F277" s="275"/>
      <c r="G277" s="275"/>
      <c r="H277" s="275"/>
      <c r="I277" s="275"/>
      <c r="J277" s="275"/>
      <c r="K277" s="231"/>
      <c r="L277" s="273"/>
      <c r="M277" s="273"/>
      <c r="N277" s="273"/>
      <c r="O277" s="273"/>
      <c r="P277" s="273"/>
      <c r="Q277" s="273"/>
      <c r="R277" s="273"/>
      <c r="S277" s="273"/>
      <c r="T277" s="273"/>
      <c r="U277" s="273"/>
    </row>
    <row r="278" spans="1:21" ht="15">
      <c r="A278" s="176"/>
      <c r="B278" s="285" t="s">
        <v>59</v>
      </c>
      <c r="C278" s="246" t="str">
        <f>IF(C283="Domestic","LCU","USD")</f>
        <v>LCU</v>
      </c>
      <c r="D278" s="251"/>
      <c r="E278" s="251"/>
      <c r="F278" s="255"/>
      <c r="G278" s="255"/>
      <c r="H278" s="255"/>
      <c r="I278" s="255"/>
      <c r="J278" s="255"/>
      <c r="K278" s="221"/>
      <c r="L278" s="221"/>
      <c r="M278" s="221"/>
      <c r="N278" s="221"/>
      <c r="O278" s="221"/>
      <c r="P278" s="221"/>
      <c r="Q278" s="221"/>
      <c r="R278" s="221"/>
      <c r="S278" s="221"/>
      <c r="T278" s="221"/>
      <c r="U278" s="221"/>
    </row>
    <row r="279" spans="1:21" ht="15">
      <c r="A279" s="176"/>
      <c r="B279" s="285" t="s">
        <v>221</v>
      </c>
      <c r="C279" s="247">
        <f>SUMIF($E$63:$E$72,$B277,H$63:H$72)</f>
        <v>5</v>
      </c>
      <c r="D279" s="251"/>
      <c r="E279" s="251"/>
      <c r="F279" s="255"/>
      <c r="G279" s="255"/>
      <c r="H279" s="255"/>
      <c r="I279" s="255"/>
      <c r="J279" s="255"/>
      <c r="K279" s="221"/>
      <c r="L279" s="221"/>
      <c r="M279" s="221"/>
      <c r="N279" s="221"/>
      <c r="O279" s="221"/>
      <c r="P279" s="221"/>
      <c r="Q279" s="221"/>
      <c r="R279" s="221"/>
      <c r="S279" s="221"/>
      <c r="T279" s="221"/>
      <c r="U279" s="221"/>
    </row>
    <row r="280" spans="1:21" ht="15">
      <c r="A280" s="176"/>
      <c r="B280" s="285" t="s">
        <v>220</v>
      </c>
      <c r="C280" s="248">
        <f>SUMIF($E$63:$E$72,$B277,I$63:I$72)</f>
        <v>4</v>
      </c>
      <c r="D280" s="251"/>
      <c r="E280" s="251"/>
      <c r="F280" s="255"/>
      <c r="G280" s="255"/>
      <c r="H280" s="255"/>
      <c r="I280" s="255"/>
      <c r="J280" s="255"/>
      <c r="K280" s="221"/>
      <c r="L280" s="221"/>
      <c r="M280" s="221"/>
      <c r="N280" s="221"/>
      <c r="O280" s="221"/>
      <c r="P280" s="221"/>
      <c r="Q280" s="221"/>
      <c r="R280" s="221"/>
      <c r="S280" s="221"/>
      <c r="T280" s="221"/>
      <c r="U280" s="221"/>
    </row>
    <row r="281" spans="1:21" ht="15">
      <c r="A281" s="176"/>
      <c r="B281" s="285" t="s">
        <v>219</v>
      </c>
      <c r="C281" s="249">
        <f>SUMIF($E$63:$E$72,$B277,G$63:G$72)</f>
        <v>0.1</v>
      </c>
      <c r="D281" s="251"/>
      <c r="E281" s="251"/>
      <c r="F281" s="255"/>
      <c r="G281" s="255"/>
      <c r="H281" s="255"/>
      <c r="I281" s="255"/>
      <c r="J281" s="255"/>
      <c r="K281" s="221"/>
      <c r="L281" s="221"/>
      <c r="M281" s="221"/>
      <c r="N281" s="221"/>
      <c r="O281" s="221"/>
      <c r="P281" s="221"/>
      <c r="Q281" s="221"/>
      <c r="R281" s="221"/>
      <c r="S281" s="221"/>
      <c r="T281" s="221"/>
      <c r="U281" s="221"/>
    </row>
    <row r="282" spans="1:21" ht="15">
      <c r="A282" s="176"/>
      <c r="B282" s="285" t="s">
        <v>218</v>
      </c>
      <c r="C282" s="280" t="s">
        <v>232</v>
      </c>
      <c r="D282" s="251"/>
      <c r="E282" s="251"/>
      <c r="F282" s="255"/>
      <c r="G282" s="255"/>
      <c r="H282" s="255"/>
      <c r="I282" s="255"/>
      <c r="J282" s="255"/>
      <c r="K282" s="221"/>
      <c r="L282" s="221"/>
      <c r="M282" s="221"/>
      <c r="N282" s="221"/>
      <c r="O282" s="221"/>
      <c r="P282" s="221"/>
      <c r="Q282" s="221"/>
      <c r="R282" s="221"/>
      <c r="S282" s="221"/>
      <c r="T282" s="221"/>
      <c r="U282" s="221"/>
    </row>
    <row r="283" spans="1:21" ht="15">
      <c r="A283" s="176"/>
      <c r="B283" s="285" t="str">
        <f>"Classified as External or Domestic?"</f>
        <v>Classified as External or Domestic?</v>
      </c>
      <c r="C283" s="248" t="str">
        <f>VLOOKUP(B277,$E$63:$I$72,2,FALSE)</f>
        <v>Domestic</v>
      </c>
      <c r="D283" s="251"/>
      <c r="E283" s="251"/>
      <c r="F283" s="255"/>
      <c r="G283" s="255"/>
      <c r="H283" s="255"/>
      <c r="I283" s="255"/>
      <c r="J283" s="255"/>
      <c r="K283" s="221"/>
      <c r="L283" s="221"/>
      <c r="M283" s="221"/>
      <c r="N283" s="221"/>
      <c r="O283" s="221"/>
      <c r="P283" s="221"/>
      <c r="Q283" s="221"/>
      <c r="R283" s="221"/>
      <c r="S283" s="221"/>
      <c r="T283" s="221"/>
      <c r="U283" s="221"/>
    </row>
    <row r="284" spans="1:21" ht="15">
      <c r="A284" s="176"/>
      <c r="B284" s="285" t="s">
        <v>258</v>
      </c>
      <c r="C284" s="251" t="s">
        <v>257</v>
      </c>
      <c r="D284" s="251"/>
      <c r="E284" s="251"/>
      <c r="F284" s="255"/>
      <c r="G284" s="255"/>
      <c r="H284" s="255"/>
      <c r="I284" s="255"/>
      <c r="J284" s="255"/>
      <c r="K284" s="221"/>
      <c r="L284" s="288">
        <f>L285/L$101*100</f>
        <v>0</v>
      </c>
      <c r="M284" s="288">
        <f t="shared" ref="M284:U284" ca="1" si="120">M285/M$101*100</f>
        <v>0</v>
      </c>
      <c r="N284" s="288">
        <f t="shared" ca="1" si="120"/>
        <v>0</v>
      </c>
      <c r="O284" s="288">
        <f t="shared" ca="1" si="120"/>
        <v>0</v>
      </c>
      <c r="P284" s="288">
        <f t="shared" ca="1" si="120"/>
        <v>0</v>
      </c>
      <c r="Q284" s="288">
        <f t="shared" ca="1" si="120"/>
        <v>0</v>
      </c>
      <c r="R284" s="288">
        <f t="shared" ca="1" si="120"/>
        <v>0</v>
      </c>
      <c r="S284" s="288">
        <f t="shared" ca="1" si="120"/>
        <v>0</v>
      </c>
      <c r="T284" s="288">
        <f t="shared" ca="1" si="120"/>
        <v>0</v>
      </c>
      <c r="U284" s="288">
        <f t="shared" ca="1" si="120"/>
        <v>0</v>
      </c>
    </row>
    <row r="285" spans="1:21" ht="15">
      <c r="A285" s="176"/>
      <c r="B285" s="285" t="s">
        <v>189</v>
      </c>
      <c r="C285" s="271" t="s">
        <v>186</v>
      </c>
      <c r="D285" s="280" t="str">
        <f>C283</f>
        <v>Domestic</v>
      </c>
      <c r="E285" s="271"/>
      <c r="F285" s="281"/>
      <c r="G285" s="275"/>
      <c r="H285" s="275"/>
      <c r="I285" s="275"/>
      <c r="J285" s="275"/>
      <c r="K285" s="231"/>
      <c r="L285" s="250">
        <f>SUMIF($E$63:$E$72,$B277,L$63:L$72)*L289</f>
        <v>0</v>
      </c>
      <c r="M285" s="250">
        <f t="shared" ref="M285:U285" si="121">SUMIF($E$63:$E$72,$B277,M$63:M$72)*M289</f>
        <v>0</v>
      </c>
      <c r="N285" s="250">
        <f t="shared" si="121"/>
        <v>0</v>
      </c>
      <c r="O285" s="250">
        <f t="shared" si="121"/>
        <v>0</v>
      </c>
      <c r="P285" s="250">
        <f t="shared" si="121"/>
        <v>0</v>
      </c>
      <c r="Q285" s="250">
        <f t="shared" si="121"/>
        <v>0</v>
      </c>
      <c r="R285" s="250">
        <f t="shared" si="121"/>
        <v>0</v>
      </c>
      <c r="S285" s="250">
        <f t="shared" si="121"/>
        <v>0</v>
      </c>
      <c r="T285" s="250">
        <f t="shared" si="121"/>
        <v>0</v>
      </c>
      <c r="U285" s="250">
        <f t="shared" si="121"/>
        <v>0</v>
      </c>
    </row>
    <row r="286" spans="1:21" ht="15">
      <c r="A286" s="176"/>
      <c r="B286" s="285" t="s">
        <v>188</v>
      </c>
      <c r="C286" s="271" t="s">
        <v>186</v>
      </c>
      <c r="D286" s="280" t="str">
        <f>C283</f>
        <v>Domestic</v>
      </c>
      <c r="E286" s="271"/>
      <c r="F286" s="281"/>
      <c r="G286" s="275"/>
      <c r="H286" s="275"/>
      <c r="I286" s="275"/>
      <c r="J286" s="275"/>
      <c r="K286" s="231"/>
      <c r="L286" s="240"/>
      <c r="M286" s="273">
        <f t="shared" ref="M286:U286" ca="1" si="122">M292*M289</f>
        <v>0</v>
      </c>
      <c r="N286" s="273">
        <f t="shared" ca="1" si="122"/>
        <v>0</v>
      </c>
      <c r="O286" s="273">
        <f t="shared" ca="1" si="122"/>
        <v>0</v>
      </c>
      <c r="P286" s="273">
        <f t="shared" ca="1" si="122"/>
        <v>0</v>
      </c>
      <c r="Q286" s="273">
        <f t="shared" ca="1" si="122"/>
        <v>0</v>
      </c>
      <c r="R286" s="273">
        <f t="shared" ca="1" si="122"/>
        <v>0</v>
      </c>
      <c r="S286" s="273">
        <f t="shared" ca="1" si="122"/>
        <v>0</v>
      </c>
      <c r="T286" s="273">
        <f t="shared" ca="1" si="122"/>
        <v>0</v>
      </c>
      <c r="U286" s="273">
        <f t="shared" ca="1" si="122"/>
        <v>0</v>
      </c>
    </row>
    <row r="287" spans="1:21" ht="15">
      <c r="A287" s="176"/>
      <c r="B287" s="285" t="s">
        <v>206</v>
      </c>
      <c r="C287" s="271" t="s">
        <v>186</v>
      </c>
      <c r="D287" s="280" t="str">
        <f>C283</f>
        <v>Domestic</v>
      </c>
      <c r="E287" s="271"/>
      <c r="F287" s="281"/>
      <c r="G287" s="275"/>
      <c r="H287" s="275"/>
      <c r="I287" s="275"/>
      <c r="J287" s="275"/>
      <c r="K287" s="231"/>
      <c r="L287" s="240"/>
      <c r="M287" s="273">
        <f t="shared" ref="M287:U287" si="123">M293*M289</f>
        <v>0</v>
      </c>
      <c r="N287" s="273">
        <f t="shared" ca="1" si="123"/>
        <v>0</v>
      </c>
      <c r="O287" s="273">
        <f t="shared" ca="1" si="123"/>
        <v>0</v>
      </c>
      <c r="P287" s="273">
        <f t="shared" ca="1" si="123"/>
        <v>0</v>
      </c>
      <c r="Q287" s="273">
        <f t="shared" ca="1" si="123"/>
        <v>0</v>
      </c>
      <c r="R287" s="273">
        <f t="shared" ca="1" si="123"/>
        <v>0</v>
      </c>
      <c r="S287" s="273">
        <f t="shared" ca="1" si="123"/>
        <v>0</v>
      </c>
      <c r="T287" s="273">
        <f t="shared" ca="1" si="123"/>
        <v>0</v>
      </c>
      <c r="U287" s="273">
        <f t="shared" ca="1" si="123"/>
        <v>0</v>
      </c>
    </row>
    <row r="288" spans="1:21" ht="15">
      <c r="A288" s="176"/>
      <c r="B288" s="285" t="s">
        <v>187</v>
      </c>
      <c r="C288" s="271" t="s">
        <v>186</v>
      </c>
      <c r="D288" s="280" t="str">
        <f>C283</f>
        <v>Domestic</v>
      </c>
      <c r="E288" s="271"/>
      <c r="F288" s="281"/>
      <c r="G288" s="275"/>
      <c r="H288" s="275"/>
      <c r="I288" s="275"/>
      <c r="J288" s="275"/>
      <c r="K288" s="231"/>
      <c r="L288" s="273">
        <f t="shared" ref="L288:U288" si="124">L291*L289</f>
        <v>0</v>
      </c>
      <c r="M288" s="273">
        <f t="shared" ca="1" si="124"/>
        <v>0</v>
      </c>
      <c r="N288" s="273">
        <f t="shared" ca="1" si="124"/>
        <v>0</v>
      </c>
      <c r="O288" s="273">
        <f t="shared" ca="1" si="124"/>
        <v>0</v>
      </c>
      <c r="P288" s="273">
        <f t="shared" ca="1" si="124"/>
        <v>0</v>
      </c>
      <c r="Q288" s="273">
        <f t="shared" ca="1" si="124"/>
        <v>0</v>
      </c>
      <c r="R288" s="273">
        <f t="shared" ca="1" si="124"/>
        <v>0</v>
      </c>
      <c r="S288" s="273">
        <f t="shared" ca="1" si="124"/>
        <v>0</v>
      </c>
      <c r="T288" s="273">
        <f t="shared" ca="1" si="124"/>
        <v>0</v>
      </c>
      <c r="U288" s="273">
        <f t="shared" ca="1" si="124"/>
        <v>0</v>
      </c>
    </row>
    <row r="289" spans="1:21" ht="15">
      <c r="A289" s="176"/>
      <c r="B289" s="285" t="s">
        <v>185</v>
      </c>
      <c r="C289" s="252" t="str">
        <f>"LCU per unit of "&amp;D288</f>
        <v>LCU per unit of Domestic</v>
      </c>
      <c r="D289" s="280" t="str">
        <f>C278</f>
        <v>LCU</v>
      </c>
      <c r="E289" s="271"/>
      <c r="F289" s="281"/>
      <c r="G289" s="275"/>
      <c r="H289" s="275"/>
      <c r="I289" s="275"/>
      <c r="J289" s="275"/>
      <c r="K289" s="231"/>
      <c r="L289" s="273">
        <f t="shared" ref="L289:U289" si="125">INDEX($L$81:$U$85,MATCH($D289,$B$81:$B$85,0),MATCH(L$78,$L$78:$U$78,0))</f>
        <v>1</v>
      </c>
      <c r="M289" s="273">
        <f t="shared" si="125"/>
        <v>1</v>
      </c>
      <c r="N289" s="273">
        <f t="shared" si="125"/>
        <v>1</v>
      </c>
      <c r="O289" s="273">
        <f t="shared" si="125"/>
        <v>1</v>
      </c>
      <c r="P289" s="273">
        <f t="shared" si="125"/>
        <v>1</v>
      </c>
      <c r="Q289" s="273">
        <f t="shared" si="125"/>
        <v>1</v>
      </c>
      <c r="R289" s="273">
        <f t="shared" si="125"/>
        <v>1</v>
      </c>
      <c r="S289" s="273">
        <f t="shared" si="125"/>
        <v>1</v>
      </c>
      <c r="T289" s="273">
        <f t="shared" si="125"/>
        <v>1</v>
      </c>
      <c r="U289" s="273">
        <f t="shared" si="125"/>
        <v>1</v>
      </c>
    </row>
    <row r="290" spans="1:21" ht="15">
      <c r="A290" s="176"/>
      <c r="B290" s="285" t="s">
        <v>184</v>
      </c>
      <c r="C290" s="252" t="str">
        <f>"million "&amp;D289</f>
        <v>million LCU</v>
      </c>
      <c r="D290" s="280" t="str">
        <f>D289</f>
        <v>LCU</v>
      </c>
      <c r="E290" s="263"/>
      <c r="F290" s="287"/>
      <c r="G290" s="275"/>
      <c r="H290" s="275"/>
      <c r="I290" s="275"/>
      <c r="J290" s="275"/>
      <c r="K290" s="231"/>
      <c r="L290" s="288">
        <f t="shared" ref="L290:U290" si="126">L285/L289</f>
        <v>0</v>
      </c>
      <c r="M290" s="288">
        <f t="shared" si="126"/>
        <v>0</v>
      </c>
      <c r="N290" s="288">
        <f t="shared" si="126"/>
        <v>0</v>
      </c>
      <c r="O290" s="288">
        <f t="shared" si="126"/>
        <v>0</v>
      </c>
      <c r="P290" s="288">
        <f t="shared" si="126"/>
        <v>0</v>
      </c>
      <c r="Q290" s="288">
        <f t="shared" si="126"/>
        <v>0</v>
      </c>
      <c r="R290" s="288">
        <f t="shared" si="126"/>
        <v>0</v>
      </c>
      <c r="S290" s="288">
        <f t="shared" si="126"/>
        <v>0</v>
      </c>
      <c r="T290" s="288">
        <f t="shared" si="126"/>
        <v>0</v>
      </c>
      <c r="U290" s="288">
        <f t="shared" si="126"/>
        <v>0</v>
      </c>
    </row>
    <row r="291" spans="1:21" ht="15">
      <c r="A291" s="176"/>
      <c r="B291" s="285" t="s">
        <v>183</v>
      </c>
      <c r="C291" s="252" t="str">
        <f>"million "&amp;D290</f>
        <v>million LCU</v>
      </c>
      <c r="D291" s="280" t="str">
        <f>D290</f>
        <v>LCU</v>
      </c>
      <c r="E291" s="271"/>
      <c r="F291" s="287"/>
      <c r="G291" s="275"/>
      <c r="H291" s="275"/>
      <c r="I291" s="275"/>
      <c r="J291" s="275"/>
      <c r="K291" s="231"/>
      <c r="L291" s="273">
        <f>L290</f>
        <v>0</v>
      </c>
      <c r="M291" s="273">
        <f t="shared" ref="M291:U291" ca="1" si="127">L291+M290-M292</f>
        <v>0</v>
      </c>
      <c r="N291" s="273">
        <f t="shared" ca="1" si="127"/>
        <v>0</v>
      </c>
      <c r="O291" s="273">
        <f t="shared" ca="1" si="127"/>
        <v>0</v>
      </c>
      <c r="P291" s="273">
        <f t="shared" ca="1" si="127"/>
        <v>0</v>
      </c>
      <c r="Q291" s="273">
        <f t="shared" ca="1" si="127"/>
        <v>0</v>
      </c>
      <c r="R291" s="273">
        <f t="shared" ca="1" si="127"/>
        <v>0</v>
      </c>
      <c r="S291" s="273">
        <f t="shared" ca="1" si="127"/>
        <v>0</v>
      </c>
      <c r="T291" s="273">
        <f t="shared" ca="1" si="127"/>
        <v>0</v>
      </c>
      <c r="U291" s="273">
        <f t="shared" ca="1" si="127"/>
        <v>0</v>
      </c>
    </row>
    <row r="292" spans="1:21" ht="15">
      <c r="A292" s="176"/>
      <c r="B292" s="285" t="s">
        <v>119</v>
      </c>
      <c r="C292" s="252" t="str">
        <f>"million "&amp;D291</f>
        <v>million LCU</v>
      </c>
      <c r="D292" s="280" t="str">
        <f>D291</f>
        <v>LCU</v>
      </c>
      <c r="E292" s="271"/>
      <c r="F292" s="287"/>
      <c r="G292" s="275"/>
      <c r="H292" s="275"/>
      <c r="I292" s="275"/>
      <c r="J292" s="275"/>
      <c r="K292" s="231"/>
      <c r="L292" s="240"/>
      <c r="M292" s="273">
        <f t="shared" ref="M292:U292" ca="1" si="128">IF(M$241&gt;$C279-1,SUM(OFFSET($L290,0,M$241-$C279,1,$C279-$C280))/($C279-$C280),IF(M$241&lt;$C280+1,0,SUM(OFFSET($L290,0,0,1,M$241-$C280))/($C279-$C280)))</f>
        <v>0</v>
      </c>
      <c r="N292" s="273">
        <f t="shared" ca="1" si="128"/>
        <v>0</v>
      </c>
      <c r="O292" s="273">
        <f t="shared" ca="1" si="128"/>
        <v>0</v>
      </c>
      <c r="P292" s="273">
        <f t="shared" ca="1" si="128"/>
        <v>0</v>
      </c>
      <c r="Q292" s="273">
        <f t="shared" ca="1" si="128"/>
        <v>0</v>
      </c>
      <c r="R292" s="273">
        <f t="shared" ca="1" si="128"/>
        <v>0</v>
      </c>
      <c r="S292" s="273">
        <f t="shared" ca="1" si="128"/>
        <v>0</v>
      </c>
      <c r="T292" s="273">
        <f t="shared" ca="1" si="128"/>
        <v>0</v>
      </c>
      <c r="U292" s="273">
        <f t="shared" ca="1" si="128"/>
        <v>0</v>
      </c>
    </row>
    <row r="293" spans="1:21" ht="15">
      <c r="A293" s="176"/>
      <c r="B293" s="285" t="s">
        <v>182</v>
      </c>
      <c r="C293" s="252" t="str">
        <f>"million "&amp;D292</f>
        <v>million LCU</v>
      </c>
      <c r="D293" s="280" t="str">
        <f>D292</f>
        <v>LCU</v>
      </c>
      <c r="E293" s="271"/>
      <c r="F293" s="287"/>
      <c r="G293" s="275"/>
      <c r="H293" s="275"/>
      <c r="I293" s="275"/>
      <c r="J293" s="275"/>
      <c r="K293" s="231"/>
      <c r="L293" s="240"/>
      <c r="M293" s="273">
        <f t="shared" ref="M293:U293" si="129">L291*$C281</f>
        <v>0</v>
      </c>
      <c r="N293" s="273">
        <f t="shared" ca="1" si="129"/>
        <v>0</v>
      </c>
      <c r="O293" s="273">
        <f t="shared" ca="1" si="129"/>
        <v>0</v>
      </c>
      <c r="P293" s="273">
        <f t="shared" ca="1" si="129"/>
        <v>0</v>
      </c>
      <c r="Q293" s="273">
        <f t="shared" ca="1" si="129"/>
        <v>0</v>
      </c>
      <c r="R293" s="273">
        <f t="shared" ca="1" si="129"/>
        <v>0</v>
      </c>
      <c r="S293" s="273">
        <f t="shared" ca="1" si="129"/>
        <v>0</v>
      </c>
      <c r="T293" s="273">
        <f t="shared" ca="1" si="129"/>
        <v>0</v>
      </c>
      <c r="U293" s="273">
        <f t="shared" ca="1" si="129"/>
        <v>0</v>
      </c>
    </row>
    <row r="294" spans="1:21" ht="15">
      <c r="A294" s="176"/>
      <c r="B294" s="289" t="s">
        <v>198</v>
      </c>
      <c r="C294" s="252"/>
      <c r="D294" s="264"/>
      <c r="E294" s="260"/>
      <c r="F294" s="275"/>
      <c r="G294" s="275"/>
      <c r="H294" s="275"/>
      <c r="I294" s="275"/>
      <c r="J294" s="275"/>
      <c r="K294" s="231"/>
      <c r="L294" s="273"/>
      <c r="M294" s="273"/>
      <c r="N294" s="273"/>
      <c r="O294" s="273"/>
      <c r="P294" s="273"/>
      <c r="Q294" s="273"/>
      <c r="R294" s="273"/>
      <c r="S294" s="273"/>
      <c r="T294" s="273"/>
      <c r="U294" s="273"/>
    </row>
    <row r="295" spans="1:21" ht="15">
      <c r="A295" s="176"/>
      <c r="B295" s="285" t="s">
        <v>59</v>
      </c>
      <c r="C295" s="246" t="str">
        <f>IF(C300="Domestic","LCU","USD")</f>
        <v>LCU</v>
      </c>
      <c r="D295" s="251"/>
      <c r="E295" s="251"/>
      <c r="F295" s="255"/>
      <c r="G295" s="255"/>
      <c r="H295" s="255"/>
      <c r="I295" s="255"/>
      <c r="J295" s="255"/>
      <c r="K295" s="221"/>
      <c r="L295" s="221"/>
      <c r="M295" s="221"/>
      <c r="N295" s="221"/>
      <c r="O295" s="221"/>
      <c r="P295" s="221"/>
      <c r="Q295" s="221"/>
      <c r="R295" s="221"/>
      <c r="S295" s="221"/>
      <c r="T295" s="221"/>
      <c r="U295" s="221"/>
    </row>
    <row r="296" spans="1:21" ht="15">
      <c r="A296" s="176"/>
      <c r="B296" s="285" t="s">
        <v>221</v>
      </c>
      <c r="C296" s="247">
        <f>SUMIF($E$63:$E$72,$B294,H$63:H$72)</f>
        <v>5</v>
      </c>
      <c r="D296" s="251"/>
      <c r="E296" s="251"/>
      <c r="F296" s="255"/>
      <c r="G296" s="255"/>
      <c r="H296" s="255"/>
      <c r="I296" s="255"/>
      <c r="J296" s="255"/>
      <c r="K296" s="221"/>
      <c r="L296" s="221"/>
      <c r="M296" s="221"/>
      <c r="N296" s="221"/>
      <c r="O296" s="221"/>
      <c r="P296" s="221"/>
      <c r="Q296" s="221"/>
      <c r="R296" s="221"/>
      <c r="S296" s="221"/>
      <c r="T296" s="221"/>
      <c r="U296" s="221"/>
    </row>
    <row r="297" spans="1:21" ht="15">
      <c r="A297" s="176"/>
      <c r="B297" s="285" t="s">
        <v>220</v>
      </c>
      <c r="C297" s="248">
        <f>SUMIF($E$63:$E$72,$B294,I$63:I$72)</f>
        <v>4</v>
      </c>
      <c r="D297" s="251"/>
      <c r="E297" s="251"/>
      <c r="F297" s="255"/>
      <c r="G297" s="255"/>
      <c r="H297" s="255"/>
      <c r="I297" s="255"/>
      <c r="J297" s="255"/>
      <c r="K297" s="221"/>
      <c r="L297" s="221"/>
      <c r="M297" s="221"/>
      <c r="N297" s="221"/>
      <c r="O297" s="221"/>
      <c r="P297" s="221"/>
      <c r="Q297" s="221"/>
      <c r="R297" s="221"/>
      <c r="S297" s="221"/>
      <c r="T297" s="221"/>
      <c r="U297" s="221"/>
    </row>
    <row r="298" spans="1:21" ht="15">
      <c r="A298" s="176"/>
      <c r="B298" s="285" t="s">
        <v>219</v>
      </c>
      <c r="C298" s="249">
        <f>SUMIF($E$63:$E$72,$B294,G$63:G$72)</f>
        <v>0.1</v>
      </c>
      <c r="D298" s="251"/>
      <c r="E298" s="251"/>
      <c r="F298" s="255"/>
      <c r="G298" s="255"/>
      <c r="H298" s="255"/>
      <c r="I298" s="255"/>
      <c r="J298" s="255"/>
      <c r="K298" s="221"/>
      <c r="L298" s="221"/>
      <c r="M298" s="221"/>
      <c r="N298" s="221"/>
      <c r="O298" s="221"/>
      <c r="P298" s="221"/>
      <c r="Q298" s="221"/>
      <c r="R298" s="221"/>
      <c r="S298" s="221"/>
      <c r="T298" s="221"/>
      <c r="U298" s="221"/>
    </row>
    <row r="299" spans="1:21" ht="15">
      <c r="A299" s="176"/>
      <c r="B299" s="285" t="s">
        <v>218</v>
      </c>
      <c r="C299" s="280" t="s">
        <v>232</v>
      </c>
      <c r="D299" s="251"/>
      <c r="E299" s="251"/>
      <c r="F299" s="255"/>
      <c r="G299" s="255"/>
      <c r="H299" s="255"/>
      <c r="I299" s="255"/>
      <c r="J299" s="255"/>
      <c r="K299" s="221"/>
      <c r="L299" s="221"/>
      <c r="M299" s="221"/>
      <c r="N299" s="221"/>
      <c r="O299" s="221"/>
      <c r="P299" s="221"/>
      <c r="Q299" s="221"/>
      <c r="R299" s="221"/>
      <c r="S299" s="221"/>
      <c r="T299" s="221"/>
      <c r="U299" s="221"/>
    </row>
    <row r="300" spans="1:21" ht="15">
      <c r="A300" s="176"/>
      <c r="B300" s="285" t="str">
        <f>"Classified as External or Domestic?"</f>
        <v>Classified as External or Domestic?</v>
      </c>
      <c r="C300" s="248" t="str">
        <f>VLOOKUP(B294,$E$63:$I$72,2,FALSE)</f>
        <v>Domestic</v>
      </c>
      <c r="D300" s="251"/>
      <c r="E300" s="251"/>
      <c r="F300" s="255"/>
      <c r="G300" s="255"/>
      <c r="H300" s="255"/>
      <c r="I300" s="255"/>
      <c r="J300" s="255"/>
      <c r="K300" s="221"/>
      <c r="L300" s="221"/>
      <c r="M300" s="221"/>
      <c r="N300" s="221"/>
      <c r="O300" s="221"/>
      <c r="P300" s="221"/>
      <c r="Q300" s="221"/>
      <c r="R300" s="221"/>
      <c r="S300" s="221"/>
      <c r="T300" s="221"/>
      <c r="U300" s="221"/>
    </row>
    <row r="301" spans="1:21" ht="15">
      <c r="A301" s="176"/>
      <c r="B301" s="285" t="s">
        <v>258</v>
      </c>
      <c r="C301" s="251" t="s">
        <v>257</v>
      </c>
      <c r="D301" s="251"/>
      <c r="E301" s="251"/>
      <c r="F301" s="255"/>
      <c r="G301" s="255"/>
      <c r="H301" s="255"/>
      <c r="I301" s="255"/>
      <c r="J301" s="255"/>
      <c r="K301" s="221"/>
      <c r="L301" s="288">
        <f>L302/L$101*100</f>
        <v>0</v>
      </c>
      <c r="M301" s="288">
        <f t="shared" ref="M301:U301" ca="1" si="130">M302/M$101*100</f>
        <v>0</v>
      </c>
      <c r="N301" s="288">
        <f t="shared" ca="1" si="130"/>
        <v>0</v>
      </c>
      <c r="O301" s="288">
        <f t="shared" ca="1" si="130"/>
        <v>0</v>
      </c>
      <c r="P301" s="288">
        <f t="shared" ca="1" si="130"/>
        <v>0</v>
      </c>
      <c r="Q301" s="288">
        <f t="shared" ca="1" si="130"/>
        <v>0</v>
      </c>
      <c r="R301" s="288">
        <f t="shared" ca="1" si="130"/>
        <v>0</v>
      </c>
      <c r="S301" s="288">
        <f t="shared" ca="1" si="130"/>
        <v>0</v>
      </c>
      <c r="T301" s="288">
        <f t="shared" ca="1" si="130"/>
        <v>0</v>
      </c>
      <c r="U301" s="288">
        <f t="shared" ca="1" si="130"/>
        <v>0</v>
      </c>
    </row>
    <row r="302" spans="1:21" ht="15">
      <c r="A302" s="176"/>
      <c r="B302" s="285" t="s">
        <v>189</v>
      </c>
      <c r="C302" s="271" t="s">
        <v>186</v>
      </c>
      <c r="D302" s="280" t="str">
        <f>C300</f>
        <v>Domestic</v>
      </c>
      <c r="E302" s="271"/>
      <c r="F302" s="281"/>
      <c r="G302" s="275"/>
      <c r="H302" s="275"/>
      <c r="I302" s="275"/>
      <c r="J302" s="275"/>
      <c r="K302" s="231"/>
      <c r="L302" s="250">
        <f>SUMIF($E$63:$E$72,$B294,L$63:L$72)*L306</f>
        <v>0</v>
      </c>
      <c r="M302" s="250">
        <f t="shared" ref="M302:U302" si="131">SUMIF($E$63:$E$72,$B294,M$63:M$72)*M306</f>
        <v>0</v>
      </c>
      <c r="N302" s="250">
        <f t="shared" si="131"/>
        <v>0</v>
      </c>
      <c r="O302" s="250">
        <f t="shared" si="131"/>
        <v>0</v>
      </c>
      <c r="P302" s="250">
        <f t="shared" si="131"/>
        <v>0</v>
      </c>
      <c r="Q302" s="250">
        <f t="shared" si="131"/>
        <v>0</v>
      </c>
      <c r="R302" s="250">
        <f t="shared" si="131"/>
        <v>0</v>
      </c>
      <c r="S302" s="250">
        <f t="shared" si="131"/>
        <v>0</v>
      </c>
      <c r="T302" s="250">
        <f t="shared" si="131"/>
        <v>0</v>
      </c>
      <c r="U302" s="250">
        <f t="shared" si="131"/>
        <v>0</v>
      </c>
    </row>
    <row r="303" spans="1:21" ht="15">
      <c r="A303" s="176"/>
      <c r="B303" s="285" t="s">
        <v>188</v>
      </c>
      <c r="C303" s="271" t="s">
        <v>186</v>
      </c>
      <c r="D303" s="280" t="str">
        <f>C300</f>
        <v>Domestic</v>
      </c>
      <c r="E303" s="271"/>
      <c r="F303" s="281"/>
      <c r="G303" s="275"/>
      <c r="H303" s="275"/>
      <c r="I303" s="275"/>
      <c r="J303" s="275"/>
      <c r="K303" s="231"/>
      <c r="L303" s="240"/>
      <c r="M303" s="273">
        <f t="shared" ref="M303:U303" ca="1" si="132">M309*M306</f>
        <v>0</v>
      </c>
      <c r="N303" s="273">
        <f t="shared" ca="1" si="132"/>
        <v>0</v>
      </c>
      <c r="O303" s="273">
        <f t="shared" ca="1" si="132"/>
        <v>0</v>
      </c>
      <c r="P303" s="273">
        <f t="shared" ca="1" si="132"/>
        <v>0</v>
      </c>
      <c r="Q303" s="273">
        <f t="shared" ca="1" si="132"/>
        <v>0</v>
      </c>
      <c r="R303" s="273">
        <f t="shared" ca="1" si="132"/>
        <v>0</v>
      </c>
      <c r="S303" s="273">
        <f t="shared" ca="1" si="132"/>
        <v>0</v>
      </c>
      <c r="T303" s="273">
        <f t="shared" ca="1" si="132"/>
        <v>0</v>
      </c>
      <c r="U303" s="273">
        <f t="shared" ca="1" si="132"/>
        <v>0</v>
      </c>
    </row>
    <row r="304" spans="1:21" ht="15">
      <c r="A304" s="176"/>
      <c r="B304" s="285" t="s">
        <v>206</v>
      </c>
      <c r="C304" s="271" t="s">
        <v>186</v>
      </c>
      <c r="D304" s="280" t="str">
        <f>C300</f>
        <v>Domestic</v>
      </c>
      <c r="E304" s="271"/>
      <c r="F304" s="281"/>
      <c r="G304" s="275"/>
      <c r="H304" s="275"/>
      <c r="I304" s="275"/>
      <c r="J304" s="275"/>
      <c r="K304" s="231"/>
      <c r="L304" s="240"/>
      <c r="M304" s="273">
        <f t="shared" ref="M304:U304" si="133">M310*M306</f>
        <v>0</v>
      </c>
      <c r="N304" s="273">
        <f t="shared" ca="1" si="133"/>
        <v>0</v>
      </c>
      <c r="O304" s="273">
        <f t="shared" ca="1" si="133"/>
        <v>0</v>
      </c>
      <c r="P304" s="273">
        <f t="shared" ca="1" si="133"/>
        <v>0</v>
      </c>
      <c r="Q304" s="273">
        <f t="shared" ca="1" si="133"/>
        <v>0</v>
      </c>
      <c r="R304" s="273">
        <f t="shared" ca="1" si="133"/>
        <v>0</v>
      </c>
      <c r="S304" s="273">
        <f t="shared" ca="1" si="133"/>
        <v>0</v>
      </c>
      <c r="T304" s="273">
        <f t="shared" ca="1" si="133"/>
        <v>0</v>
      </c>
      <c r="U304" s="273">
        <f t="shared" ca="1" si="133"/>
        <v>0</v>
      </c>
    </row>
    <row r="305" spans="1:21" ht="15">
      <c r="A305" s="176"/>
      <c r="B305" s="285" t="s">
        <v>187</v>
      </c>
      <c r="C305" s="271" t="s">
        <v>186</v>
      </c>
      <c r="D305" s="280" t="str">
        <f>C300</f>
        <v>Domestic</v>
      </c>
      <c r="E305" s="271"/>
      <c r="F305" s="281"/>
      <c r="G305" s="275"/>
      <c r="H305" s="275"/>
      <c r="I305" s="275"/>
      <c r="J305" s="275"/>
      <c r="K305" s="231"/>
      <c r="L305" s="273">
        <f t="shared" ref="L305:U305" si="134">L308*L306</f>
        <v>0</v>
      </c>
      <c r="M305" s="273">
        <f t="shared" ca="1" si="134"/>
        <v>0</v>
      </c>
      <c r="N305" s="273">
        <f t="shared" ca="1" si="134"/>
        <v>0</v>
      </c>
      <c r="O305" s="273">
        <f t="shared" ca="1" si="134"/>
        <v>0</v>
      </c>
      <c r="P305" s="273">
        <f t="shared" ca="1" si="134"/>
        <v>0</v>
      </c>
      <c r="Q305" s="273">
        <f t="shared" ca="1" si="134"/>
        <v>0</v>
      </c>
      <c r="R305" s="273">
        <f t="shared" ca="1" si="134"/>
        <v>0</v>
      </c>
      <c r="S305" s="273">
        <f t="shared" ca="1" si="134"/>
        <v>0</v>
      </c>
      <c r="T305" s="273">
        <f t="shared" ca="1" si="134"/>
        <v>0</v>
      </c>
      <c r="U305" s="273">
        <f t="shared" ca="1" si="134"/>
        <v>0</v>
      </c>
    </row>
    <row r="306" spans="1:21" ht="15">
      <c r="A306" s="176"/>
      <c r="B306" s="285" t="s">
        <v>185</v>
      </c>
      <c r="C306" s="252" t="str">
        <f>"LCU per unit of "&amp;D305</f>
        <v>LCU per unit of Domestic</v>
      </c>
      <c r="D306" s="280" t="str">
        <f>C295</f>
        <v>LCU</v>
      </c>
      <c r="E306" s="271"/>
      <c r="F306" s="281"/>
      <c r="G306" s="275"/>
      <c r="H306" s="275"/>
      <c r="I306" s="275"/>
      <c r="J306" s="275"/>
      <c r="K306" s="231"/>
      <c r="L306" s="273">
        <f t="shared" ref="L306:U306" si="135">INDEX($L$81:$U$85,MATCH($D306,$B$81:$B$85,0),MATCH(L$78,$L$78:$U$78,0))</f>
        <v>1</v>
      </c>
      <c r="M306" s="273">
        <f t="shared" si="135"/>
        <v>1</v>
      </c>
      <c r="N306" s="273">
        <f t="shared" si="135"/>
        <v>1</v>
      </c>
      <c r="O306" s="273">
        <f t="shared" si="135"/>
        <v>1</v>
      </c>
      <c r="P306" s="273">
        <f t="shared" si="135"/>
        <v>1</v>
      </c>
      <c r="Q306" s="273">
        <f t="shared" si="135"/>
        <v>1</v>
      </c>
      <c r="R306" s="273">
        <f t="shared" si="135"/>
        <v>1</v>
      </c>
      <c r="S306" s="273">
        <f t="shared" si="135"/>
        <v>1</v>
      </c>
      <c r="T306" s="273">
        <f t="shared" si="135"/>
        <v>1</v>
      </c>
      <c r="U306" s="273">
        <f t="shared" si="135"/>
        <v>1</v>
      </c>
    </row>
    <row r="307" spans="1:21" ht="15">
      <c r="A307" s="176"/>
      <c r="B307" s="285" t="s">
        <v>184</v>
      </c>
      <c r="C307" s="252" t="str">
        <f>"million "&amp;D306</f>
        <v>million LCU</v>
      </c>
      <c r="D307" s="280" t="str">
        <f>D306</f>
        <v>LCU</v>
      </c>
      <c r="E307" s="263"/>
      <c r="F307" s="287"/>
      <c r="G307" s="275"/>
      <c r="H307" s="275"/>
      <c r="I307" s="275"/>
      <c r="J307" s="275"/>
      <c r="K307" s="231"/>
      <c r="L307" s="288">
        <f t="shared" ref="L307:U307" si="136">L302/L306</f>
        <v>0</v>
      </c>
      <c r="M307" s="288">
        <f t="shared" si="136"/>
        <v>0</v>
      </c>
      <c r="N307" s="288">
        <f t="shared" si="136"/>
        <v>0</v>
      </c>
      <c r="O307" s="288">
        <f t="shared" si="136"/>
        <v>0</v>
      </c>
      <c r="P307" s="288">
        <f t="shared" si="136"/>
        <v>0</v>
      </c>
      <c r="Q307" s="288">
        <f t="shared" si="136"/>
        <v>0</v>
      </c>
      <c r="R307" s="288">
        <f t="shared" si="136"/>
        <v>0</v>
      </c>
      <c r="S307" s="288">
        <f t="shared" si="136"/>
        <v>0</v>
      </c>
      <c r="T307" s="288">
        <f t="shared" si="136"/>
        <v>0</v>
      </c>
      <c r="U307" s="288">
        <f t="shared" si="136"/>
        <v>0</v>
      </c>
    </row>
    <row r="308" spans="1:21" ht="15">
      <c r="A308" s="176"/>
      <c r="B308" s="285" t="s">
        <v>183</v>
      </c>
      <c r="C308" s="252" t="str">
        <f>"million "&amp;D307</f>
        <v>million LCU</v>
      </c>
      <c r="D308" s="280" t="str">
        <f>D307</f>
        <v>LCU</v>
      </c>
      <c r="E308" s="271"/>
      <c r="F308" s="287"/>
      <c r="G308" s="275"/>
      <c r="H308" s="275"/>
      <c r="I308" s="275"/>
      <c r="J308" s="275"/>
      <c r="K308" s="231"/>
      <c r="L308" s="273">
        <f>L307</f>
        <v>0</v>
      </c>
      <c r="M308" s="273">
        <f t="shared" ref="M308:U308" ca="1" si="137">L308+M307-M309</f>
        <v>0</v>
      </c>
      <c r="N308" s="273">
        <f t="shared" ca="1" si="137"/>
        <v>0</v>
      </c>
      <c r="O308" s="273">
        <f t="shared" ca="1" si="137"/>
        <v>0</v>
      </c>
      <c r="P308" s="273">
        <f t="shared" ca="1" si="137"/>
        <v>0</v>
      </c>
      <c r="Q308" s="273">
        <f t="shared" ca="1" si="137"/>
        <v>0</v>
      </c>
      <c r="R308" s="273">
        <f t="shared" ca="1" si="137"/>
        <v>0</v>
      </c>
      <c r="S308" s="273">
        <f t="shared" ca="1" si="137"/>
        <v>0</v>
      </c>
      <c r="T308" s="273">
        <f t="shared" ca="1" si="137"/>
        <v>0</v>
      </c>
      <c r="U308" s="273">
        <f t="shared" ca="1" si="137"/>
        <v>0</v>
      </c>
    </row>
    <row r="309" spans="1:21" ht="15">
      <c r="A309" s="176"/>
      <c r="B309" s="285" t="s">
        <v>119</v>
      </c>
      <c r="C309" s="252" t="str">
        <f>"million "&amp;D308</f>
        <v>million LCU</v>
      </c>
      <c r="D309" s="280" t="str">
        <f>D308</f>
        <v>LCU</v>
      </c>
      <c r="E309" s="271"/>
      <c r="F309" s="287"/>
      <c r="G309" s="275"/>
      <c r="H309" s="275"/>
      <c r="I309" s="275"/>
      <c r="J309" s="275"/>
      <c r="K309" s="231"/>
      <c r="L309" s="240"/>
      <c r="M309" s="273">
        <f t="shared" ref="M309:U309" ca="1" si="138">IF(M$241&gt;$C296-1,SUM(OFFSET($L307,0,M$241-$C296,1,$C296-$C297))/($C296-$C297),IF(M$241&lt;$C297+1,0,SUM(OFFSET($L307,0,0,1,M$241-$C297))/($C296-$C297)))</f>
        <v>0</v>
      </c>
      <c r="N309" s="273">
        <f t="shared" ca="1" si="138"/>
        <v>0</v>
      </c>
      <c r="O309" s="273">
        <f t="shared" ca="1" si="138"/>
        <v>0</v>
      </c>
      <c r="P309" s="273">
        <f t="shared" ca="1" si="138"/>
        <v>0</v>
      </c>
      <c r="Q309" s="273">
        <f t="shared" ca="1" si="138"/>
        <v>0</v>
      </c>
      <c r="R309" s="273">
        <f t="shared" ca="1" si="138"/>
        <v>0</v>
      </c>
      <c r="S309" s="273">
        <f t="shared" ca="1" si="138"/>
        <v>0</v>
      </c>
      <c r="T309" s="273">
        <f t="shared" ca="1" si="138"/>
        <v>0</v>
      </c>
      <c r="U309" s="273">
        <f t="shared" ca="1" si="138"/>
        <v>0</v>
      </c>
    </row>
    <row r="310" spans="1:21" ht="15">
      <c r="A310" s="176"/>
      <c r="B310" s="285" t="s">
        <v>182</v>
      </c>
      <c r="C310" s="252" t="str">
        <f>"million "&amp;D309</f>
        <v>million LCU</v>
      </c>
      <c r="D310" s="280" t="str">
        <f>D309</f>
        <v>LCU</v>
      </c>
      <c r="E310" s="271"/>
      <c r="F310" s="287"/>
      <c r="G310" s="275"/>
      <c r="H310" s="275"/>
      <c r="I310" s="275"/>
      <c r="J310" s="275"/>
      <c r="K310" s="231"/>
      <c r="L310" s="240"/>
      <c r="M310" s="273">
        <f t="shared" ref="M310:U310" si="139">L308*$C298</f>
        <v>0</v>
      </c>
      <c r="N310" s="273">
        <f t="shared" ca="1" si="139"/>
        <v>0</v>
      </c>
      <c r="O310" s="273">
        <f t="shared" ca="1" si="139"/>
        <v>0</v>
      </c>
      <c r="P310" s="273">
        <f t="shared" ca="1" si="139"/>
        <v>0</v>
      </c>
      <c r="Q310" s="273">
        <f t="shared" ca="1" si="139"/>
        <v>0</v>
      </c>
      <c r="R310" s="273">
        <f t="shared" ca="1" si="139"/>
        <v>0</v>
      </c>
      <c r="S310" s="273">
        <f t="shared" ca="1" si="139"/>
        <v>0</v>
      </c>
      <c r="T310" s="273">
        <f t="shared" ca="1" si="139"/>
        <v>0</v>
      </c>
      <c r="U310" s="273">
        <f t="shared" ca="1" si="139"/>
        <v>0</v>
      </c>
    </row>
    <row r="311" spans="1:21" ht="15">
      <c r="A311" s="176"/>
      <c r="B311" s="289" t="s">
        <v>197</v>
      </c>
      <c r="C311" s="252"/>
      <c r="D311" s="264"/>
      <c r="E311" s="260"/>
      <c r="F311" s="275"/>
      <c r="G311" s="275"/>
      <c r="H311" s="275"/>
      <c r="I311" s="275"/>
      <c r="J311" s="275"/>
      <c r="K311" s="231"/>
      <c r="L311" s="273"/>
      <c r="M311" s="273"/>
      <c r="N311" s="273"/>
      <c r="O311" s="273"/>
      <c r="P311" s="273"/>
      <c r="Q311" s="273"/>
      <c r="R311" s="273"/>
      <c r="S311" s="273"/>
      <c r="T311" s="273"/>
      <c r="U311" s="273"/>
    </row>
    <row r="312" spans="1:21" ht="15">
      <c r="A312" s="176"/>
      <c r="B312" s="285" t="s">
        <v>59</v>
      </c>
      <c r="C312" s="246" t="str">
        <f>IF(C317="Domestic","LCU","USD")</f>
        <v>LCU</v>
      </c>
      <c r="D312" s="251"/>
      <c r="E312" s="251"/>
      <c r="F312" s="255"/>
      <c r="G312" s="255"/>
      <c r="H312" s="255"/>
      <c r="I312" s="255"/>
      <c r="J312" s="255"/>
      <c r="K312" s="221"/>
      <c r="L312" s="221"/>
      <c r="M312" s="221"/>
      <c r="N312" s="221"/>
      <c r="O312" s="221"/>
      <c r="P312" s="221"/>
      <c r="Q312" s="221"/>
      <c r="R312" s="221"/>
      <c r="S312" s="221"/>
      <c r="T312" s="221"/>
      <c r="U312" s="221"/>
    </row>
    <row r="313" spans="1:21" ht="15">
      <c r="A313" s="176"/>
      <c r="B313" s="285" t="s">
        <v>221</v>
      </c>
      <c r="C313" s="247">
        <f>SUMIF($E$63:$E$72,$B311,H$63:H$72)</f>
        <v>5</v>
      </c>
      <c r="D313" s="251"/>
      <c r="E313" s="251"/>
      <c r="F313" s="255"/>
      <c r="G313" s="255"/>
      <c r="H313" s="255"/>
      <c r="I313" s="255"/>
      <c r="J313" s="255"/>
      <c r="K313" s="221"/>
      <c r="L313" s="221"/>
      <c r="M313" s="221"/>
      <c r="N313" s="221"/>
      <c r="O313" s="221"/>
      <c r="P313" s="221"/>
      <c r="Q313" s="221"/>
      <c r="R313" s="221"/>
      <c r="S313" s="221"/>
      <c r="T313" s="221"/>
      <c r="U313" s="221"/>
    </row>
    <row r="314" spans="1:21" ht="15">
      <c r="A314" s="176"/>
      <c r="B314" s="285" t="s">
        <v>220</v>
      </c>
      <c r="C314" s="248">
        <f>SUMIF($E$63:$E$72,$B311,I$63:I$72)</f>
        <v>4</v>
      </c>
      <c r="D314" s="251"/>
      <c r="E314" s="251"/>
      <c r="F314" s="255"/>
      <c r="G314" s="255"/>
      <c r="H314" s="255"/>
      <c r="I314" s="255"/>
      <c r="J314" s="255"/>
      <c r="K314" s="221"/>
      <c r="L314" s="221"/>
      <c r="M314" s="221"/>
      <c r="N314" s="221"/>
      <c r="O314" s="221"/>
      <c r="P314" s="221"/>
      <c r="Q314" s="221"/>
      <c r="R314" s="221"/>
      <c r="S314" s="221"/>
      <c r="T314" s="221"/>
      <c r="U314" s="221"/>
    </row>
    <row r="315" spans="1:21" ht="15">
      <c r="A315" s="176"/>
      <c r="B315" s="285" t="s">
        <v>219</v>
      </c>
      <c r="C315" s="249">
        <f>SUMIF($E$63:$E$72,$B311,G$63:G$72)</f>
        <v>0.1</v>
      </c>
      <c r="D315" s="251"/>
      <c r="E315" s="251"/>
      <c r="F315" s="255"/>
      <c r="G315" s="255"/>
      <c r="H315" s="255"/>
      <c r="I315" s="255"/>
      <c r="J315" s="255"/>
      <c r="K315" s="221"/>
      <c r="L315" s="221"/>
      <c r="M315" s="221"/>
      <c r="N315" s="221"/>
      <c r="O315" s="221"/>
      <c r="P315" s="221"/>
      <c r="Q315" s="221"/>
      <c r="R315" s="221"/>
      <c r="S315" s="221"/>
      <c r="T315" s="221"/>
      <c r="U315" s="221"/>
    </row>
    <row r="316" spans="1:21" ht="15">
      <c r="A316" s="176"/>
      <c r="B316" s="285" t="s">
        <v>218</v>
      </c>
      <c r="C316" s="280" t="s">
        <v>232</v>
      </c>
      <c r="D316" s="251"/>
      <c r="E316" s="251"/>
      <c r="F316" s="255"/>
      <c r="G316" s="255"/>
      <c r="H316" s="255"/>
      <c r="I316" s="255"/>
      <c r="J316" s="255"/>
      <c r="K316" s="221"/>
      <c r="L316" s="221"/>
      <c r="M316" s="221"/>
      <c r="N316" s="221"/>
      <c r="O316" s="221"/>
      <c r="P316" s="221"/>
      <c r="Q316" s="221"/>
      <c r="R316" s="221"/>
      <c r="S316" s="221"/>
      <c r="T316" s="221"/>
      <c r="U316" s="221"/>
    </row>
    <row r="317" spans="1:21" ht="15">
      <c r="A317" s="176"/>
      <c r="B317" s="285" t="str">
        <f>"Classified as External or Domestic?"</f>
        <v>Classified as External or Domestic?</v>
      </c>
      <c r="C317" s="248" t="str">
        <f>VLOOKUP(B311,$E$63:$I$72,2,FALSE)</f>
        <v>Domestic</v>
      </c>
      <c r="D317" s="251"/>
      <c r="E317" s="251"/>
      <c r="F317" s="255"/>
      <c r="G317" s="255"/>
      <c r="H317" s="255"/>
      <c r="I317" s="255"/>
      <c r="J317" s="255"/>
      <c r="K317" s="221"/>
      <c r="L317" s="221"/>
      <c r="M317" s="221"/>
      <c r="N317" s="221"/>
      <c r="O317" s="221"/>
      <c r="P317" s="221"/>
      <c r="Q317" s="221"/>
      <c r="R317" s="221"/>
      <c r="S317" s="221"/>
      <c r="T317" s="221"/>
      <c r="U317" s="221"/>
    </row>
    <row r="318" spans="1:21" ht="15">
      <c r="A318" s="176"/>
      <c r="B318" s="285" t="s">
        <v>258</v>
      </c>
      <c r="C318" s="251" t="s">
        <v>257</v>
      </c>
      <c r="D318" s="251"/>
      <c r="E318" s="251"/>
      <c r="F318" s="255"/>
      <c r="G318" s="255"/>
      <c r="H318" s="255"/>
      <c r="I318" s="255"/>
      <c r="J318" s="255"/>
      <c r="K318" s="221"/>
      <c r="L318" s="288">
        <f>L319/L$101*100</f>
        <v>0</v>
      </c>
      <c r="M318" s="288">
        <f t="shared" ref="M318:U318" ca="1" si="140">M319/M$101*100</f>
        <v>0</v>
      </c>
      <c r="N318" s="288">
        <f t="shared" ca="1" si="140"/>
        <v>0</v>
      </c>
      <c r="O318" s="288">
        <f t="shared" ca="1" si="140"/>
        <v>0</v>
      </c>
      <c r="P318" s="288">
        <f t="shared" ca="1" si="140"/>
        <v>0</v>
      </c>
      <c r="Q318" s="288">
        <f t="shared" ca="1" si="140"/>
        <v>0</v>
      </c>
      <c r="R318" s="288">
        <f t="shared" ca="1" si="140"/>
        <v>0</v>
      </c>
      <c r="S318" s="288">
        <f t="shared" ca="1" si="140"/>
        <v>0</v>
      </c>
      <c r="T318" s="288">
        <f t="shared" ca="1" si="140"/>
        <v>0</v>
      </c>
      <c r="U318" s="288">
        <f t="shared" ca="1" si="140"/>
        <v>0</v>
      </c>
    </row>
    <row r="319" spans="1:21" ht="15">
      <c r="A319" s="176"/>
      <c r="B319" s="285" t="s">
        <v>189</v>
      </c>
      <c r="C319" s="271" t="s">
        <v>186</v>
      </c>
      <c r="D319" s="280" t="str">
        <f>C317</f>
        <v>Domestic</v>
      </c>
      <c r="E319" s="271"/>
      <c r="F319" s="281"/>
      <c r="G319" s="275"/>
      <c r="H319" s="275"/>
      <c r="I319" s="275"/>
      <c r="J319" s="275"/>
      <c r="K319" s="231"/>
      <c r="L319" s="250">
        <f>SUMIF($E$63:$E$72,$B311,L$63:L$72)*L323</f>
        <v>0</v>
      </c>
      <c r="M319" s="250">
        <f t="shared" ref="M319:U319" si="141">SUMIF($E$63:$E$72,$B311,M$63:M$72)*M323</f>
        <v>0</v>
      </c>
      <c r="N319" s="250">
        <f t="shared" si="141"/>
        <v>0</v>
      </c>
      <c r="O319" s="250">
        <f t="shared" si="141"/>
        <v>0</v>
      </c>
      <c r="P319" s="250">
        <f t="shared" si="141"/>
        <v>0</v>
      </c>
      <c r="Q319" s="250">
        <f t="shared" si="141"/>
        <v>0</v>
      </c>
      <c r="R319" s="250">
        <f t="shared" si="141"/>
        <v>0</v>
      </c>
      <c r="S319" s="250">
        <f t="shared" si="141"/>
        <v>0</v>
      </c>
      <c r="T319" s="250">
        <f t="shared" si="141"/>
        <v>0</v>
      </c>
      <c r="U319" s="250">
        <f t="shared" si="141"/>
        <v>0</v>
      </c>
    </row>
    <row r="320" spans="1:21" ht="15">
      <c r="A320" s="176"/>
      <c r="B320" s="285" t="s">
        <v>188</v>
      </c>
      <c r="C320" s="271" t="s">
        <v>186</v>
      </c>
      <c r="D320" s="280" t="str">
        <f>C317</f>
        <v>Domestic</v>
      </c>
      <c r="E320" s="271"/>
      <c r="F320" s="281"/>
      <c r="G320" s="275"/>
      <c r="H320" s="275"/>
      <c r="I320" s="275"/>
      <c r="J320" s="275"/>
      <c r="K320" s="231"/>
      <c r="L320" s="240"/>
      <c r="M320" s="273">
        <f t="shared" ref="M320:U320" ca="1" si="142">M326*M323</f>
        <v>0</v>
      </c>
      <c r="N320" s="273">
        <f t="shared" ca="1" si="142"/>
        <v>0</v>
      </c>
      <c r="O320" s="273">
        <f t="shared" ca="1" si="142"/>
        <v>0</v>
      </c>
      <c r="P320" s="273">
        <f t="shared" ca="1" si="142"/>
        <v>0</v>
      </c>
      <c r="Q320" s="273">
        <f t="shared" ca="1" si="142"/>
        <v>0</v>
      </c>
      <c r="R320" s="273">
        <f t="shared" ca="1" si="142"/>
        <v>0</v>
      </c>
      <c r="S320" s="273">
        <f t="shared" ca="1" si="142"/>
        <v>0</v>
      </c>
      <c r="T320" s="273">
        <f t="shared" ca="1" si="142"/>
        <v>0</v>
      </c>
      <c r="U320" s="273">
        <f t="shared" ca="1" si="142"/>
        <v>0</v>
      </c>
    </row>
    <row r="321" spans="1:21" ht="15">
      <c r="A321" s="176"/>
      <c r="B321" s="285" t="s">
        <v>206</v>
      </c>
      <c r="C321" s="271" t="s">
        <v>186</v>
      </c>
      <c r="D321" s="280" t="str">
        <f>C317</f>
        <v>Domestic</v>
      </c>
      <c r="E321" s="271"/>
      <c r="F321" s="281"/>
      <c r="G321" s="275"/>
      <c r="H321" s="275"/>
      <c r="I321" s="275"/>
      <c r="J321" s="275"/>
      <c r="K321" s="231"/>
      <c r="L321" s="240"/>
      <c r="M321" s="273">
        <f t="shared" ref="M321:U321" si="143">M327*M323</f>
        <v>0</v>
      </c>
      <c r="N321" s="273">
        <f t="shared" ca="1" si="143"/>
        <v>0</v>
      </c>
      <c r="O321" s="273">
        <f t="shared" ca="1" si="143"/>
        <v>0</v>
      </c>
      <c r="P321" s="273">
        <f t="shared" ca="1" si="143"/>
        <v>0</v>
      </c>
      <c r="Q321" s="273">
        <f t="shared" ca="1" si="143"/>
        <v>0</v>
      </c>
      <c r="R321" s="273">
        <f t="shared" ca="1" si="143"/>
        <v>0</v>
      </c>
      <c r="S321" s="273">
        <f t="shared" ca="1" si="143"/>
        <v>0</v>
      </c>
      <c r="T321" s="273">
        <f t="shared" ca="1" si="143"/>
        <v>0</v>
      </c>
      <c r="U321" s="273">
        <f t="shared" ca="1" si="143"/>
        <v>0</v>
      </c>
    </row>
    <row r="322" spans="1:21" ht="15">
      <c r="A322" s="176"/>
      <c r="B322" s="285" t="s">
        <v>187</v>
      </c>
      <c r="C322" s="271" t="s">
        <v>186</v>
      </c>
      <c r="D322" s="280" t="str">
        <f>C317</f>
        <v>Domestic</v>
      </c>
      <c r="E322" s="271"/>
      <c r="F322" s="281"/>
      <c r="G322" s="275"/>
      <c r="H322" s="275"/>
      <c r="I322" s="275"/>
      <c r="J322" s="275"/>
      <c r="K322" s="231"/>
      <c r="L322" s="273">
        <f t="shared" ref="L322:U322" si="144">L325*L323</f>
        <v>0</v>
      </c>
      <c r="M322" s="273">
        <f t="shared" ca="1" si="144"/>
        <v>0</v>
      </c>
      <c r="N322" s="273">
        <f t="shared" ca="1" si="144"/>
        <v>0</v>
      </c>
      <c r="O322" s="273">
        <f t="shared" ca="1" si="144"/>
        <v>0</v>
      </c>
      <c r="P322" s="273">
        <f t="shared" ca="1" si="144"/>
        <v>0</v>
      </c>
      <c r="Q322" s="273">
        <f t="shared" ca="1" si="144"/>
        <v>0</v>
      </c>
      <c r="R322" s="273">
        <f t="shared" ca="1" si="144"/>
        <v>0</v>
      </c>
      <c r="S322" s="273">
        <f t="shared" ca="1" si="144"/>
        <v>0</v>
      </c>
      <c r="T322" s="273">
        <f t="shared" ca="1" si="144"/>
        <v>0</v>
      </c>
      <c r="U322" s="273">
        <f t="shared" ca="1" si="144"/>
        <v>0</v>
      </c>
    </row>
    <row r="323" spans="1:21" ht="15">
      <c r="A323" s="176"/>
      <c r="B323" s="285" t="s">
        <v>185</v>
      </c>
      <c r="C323" s="252" t="str">
        <f>"LCU per unit of "&amp;D322</f>
        <v>LCU per unit of Domestic</v>
      </c>
      <c r="D323" s="280" t="str">
        <f>C312</f>
        <v>LCU</v>
      </c>
      <c r="E323" s="271"/>
      <c r="F323" s="281"/>
      <c r="G323" s="275"/>
      <c r="H323" s="275"/>
      <c r="I323" s="275"/>
      <c r="J323" s="275"/>
      <c r="K323" s="231"/>
      <c r="L323" s="273">
        <f t="shared" ref="L323:U323" si="145">INDEX($L$81:$U$85,MATCH($D323,$B$81:$B$85,0),MATCH(L$78,$L$78:$U$78,0))</f>
        <v>1</v>
      </c>
      <c r="M323" s="273">
        <f t="shared" si="145"/>
        <v>1</v>
      </c>
      <c r="N323" s="273">
        <f t="shared" si="145"/>
        <v>1</v>
      </c>
      <c r="O323" s="273">
        <f t="shared" si="145"/>
        <v>1</v>
      </c>
      <c r="P323" s="273">
        <f t="shared" si="145"/>
        <v>1</v>
      </c>
      <c r="Q323" s="273">
        <f t="shared" si="145"/>
        <v>1</v>
      </c>
      <c r="R323" s="273">
        <f t="shared" si="145"/>
        <v>1</v>
      </c>
      <c r="S323" s="273">
        <f t="shared" si="145"/>
        <v>1</v>
      </c>
      <c r="T323" s="273">
        <f t="shared" si="145"/>
        <v>1</v>
      </c>
      <c r="U323" s="273">
        <f t="shared" si="145"/>
        <v>1</v>
      </c>
    </row>
    <row r="324" spans="1:21" ht="15">
      <c r="A324" s="176"/>
      <c r="B324" s="285" t="s">
        <v>184</v>
      </c>
      <c r="C324" s="252" t="str">
        <f>"million "&amp;D323</f>
        <v>million LCU</v>
      </c>
      <c r="D324" s="280" t="str">
        <f>D323</f>
        <v>LCU</v>
      </c>
      <c r="E324" s="263"/>
      <c r="F324" s="287"/>
      <c r="G324" s="275"/>
      <c r="H324" s="275"/>
      <c r="I324" s="275"/>
      <c r="J324" s="275"/>
      <c r="K324" s="231"/>
      <c r="L324" s="288">
        <f t="shared" ref="L324:U324" si="146">L319/L323</f>
        <v>0</v>
      </c>
      <c r="M324" s="288">
        <f t="shared" si="146"/>
        <v>0</v>
      </c>
      <c r="N324" s="288">
        <f t="shared" si="146"/>
        <v>0</v>
      </c>
      <c r="O324" s="288">
        <f t="shared" si="146"/>
        <v>0</v>
      </c>
      <c r="P324" s="288">
        <f t="shared" si="146"/>
        <v>0</v>
      </c>
      <c r="Q324" s="288">
        <f t="shared" si="146"/>
        <v>0</v>
      </c>
      <c r="R324" s="288">
        <f t="shared" si="146"/>
        <v>0</v>
      </c>
      <c r="S324" s="288">
        <f t="shared" si="146"/>
        <v>0</v>
      </c>
      <c r="T324" s="288">
        <f t="shared" si="146"/>
        <v>0</v>
      </c>
      <c r="U324" s="288">
        <f t="shared" si="146"/>
        <v>0</v>
      </c>
    </row>
    <row r="325" spans="1:21" ht="15">
      <c r="A325" s="176"/>
      <c r="B325" s="285" t="s">
        <v>183</v>
      </c>
      <c r="C325" s="252" t="str">
        <f>"million "&amp;D324</f>
        <v>million LCU</v>
      </c>
      <c r="D325" s="280" t="str">
        <f>D324</f>
        <v>LCU</v>
      </c>
      <c r="E325" s="271"/>
      <c r="F325" s="287"/>
      <c r="G325" s="275"/>
      <c r="H325" s="275"/>
      <c r="I325" s="275"/>
      <c r="J325" s="275"/>
      <c r="K325" s="231"/>
      <c r="L325" s="273">
        <f>L324</f>
        <v>0</v>
      </c>
      <c r="M325" s="273">
        <f t="shared" ref="M325:U325" ca="1" si="147">L325+M324-M326</f>
        <v>0</v>
      </c>
      <c r="N325" s="273">
        <f t="shared" ca="1" si="147"/>
        <v>0</v>
      </c>
      <c r="O325" s="273">
        <f t="shared" ca="1" si="147"/>
        <v>0</v>
      </c>
      <c r="P325" s="273">
        <f t="shared" ca="1" si="147"/>
        <v>0</v>
      </c>
      <c r="Q325" s="273">
        <f t="shared" ca="1" si="147"/>
        <v>0</v>
      </c>
      <c r="R325" s="273">
        <f t="shared" ca="1" si="147"/>
        <v>0</v>
      </c>
      <c r="S325" s="273">
        <f t="shared" ca="1" si="147"/>
        <v>0</v>
      </c>
      <c r="T325" s="273">
        <f t="shared" ca="1" si="147"/>
        <v>0</v>
      </c>
      <c r="U325" s="273">
        <f t="shared" ca="1" si="147"/>
        <v>0</v>
      </c>
    </row>
    <row r="326" spans="1:21" ht="15">
      <c r="A326" s="176"/>
      <c r="B326" s="285" t="s">
        <v>119</v>
      </c>
      <c r="C326" s="252" t="str">
        <f>"million "&amp;D325</f>
        <v>million LCU</v>
      </c>
      <c r="D326" s="280" t="str">
        <f>D325</f>
        <v>LCU</v>
      </c>
      <c r="E326" s="271"/>
      <c r="F326" s="287"/>
      <c r="G326" s="275"/>
      <c r="H326" s="275"/>
      <c r="I326" s="275"/>
      <c r="J326" s="275"/>
      <c r="K326" s="231"/>
      <c r="L326" s="240"/>
      <c r="M326" s="273">
        <f t="shared" ref="M326:U326" ca="1" si="148">IF(M$241&gt;$C313-1,SUM(OFFSET($L324,0,M$241-$C313,1,$C313-$C314))/($C313-$C314),IF(M$241&lt;$C314+1,0,SUM(OFFSET($L324,0,0,1,M$241-$C314))/($C313-$C314)))</f>
        <v>0</v>
      </c>
      <c r="N326" s="273">
        <f t="shared" ca="1" si="148"/>
        <v>0</v>
      </c>
      <c r="O326" s="273">
        <f t="shared" ca="1" si="148"/>
        <v>0</v>
      </c>
      <c r="P326" s="273">
        <f t="shared" ca="1" si="148"/>
        <v>0</v>
      </c>
      <c r="Q326" s="273">
        <f t="shared" ca="1" si="148"/>
        <v>0</v>
      </c>
      <c r="R326" s="273">
        <f t="shared" ca="1" si="148"/>
        <v>0</v>
      </c>
      <c r="S326" s="273">
        <f t="shared" ca="1" si="148"/>
        <v>0</v>
      </c>
      <c r="T326" s="273">
        <f t="shared" ca="1" si="148"/>
        <v>0</v>
      </c>
      <c r="U326" s="273">
        <f t="shared" ca="1" si="148"/>
        <v>0</v>
      </c>
    </row>
    <row r="327" spans="1:21" ht="15">
      <c r="A327" s="176"/>
      <c r="B327" s="285" t="s">
        <v>182</v>
      </c>
      <c r="C327" s="252" t="str">
        <f>"million "&amp;D326</f>
        <v>million LCU</v>
      </c>
      <c r="D327" s="280" t="str">
        <f>D326</f>
        <v>LCU</v>
      </c>
      <c r="E327" s="271"/>
      <c r="F327" s="287"/>
      <c r="G327" s="275"/>
      <c r="H327" s="275"/>
      <c r="I327" s="275"/>
      <c r="J327" s="275"/>
      <c r="K327" s="231"/>
      <c r="L327" s="240"/>
      <c r="M327" s="273">
        <f t="shared" ref="M327:U327" si="149">L325*$C315</f>
        <v>0</v>
      </c>
      <c r="N327" s="273">
        <f t="shared" ca="1" si="149"/>
        <v>0</v>
      </c>
      <c r="O327" s="273">
        <f t="shared" ca="1" si="149"/>
        <v>0</v>
      </c>
      <c r="P327" s="273">
        <f t="shared" ca="1" si="149"/>
        <v>0</v>
      </c>
      <c r="Q327" s="273">
        <f t="shared" ca="1" si="149"/>
        <v>0</v>
      </c>
      <c r="R327" s="273">
        <f t="shared" ca="1" si="149"/>
        <v>0</v>
      </c>
      <c r="S327" s="273">
        <f t="shared" ca="1" si="149"/>
        <v>0</v>
      </c>
      <c r="T327" s="273">
        <f t="shared" ca="1" si="149"/>
        <v>0</v>
      </c>
      <c r="U327" s="273">
        <f t="shared" ca="1" si="149"/>
        <v>0</v>
      </c>
    </row>
    <row r="328" spans="1:21" ht="15">
      <c r="A328" s="176"/>
      <c r="B328" s="289" t="s">
        <v>196</v>
      </c>
      <c r="C328" s="252"/>
      <c r="D328" s="264"/>
      <c r="E328" s="260"/>
      <c r="F328" s="275"/>
      <c r="G328" s="275"/>
      <c r="H328" s="275"/>
      <c r="I328" s="275"/>
      <c r="J328" s="275"/>
      <c r="K328" s="231"/>
      <c r="L328" s="273"/>
      <c r="M328" s="273"/>
      <c r="N328" s="273"/>
      <c r="O328" s="273"/>
      <c r="P328" s="273"/>
      <c r="Q328" s="273"/>
      <c r="R328" s="273"/>
      <c r="S328" s="273"/>
      <c r="T328" s="273"/>
      <c r="U328" s="273"/>
    </row>
    <row r="329" spans="1:21" ht="15">
      <c r="A329" s="176"/>
      <c r="B329" s="285" t="s">
        <v>59</v>
      </c>
      <c r="C329" s="246" t="str">
        <f>IF(C334="Domestic","LCU","USD")</f>
        <v>LCU</v>
      </c>
      <c r="D329" s="251"/>
      <c r="E329" s="251"/>
      <c r="F329" s="255"/>
      <c r="G329" s="255"/>
      <c r="H329" s="255"/>
      <c r="I329" s="255"/>
      <c r="J329" s="255"/>
      <c r="K329" s="221"/>
      <c r="L329" s="221"/>
      <c r="M329" s="221"/>
      <c r="N329" s="221"/>
      <c r="O329" s="221"/>
      <c r="P329" s="221"/>
      <c r="Q329" s="221"/>
      <c r="R329" s="221"/>
      <c r="S329" s="221"/>
      <c r="T329" s="221"/>
      <c r="U329" s="221"/>
    </row>
    <row r="330" spans="1:21" ht="15">
      <c r="A330" s="176"/>
      <c r="B330" s="285" t="s">
        <v>221</v>
      </c>
      <c r="C330" s="247">
        <f>SUMIF($E$63:$E$72,$B328,H$63:H$72)</f>
        <v>5</v>
      </c>
      <c r="D330" s="251"/>
      <c r="E330" s="251"/>
      <c r="F330" s="255"/>
      <c r="G330" s="255"/>
      <c r="H330" s="255"/>
      <c r="I330" s="255"/>
      <c r="J330" s="255"/>
      <c r="K330" s="221"/>
      <c r="L330" s="221"/>
      <c r="M330" s="221"/>
      <c r="N330" s="221"/>
      <c r="O330" s="221"/>
      <c r="P330" s="221"/>
      <c r="Q330" s="221"/>
      <c r="R330" s="221"/>
      <c r="S330" s="221"/>
      <c r="T330" s="221"/>
      <c r="U330" s="221"/>
    </row>
    <row r="331" spans="1:21" ht="15">
      <c r="A331" s="176"/>
      <c r="B331" s="285" t="s">
        <v>220</v>
      </c>
      <c r="C331" s="248">
        <f>SUMIF($E$63:$E$72,$B328,I$63:I$72)</f>
        <v>4</v>
      </c>
      <c r="D331" s="251"/>
      <c r="E331" s="251"/>
      <c r="F331" s="255"/>
      <c r="G331" s="255"/>
      <c r="H331" s="255"/>
      <c r="I331" s="255"/>
      <c r="J331" s="255"/>
      <c r="K331" s="221"/>
      <c r="L331" s="221"/>
      <c r="M331" s="221"/>
      <c r="N331" s="221"/>
      <c r="O331" s="221"/>
      <c r="P331" s="221"/>
      <c r="Q331" s="221"/>
      <c r="R331" s="221"/>
      <c r="S331" s="221"/>
      <c r="T331" s="221"/>
      <c r="U331" s="221"/>
    </row>
    <row r="332" spans="1:21" ht="15">
      <c r="A332" s="176"/>
      <c r="B332" s="285" t="s">
        <v>219</v>
      </c>
      <c r="C332" s="249">
        <f>SUMIF($E$63:$E$72,$B328,G$63:G$72)</f>
        <v>0.1</v>
      </c>
      <c r="D332" s="251"/>
      <c r="E332" s="251"/>
      <c r="F332" s="255"/>
      <c r="G332" s="255"/>
      <c r="H332" s="255"/>
      <c r="I332" s="255"/>
      <c r="J332" s="255"/>
      <c r="K332" s="221"/>
      <c r="L332" s="221"/>
      <c r="M332" s="221"/>
      <c r="N332" s="221"/>
      <c r="O332" s="221"/>
      <c r="P332" s="221"/>
      <c r="Q332" s="221"/>
      <c r="R332" s="221"/>
      <c r="S332" s="221"/>
      <c r="T332" s="221"/>
      <c r="U332" s="221"/>
    </row>
    <row r="333" spans="1:21" ht="15">
      <c r="A333" s="176"/>
      <c r="B333" s="285" t="s">
        <v>218</v>
      </c>
      <c r="C333" s="280" t="s">
        <v>232</v>
      </c>
      <c r="D333" s="251"/>
      <c r="E333" s="251"/>
      <c r="F333" s="255"/>
      <c r="G333" s="255"/>
      <c r="H333" s="255"/>
      <c r="I333" s="255"/>
      <c r="J333" s="255"/>
      <c r="K333" s="221"/>
      <c r="L333" s="221"/>
      <c r="M333" s="221"/>
      <c r="N333" s="221"/>
      <c r="O333" s="221"/>
      <c r="P333" s="221"/>
      <c r="Q333" s="221"/>
      <c r="R333" s="221"/>
      <c r="S333" s="221"/>
      <c r="T333" s="221"/>
      <c r="U333" s="221"/>
    </row>
    <row r="334" spans="1:21" ht="15">
      <c r="A334" s="176"/>
      <c r="B334" s="285" t="str">
        <f>"Classified as External or Domestic?"</f>
        <v>Classified as External or Domestic?</v>
      </c>
      <c r="C334" s="248" t="str">
        <f>VLOOKUP(B328,$E$63:$I$72,2,FALSE)</f>
        <v>Domestic</v>
      </c>
      <c r="D334" s="251"/>
      <c r="E334" s="251"/>
      <c r="F334" s="255"/>
      <c r="G334" s="255"/>
      <c r="H334" s="255"/>
      <c r="I334" s="255"/>
      <c r="J334" s="255"/>
      <c r="K334" s="221"/>
      <c r="L334" s="221"/>
      <c r="M334" s="221"/>
      <c r="N334" s="221"/>
      <c r="O334" s="221"/>
      <c r="P334" s="221"/>
      <c r="Q334" s="221"/>
      <c r="R334" s="221"/>
      <c r="S334" s="221"/>
      <c r="T334" s="221"/>
      <c r="U334" s="221"/>
    </row>
    <row r="335" spans="1:21" ht="15">
      <c r="A335" s="176"/>
      <c r="B335" s="285" t="s">
        <v>258</v>
      </c>
      <c r="C335" s="251" t="s">
        <v>257</v>
      </c>
      <c r="D335" s="251"/>
      <c r="E335" s="251"/>
      <c r="F335" s="255"/>
      <c r="G335" s="255"/>
      <c r="H335" s="255"/>
      <c r="I335" s="255"/>
      <c r="J335" s="255"/>
      <c r="K335" s="221"/>
      <c r="L335" s="288">
        <f>L336/L$101*100</f>
        <v>-145.86045540156337</v>
      </c>
      <c r="M335" s="288">
        <f t="shared" ref="M335:U335" ca="1" si="150">M336/M$101*100</f>
        <v>-135.58520642576693</v>
      </c>
      <c r="N335" s="288">
        <f t="shared" ca="1" si="150"/>
        <v>-145.62042571401057</v>
      </c>
      <c r="O335" s="288">
        <f t="shared" ca="1" si="150"/>
        <v>-126.61098121310003</v>
      </c>
      <c r="P335" s="288">
        <f t="shared" ca="1" si="150"/>
        <v>-118.94166250785736</v>
      </c>
      <c r="Q335" s="288">
        <f t="shared" ca="1" si="150"/>
        <v>-50.768543121742916</v>
      </c>
      <c r="R335" s="288">
        <f t="shared" ca="1" si="150"/>
        <v>-45.638737569774385</v>
      </c>
      <c r="S335" s="288">
        <f t="shared" ca="1" si="150"/>
        <v>-42.676142571429374</v>
      </c>
      <c r="T335" s="288">
        <f t="shared" ca="1" si="150"/>
        <v>-35.493387849910292</v>
      </c>
      <c r="U335" s="288">
        <f t="shared" ca="1" si="150"/>
        <v>-31.131128206021074</v>
      </c>
    </row>
    <row r="336" spans="1:21" ht="15">
      <c r="A336" s="176"/>
      <c r="B336" s="285" t="s">
        <v>189</v>
      </c>
      <c r="C336" s="271" t="s">
        <v>186</v>
      </c>
      <c r="D336" s="280" t="str">
        <f>C334</f>
        <v>Domestic</v>
      </c>
      <c r="E336" s="271"/>
      <c r="F336" s="281"/>
      <c r="G336" s="275"/>
      <c r="H336" s="275"/>
      <c r="I336" s="275"/>
      <c r="J336" s="275"/>
      <c r="K336" s="231"/>
      <c r="L336" s="250">
        <f>SUMIF($E$63:$E$72,$B328,L$63:L$72)*L340</f>
        <v>35000</v>
      </c>
      <c r="M336" s="250">
        <f t="shared" ref="M336:U336" si="151">SUMIF($E$63:$E$72,$B328,M$63:M$72)*M340</f>
        <v>33250</v>
      </c>
      <c r="N336" s="250">
        <f t="shared" si="151"/>
        <v>31587.5</v>
      </c>
      <c r="O336" s="250">
        <f t="shared" si="151"/>
        <v>30008.124999999996</v>
      </c>
      <c r="P336" s="250">
        <f t="shared" si="151"/>
        <v>28507.71875</v>
      </c>
      <c r="Q336" s="250">
        <f t="shared" si="151"/>
        <v>27082.332812500001</v>
      </c>
      <c r="R336" s="250">
        <f t="shared" si="151"/>
        <v>25728.216171874996</v>
      </c>
      <c r="S336" s="250">
        <f t="shared" si="151"/>
        <v>24441.805363281248</v>
      </c>
      <c r="T336" s="250">
        <f t="shared" si="151"/>
        <v>23219.715095117186</v>
      </c>
      <c r="U336" s="250">
        <f t="shared" si="151"/>
        <v>22058.729340361326</v>
      </c>
    </row>
    <row r="337" spans="1:21" ht="15">
      <c r="A337" s="176"/>
      <c r="B337" s="285" t="s">
        <v>188</v>
      </c>
      <c r="C337" s="271" t="s">
        <v>186</v>
      </c>
      <c r="D337" s="280" t="str">
        <f>C334</f>
        <v>Domestic</v>
      </c>
      <c r="E337" s="271"/>
      <c r="F337" s="281"/>
      <c r="G337" s="275"/>
      <c r="H337" s="275"/>
      <c r="I337" s="275"/>
      <c r="J337" s="275"/>
      <c r="K337" s="231"/>
      <c r="L337" s="240"/>
      <c r="M337" s="273">
        <f t="shared" ref="M337:U337" ca="1" si="152">M343*M340</f>
        <v>0</v>
      </c>
      <c r="N337" s="273">
        <f t="shared" ca="1" si="152"/>
        <v>0</v>
      </c>
      <c r="O337" s="273">
        <f t="shared" ca="1" si="152"/>
        <v>0</v>
      </c>
      <c r="P337" s="273">
        <f t="shared" ca="1" si="152"/>
        <v>0</v>
      </c>
      <c r="Q337" s="273">
        <f t="shared" ca="1" si="152"/>
        <v>35000</v>
      </c>
      <c r="R337" s="273">
        <f t="shared" ca="1" si="152"/>
        <v>33250</v>
      </c>
      <c r="S337" s="273">
        <f t="shared" ca="1" si="152"/>
        <v>31587.5</v>
      </c>
      <c r="T337" s="273">
        <f t="shared" ca="1" si="152"/>
        <v>30008.124999999996</v>
      </c>
      <c r="U337" s="273">
        <f t="shared" ca="1" si="152"/>
        <v>28507.71875</v>
      </c>
    </row>
    <row r="338" spans="1:21" ht="15">
      <c r="A338" s="176"/>
      <c r="B338" s="285" t="s">
        <v>206</v>
      </c>
      <c r="C338" s="271" t="s">
        <v>186</v>
      </c>
      <c r="D338" s="280" t="str">
        <f>C334</f>
        <v>Domestic</v>
      </c>
      <c r="E338" s="271"/>
      <c r="F338" s="281"/>
      <c r="G338" s="275"/>
      <c r="H338" s="275"/>
      <c r="I338" s="275"/>
      <c r="J338" s="275"/>
      <c r="K338" s="231"/>
      <c r="L338" s="240"/>
      <c r="M338" s="273">
        <f t="shared" ref="M338:U338" si="153">M344*M340</f>
        <v>3500</v>
      </c>
      <c r="N338" s="273">
        <f t="shared" ca="1" si="153"/>
        <v>6825</v>
      </c>
      <c r="O338" s="273">
        <f t="shared" ca="1" si="153"/>
        <v>9983.75</v>
      </c>
      <c r="P338" s="273">
        <f t="shared" ca="1" si="153"/>
        <v>12984.5625</v>
      </c>
      <c r="Q338" s="273">
        <f t="shared" ca="1" si="153"/>
        <v>15835.334375</v>
      </c>
      <c r="R338" s="273">
        <f t="shared" ca="1" si="153"/>
        <v>15043.567656250001</v>
      </c>
      <c r="S338" s="273">
        <f t="shared" ca="1" si="153"/>
        <v>14291.3892734375</v>
      </c>
      <c r="T338" s="273">
        <f t="shared" ca="1" si="153"/>
        <v>13576.819809765626</v>
      </c>
      <c r="U338" s="273">
        <f t="shared" ca="1" si="153"/>
        <v>12897.978819277345</v>
      </c>
    </row>
    <row r="339" spans="1:21" ht="15">
      <c r="A339" s="176"/>
      <c r="B339" s="285" t="s">
        <v>187</v>
      </c>
      <c r="C339" s="271" t="s">
        <v>186</v>
      </c>
      <c r="D339" s="280" t="str">
        <f>C334</f>
        <v>Domestic</v>
      </c>
      <c r="E339" s="271"/>
      <c r="F339" s="281"/>
      <c r="G339" s="275"/>
      <c r="H339" s="275"/>
      <c r="I339" s="275"/>
      <c r="J339" s="275"/>
      <c r="K339" s="231"/>
      <c r="L339" s="273">
        <f t="shared" ref="L339:U339" si="154">L342*L340</f>
        <v>35000</v>
      </c>
      <c r="M339" s="273">
        <f t="shared" ca="1" si="154"/>
        <v>68250</v>
      </c>
      <c r="N339" s="273">
        <f t="shared" ca="1" si="154"/>
        <v>99837.5</v>
      </c>
      <c r="O339" s="273">
        <f t="shared" ca="1" si="154"/>
        <v>129845.625</v>
      </c>
      <c r="P339" s="273">
        <f t="shared" ca="1" si="154"/>
        <v>158353.34375</v>
      </c>
      <c r="Q339" s="273">
        <f t="shared" ca="1" si="154"/>
        <v>150435.67656250001</v>
      </c>
      <c r="R339" s="273">
        <f t="shared" ca="1" si="154"/>
        <v>142913.892734375</v>
      </c>
      <c r="S339" s="273">
        <f t="shared" ca="1" si="154"/>
        <v>135768.19809765625</v>
      </c>
      <c r="T339" s="273">
        <f t="shared" ca="1" si="154"/>
        <v>128979.78819277344</v>
      </c>
      <c r="U339" s="273">
        <f t="shared" ca="1" si="154"/>
        <v>122530.79878313476</v>
      </c>
    </row>
    <row r="340" spans="1:21" ht="15">
      <c r="A340" s="176"/>
      <c r="B340" s="285" t="s">
        <v>185</v>
      </c>
      <c r="C340" s="252" t="str">
        <f>"LCU per unit of "&amp;D339</f>
        <v>LCU per unit of Domestic</v>
      </c>
      <c r="D340" s="280" t="str">
        <f>C329</f>
        <v>LCU</v>
      </c>
      <c r="E340" s="271"/>
      <c r="F340" s="281"/>
      <c r="G340" s="275"/>
      <c r="H340" s="275"/>
      <c r="I340" s="275"/>
      <c r="J340" s="275"/>
      <c r="K340" s="231"/>
      <c r="L340" s="273">
        <f t="shared" ref="L340:U340" si="155">INDEX($L$81:$U$85,MATCH($D340,$B$81:$B$85,0),MATCH(L$78,$L$78:$U$78,0))</f>
        <v>1</v>
      </c>
      <c r="M340" s="273">
        <f t="shared" si="155"/>
        <v>1</v>
      </c>
      <c r="N340" s="273">
        <f t="shared" si="155"/>
        <v>1</v>
      </c>
      <c r="O340" s="273">
        <f t="shared" si="155"/>
        <v>1</v>
      </c>
      <c r="P340" s="273">
        <f t="shared" si="155"/>
        <v>1</v>
      </c>
      <c r="Q340" s="273">
        <f t="shared" si="155"/>
        <v>1</v>
      </c>
      <c r="R340" s="273">
        <f t="shared" si="155"/>
        <v>1</v>
      </c>
      <c r="S340" s="273">
        <f t="shared" si="155"/>
        <v>1</v>
      </c>
      <c r="T340" s="273">
        <f t="shared" si="155"/>
        <v>1</v>
      </c>
      <c r="U340" s="273">
        <f t="shared" si="155"/>
        <v>1</v>
      </c>
    </row>
    <row r="341" spans="1:21" ht="15">
      <c r="A341" s="176"/>
      <c r="B341" s="285" t="s">
        <v>184</v>
      </c>
      <c r="C341" s="252" t="str">
        <f>"million "&amp;D340</f>
        <v>million LCU</v>
      </c>
      <c r="D341" s="280" t="str">
        <f>D340</f>
        <v>LCU</v>
      </c>
      <c r="E341" s="263"/>
      <c r="F341" s="287"/>
      <c r="G341" s="275"/>
      <c r="H341" s="275"/>
      <c r="I341" s="275"/>
      <c r="J341" s="275"/>
      <c r="K341" s="231"/>
      <c r="L341" s="288">
        <f t="shared" ref="L341:U341" si="156">L336/L340</f>
        <v>35000</v>
      </c>
      <c r="M341" s="288">
        <f t="shared" si="156"/>
        <v>33250</v>
      </c>
      <c r="N341" s="288">
        <f t="shared" si="156"/>
        <v>31587.5</v>
      </c>
      <c r="O341" s="288">
        <f t="shared" si="156"/>
        <v>30008.124999999996</v>
      </c>
      <c r="P341" s="288">
        <f t="shared" si="156"/>
        <v>28507.71875</v>
      </c>
      <c r="Q341" s="288">
        <f t="shared" si="156"/>
        <v>27082.332812500001</v>
      </c>
      <c r="R341" s="288">
        <f t="shared" si="156"/>
        <v>25728.216171874996</v>
      </c>
      <c r="S341" s="288">
        <f t="shared" si="156"/>
        <v>24441.805363281248</v>
      </c>
      <c r="T341" s="288">
        <f t="shared" si="156"/>
        <v>23219.715095117186</v>
      </c>
      <c r="U341" s="288">
        <f t="shared" si="156"/>
        <v>22058.729340361326</v>
      </c>
    </row>
    <row r="342" spans="1:21" ht="15">
      <c r="A342" s="176"/>
      <c r="B342" s="285" t="s">
        <v>183</v>
      </c>
      <c r="C342" s="252" t="str">
        <f>"million "&amp;D341</f>
        <v>million LCU</v>
      </c>
      <c r="D342" s="280" t="str">
        <f>D341</f>
        <v>LCU</v>
      </c>
      <c r="E342" s="271"/>
      <c r="F342" s="287"/>
      <c r="G342" s="275"/>
      <c r="H342" s="275"/>
      <c r="I342" s="275"/>
      <c r="J342" s="275"/>
      <c r="K342" s="231"/>
      <c r="L342" s="273">
        <f>L341</f>
        <v>35000</v>
      </c>
      <c r="M342" s="273">
        <f t="shared" ref="M342:U342" ca="1" si="157">L342+M341-M343</f>
        <v>68250</v>
      </c>
      <c r="N342" s="273">
        <f t="shared" ca="1" si="157"/>
        <v>99837.5</v>
      </c>
      <c r="O342" s="273">
        <f t="shared" ca="1" si="157"/>
        <v>129845.625</v>
      </c>
      <c r="P342" s="273">
        <f t="shared" ca="1" si="157"/>
        <v>158353.34375</v>
      </c>
      <c r="Q342" s="273">
        <f t="shared" ca="1" si="157"/>
        <v>150435.67656250001</v>
      </c>
      <c r="R342" s="273">
        <f t="shared" ca="1" si="157"/>
        <v>142913.892734375</v>
      </c>
      <c r="S342" s="273">
        <f t="shared" ca="1" si="157"/>
        <v>135768.19809765625</v>
      </c>
      <c r="T342" s="273">
        <f t="shared" ca="1" si="157"/>
        <v>128979.78819277344</v>
      </c>
      <c r="U342" s="273">
        <f t="shared" ca="1" si="157"/>
        <v>122530.79878313476</v>
      </c>
    </row>
    <row r="343" spans="1:21" ht="15">
      <c r="A343" s="176"/>
      <c r="B343" s="285" t="s">
        <v>119</v>
      </c>
      <c r="C343" s="252" t="str">
        <f>"million "&amp;D342</f>
        <v>million LCU</v>
      </c>
      <c r="D343" s="280" t="str">
        <f>D342</f>
        <v>LCU</v>
      </c>
      <c r="E343" s="271"/>
      <c r="F343" s="287"/>
      <c r="G343" s="275"/>
      <c r="H343" s="275"/>
      <c r="I343" s="275"/>
      <c r="J343" s="275"/>
      <c r="K343" s="231"/>
      <c r="L343" s="240"/>
      <c r="M343" s="273">
        <f t="shared" ref="M343:U343" ca="1" si="158">IF(M$241&gt;$C330-1,SUM(OFFSET($L341,0,M$241-$C330,1,$C330-$C331))/($C330-$C331),IF(M$241&lt;$C331+1,0,SUM(OFFSET($L341,0,0,1,M$241-$C331))/($C330-$C331)))</f>
        <v>0</v>
      </c>
      <c r="N343" s="273">
        <f t="shared" ca="1" si="158"/>
        <v>0</v>
      </c>
      <c r="O343" s="273">
        <f t="shared" ca="1" si="158"/>
        <v>0</v>
      </c>
      <c r="P343" s="273">
        <f t="shared" ca="1" si="158"/>
        <v>0</v>
      </c>
      <c r="Q343" s="273">
        <f t="shared" ca="1" si="158"/>
        <v>35000</v>
      </c>
      <c r="R343" s="273">
        <f t="shared" ca="1" si="158"/>
        <v>33250</v>
      </c>
      <c r="S343" s="273">
        <f t="shared" ca="1" si="158"/>
        <v>31587.5</v>
      </c>
      <c r="T343" s="273">
        <f t="shared" ca="1" si="158"/>
        <v>30008.124999999996</v>
      </c>
      <c r="U343" s="273">
        <f t="shared" ca="1" si="158"/>
        <v>28507.71875</v>
      </c>
    </row>
    <row r="344" spans="1:21" ht="15">
      <c r="A344" s="176"/>
      <c r="B344" s="285" t="s">
        <v>182</v>
      </c>
      <c r="C344" s="252" t="str">
        <f>"million "&amp;D343</f>
        <v>million LCU</v>
      </c>
      <c r="D344" s="280" t="str">
        <f>D343</f>
        <v>LCU</v>
      </c>
      <c r="E344" s="271"/>
      <c r="F344" s="287"/>
      <c r="G344" s="275"/>
      <c r="H344" s="275"/>
      <c r="I344" s="275"/>
      <c r="J344" s="275"/>
      <c r="K344" s="231"/>
      <c r="L344" s="240"/>
      <c r="M344" s="273">
        <f t="shared" ref="M344:U344" si="159">L342*$C332</f>
        <v>3500</v>
      </c>
      <c r="N344" s="273">
        <f t="shared" ca="1" si="159"/>
        <v>6825</v>
      </c>
      <c r="O344" s="273">
        <f t="shared" ca="1" si="159"/>
        <v>9983.75</v>
      </c>
      <c r="P344" s="273">
        <f t="shared" ca="1" si="159"/>
        <v>12984.5625</v>
      </c>
      <c r="Q344" s="273">
        <f t="shared" ca="1" si="159"/>
        <v>15835.334375</v>
      </c>
      <c r="R344" s="273">
        <f t="shared" ca="1" si="159"/>
        <v>15043.567656250001</v>
      </c>
      <c r="S344" s="273">
        <f t="shared" ca="1" si="159"/>
        <v>14291.3892734375</v>
      </c>
      <c r="T344" s="273">
        <f t="shared" ca="1" si="159"/>
        <v>13576.819809765626</v>
      </c>
      <c r="U344" s="273">
        <f t="shared" ca="1" si="159"/>
        <v>12897.978819277345</v>
      </c>
    </row>
    <row r="345" spans="1:21" ht="15">
      <c r="A345" s="176"/>
      <c r="B345" s="289" t="s">
        <v>195</v>
      </c>
      <c r="C345" s="252"/>
      <c r="D345" s="264"/>
      <c r="E345" s="260"/>
      <c r="F345" s="275"/>
      <c r="G345" s="275"/>
      <c r="H345" s="275"/>
      <c r="I345" s="275"/>
      <c r="J345" s="275"/>
      <c r="K345" s="231"/>
      <c r="L345" s="273"/>
      <c r="M345" s="273"/>
      <c r="N345" s="273"/>
      <c r="O345" s="273"/>
      <c r="P345" s="273"/>
      <c r="Q345" s="273"/>
      <c r="R345" s="273"/>
      <c r="S345" s="273"/>
      <c r="T345" s="273"/>
      <c r="U345" s="273"/>
    </row>
    <row r="346" spans="1:21" ht="15">
      <c r="A346" s="176"/>
      <c r="B346" s="285" t="s">
        <v>59</v>
      </c>
      <c r="C346" s="246" t="str">
        <f>IF(C351="Domestic","LCU","USD")</f>
        <v>LCU</v>
      </c>
      <c r="D346" s="251"/>
      <c r="E346" s="251"/>
      <c r="F346" s="255"/>
      <c r="G346" s="255"/>
      <c r="H346" s="255"/>
      <c r="I346" s="255"/>
      <c r="J346" s="255"/>
      <c r="K346" s="221"/>
      <c r="L346" s="221"/>
      <c r="M346" s="221"/>
      <c r="N346" s="221"/>
      <c r="O346" s="221"/>
      <c r="P346" s="221"/>
      <c r="Q346" s="221"/>
      <c r="R346" s="221"/>
      <c r="S346" s="221"/>
      <c r="T346" s="221"/>
      <c r="U346" s="221"/>
    </row>
    <row r="347" spans="1:21" ht="15">
      <c r="A347" s="176"/>
      <c r="B347" s="285" t="s">
        <v>221</v>
      </c>
      <c r="C347" s="247">
        <f>SUMIF($E$63:$E$72,$B345,H$63:H$72)</f>
        <v>5</v>
      </c>
      <c r="D347" s="251"/>
      <c r="E347" s="251"/>
      <c r="F347" s="255"/>
      <c r="G347" s="255"/>
      <c r="H347" s="255"/>
      <c r="I347" s="255"/>
      <c r="J347" s="255"/>
      <c r="K347" s="221"/>
      <c r="L347" s="221"/>
      <c r="M347" s="221"/>
      <c r="N347" s="221"/>
      <c r="O347" s="221"/>
      <c r="P347" s="221"/>
      <c r="Q347" s="221"/>
      <c r="R347" s="221"/>
      <c r="S347" s="221"/>
      <c r="T347" s="221"/>
      <c r="U347" s="221"/>
    </row>
    <row r="348" spans="1:21" ht="15">
      <c r="A348" s="176"/>
      <c r="B348" s="285" t="s">
        <v>220</v>
      </c>
      <c r="C348" s="248">
        <f>SUMIF($E$63:$E$72,$B345,I$63:I$72)</f>
        <v>4</v>
      </c>
      <c r="D348" s="251"/>
      <c r="E348" s="251"/>
      <c r="F348" s="255"/>
      <c r="G348" s="255"/>
      <c r="H348" s="255"/>
      <c r="I348" s="255"/>
      <c r="J348" s="255"/>
      <c r="K348" s="221"/>
      <c r="L348" s="221"/>
      <c r="M348" s="221"/>
      <c r="N348" s="221"/>
      <c r="O348" s="221"/>
      <c r="P348" s="221"/>
      <c r="Q348" s="221"/>
      <c r="R348" s="221"/>
      <c r="S348" s="221"/>
      <c r="T348" s="221"/>
      <c r="U348" s="221"/>
    </row>
    <row r="349" spans="1:21" ht="15">
      <c r="A349" s="176"/>
      <c r="B349" s="285" t="s">
        <v>219</v>
      </c>
      <c r="C349" s="249">
        <f>SUMIF($E$63:$E$72,$B345,G$63:G$72)</f>
        <v>0.1</v>
      </c>
      <c r="D349" s="251"/>
      <c r="E349" s="251"/>
      <c r="F349" s="255"/>
      <c r="G349" s="255"/>
      <c r="H349" s="255"/>
      <c r="I349" s="255"/>
      <c r="J349" s="255"/>
      <c r="K349" s="221"/>
      <c r="L349" s="221"/>
      <c r="M349" s="221"/>
      <c r="N349" s="221"/>
      <c r="O349" s="221"/>
      <c r="P349" s="221"/>
      <c r="Q349" s="221"/>
      <c r="R349" s="221"/>
      <c r="S349" s="221"/>
      <c r="T349" s="221"/>
      <c r="U349" s="221"/>
    </row>
    <row r="350" spans="1:21" ht="15">
      <c r="A350" s="176"/>
      <c r="B350" s="285" t="s">
        <v>218</v>
      </c>
      <c r="C350" s="280" t="s">
        <v>232</v>
      </c>
      <c r="D350" s="251"/>
      <c r="E350" s="251"/>
      <c r="F350" s="255"/>
      <c r="G350" s="255"/>
      <c r="H350" s="255"/>
      <c r="I350" s="255"/>
      <c r="J350" s="255"/>
      <c r="K350" s="221"/>
      <c r="L350" s="221"/>
      <c r="M350" s="221"/>
      <c r="N350" s="221"/>
      <c r="O350" s="221"/>
      <c r="P350" s="221"/>
      <c r="Q350" s="221"/>
      <c r="R350" s="221"/>
      <c r="S350" s="221"/>
      <c r="T350" s="221"/>
      <c r="U350" s="221"/>
    </row>
    <row r="351" spans="1:21" ht="15">
      <c r="A351" s="176"/>
      <c r="B351" s="285" t="str">
        <f>"Classified as External or Domestic?"</f>
        <v>Classified as External or Domestic?</v>
      </c>
      <c r="C351" s="248" t="str">
        <f>VLOOKUP(B345,$E$63:$I$72,2,FALSE)</f>
        <v>Domestic</v>
      </c>
      <c r="D351" s="251"/>
      <c r="E351" s="251"/>
      <c r="F351" s="255"/>
      <c r="G351" s="255"/>
      <c r="H351" s="255"/>
      <c r="I351" s="255"/>
      <c r="J351" s="255"/>
      <c r="K351" s="221"/>
      <c r="L351" s="221"/>
      <c r="M351" s="221"/>
      <c r="N351" s="221"/>
      <c r="O351" s="221"/>
      <c r="P351" s="221"/>
      <c r="Q351" s="221"/>
      <c r="R351" s="221"/>
      <c r="S351" s="221"/>
      <c r="T351" s="221"/>
      <c r="U351" s="221"/>
    </row>
    <row r="352" spans="1:21" ht="15">
      <c r="A352" s="176"/>
      <c r="B352" s="285" t="s">
        <v>258</v>
      </c>
      <c r="C352" s="251" t="s">
        <v>257</v>
      </c>
      <c r="D352" s="251"/>
      <c r="E352" s="251"/>
      <c r="F352" s="255"/>
      <c r="G352" s="255"/>
      <c r="H352" s="255"/>
      <c r="I352" s="255"/>
      <c r="J352" s="255"/>
      <c r="K352" s="221"/>
      <c r="L352" s="288">
        <f>L353/L$101*100</f>
        <v>-83.348831658036204</v>
      </c>
      <c r="M352" s="288">
        <f t="shared" ref="M352:U352" ca="1" si="160">M353/M$101*100</f>
        <v>-77.477260814723962</v>
      </c>
      <c r="N352" s="288">
        <f t="shared" ca="1" si="160"/>
        <v>-83.211671836577466</v>
      </c>
      <c r="O352" s="288">
        <f t="shared" ca="1" si="160"/>
        <v>-72.349132121771447</v>
      </c>
      <c r="P352" s="288">
        <f t="shared" ca="1" si="160"/>
        <v>-67.966664290204221</v>
      </c>
      <c r="Q352" s="288">
        <f t="shared" ca="1" si="160"/>
        <v>-29.010596069567374</v>
      </c>
      <c r="R352" s="288">
        <f t="shared" ca="1" si="160"/>
        <v>-26.07927861129965</v>
      </c>
      <c r="S352" s="288">
        <f t="shared" ca="1" si="160"/>
        <v>-24.386367183673933</v>
      </c>
      <c r="T352" s="288">
        <f t="shared" ca="1" si="160"/>
        <v>-20.281935914234449</v>
      </c>
      <c r="U352" s="288">
        <f t="shared" ca="1" si="160"/>
        <v>-17.78921611772633</v>
      </c>
    </row>
    <row r="353" spans="1:21" ht="15">
      <c r="A353" s="176"/>
      <c r="B353" s="285" t="s">
        <v>189</v>
      </c>
      <c r="C353" s="271" t="s">
        <v>186</v>
      </c>
      <c r="D353" s="280" t="str">
        <f>C351</f>
        <v>Domestic</v>
      </c>
      <c r="E353" s="271"/>
      <c r="F353" s="281"/>
      <c r="G353" s="275"/>
      <c r="H353" s="275"/>
      <c r="I353" s="275"/>
      <c r="J353" s="275"/>
      <c r="K353" s="231"/>
      <c r="L353" s="250">
        <f>SUMIF($E$63:$E$72,$B345,L$63:L$72)*L357</f>
        <v>20000</v>
      </c>
      <c r="M353" s="250">
        <f t="shared" ref="M353:U353" si="161">SUMIF($E$63:$E$72,$B345,M$63:M$72)*M357</f>
        <v>19000</v>
      </c>
      <c r="N353" s="250">
        <f t="shared" si="161"/>
        <v>18050</v>
      </c>
      <c r="O353" s="250">
        <f t="shared" si="161"/>
        <v>17147.499999999996</v>
      </c>
      <c r="P353" s="250">
        <f t="shared" si="161"/>
        <v>16290.125</v>
      </c>
      <c r="Q353" s="250">
        <f t="shared" si="161"/>
        <v>15475.61875</v>
      </c>
      <c r="R353" s="250">
        <f t="shared" si="161"/>
        <v>14701.837812499998</v>
      </c>
      <c r="S353" s="250">
        <f t="shared" si="161"/>
        <v>13966.745921874999</v>
      </c>
      <c r="T353" s="250">
        <f t="shared" si="161"/>
        <v>13268.408625781249</v>
      </c>
      <c r="U353" s="250">
        <f t="shared" si="161"/>
        <v>12604.988194492185</v>
      </c>
    </row>
    <row r="354" spans="1:21" ht="15">
      <c r="A354" s="176"/>
      <c r="B354" s="285" t="s">
        <v>188</v>
      </c>
      <c r="C354" s="271" t="s">
        <v>186</v>
      </c>
      <c r="D354" s="280" t="str">
        <f>C351</f>
        <v>Domestic</v>
      </c>
      <c r="E354" s="271"/>
      <c r="F354" s="281"/>
      <c r="G354" s="275"/>
      <c r="H354" s="275"/>
      <c r="I354" s="275"/>
      <c r="J354" s="275"/>
      <c r="K354" s="231"/>
      <c r="L354" s="240"/>
      <c r="M354" s="273">
        <f t="shared" ref="M354:U354" ca="1" si="162">M360*M357</f>
        <v>0</v>
      </c>
      <c r="N354" s="273">
        <f t="shared" ca="1" si="162"/>
        <v>0</v>
      </c>
      <c r="O354" s="273">
        <f t="shared" ca="1" si="162"/>
        <v>0</v>
      </c>
      <c r="P354" s="273">
        <f t="shared" ca="1" si="162"/>
        <v>0</v>
      </c>
      <c r="Q354" s="273">
        <f t="shared" ca="1" si="162"/>
        <v>20000</v>
      </c>
      <c r="R354" s="273">
        <f t="shared" ca="1" si="162"/>
        <v>19000</v>
      </c>
      <c r="S354" s="273">
        <f t="shared" ca="1" si="162"/>
        <v>18050</v>
      </c>
      <c r="T354" s="273">
        <f t="shared" ca="1" si="162"/>
        <v>17147.499999999996</v>
      </c>
      <c r="U354" s="273">
        <f t="shared" ca="1" si="162"/>
        <v>16290.125</v>
      </c>
    </row>
    <row r="355" spans="1:21" ht="15">
      <c r="A355" s="176"/>
      <c r="B355" s="285" t="s">
        <v>206</v>
      </c>
      <c r="C355" s="271" t="s">
        <v>186</v>
      </c>
      <c r="D355" s="280" t="str">
        <f>C351</f>
        <v>Domestic</v>
      </c>
      <c r="E355" s="271"/>
      <c r="F355" s="281"/>
      <c r="G355" s="275"/>
      <c r="H355" s="275"/>
      <c r="I355" s="275"/>
      <c r="J355" s="275"/>
      <c r="K355" s="231"/>
      <c r="L355" s="240"/>
      <c r="M355" s="273">
        <f t="shared" ref="M355:U355" si="163">M361*M357</f>
        <v>2000</v>
      </c>
      <c r="N355" s="273">
        <f t="shared" ca="1" si="163"/>
        <v>3900</v>
      </c>
      <c r="O355" s="273">
        <f t="shared" ca="1" si="163"/>
        <v>5705</v>
      </c>
      <c r="P355" s="273">
        <f t="shared" ca="1" si="163"/>
        <v>7419.75</v>
      </c>
      <c r="Q355" s="273">
        <f t="shared" ca="1" si="163"/>
        <v>9048.7625000000007</v>
      </c>
      <c r="R355" s="273">
        <f t="shared" ca="1" si="163"/>
        <v>8596.3243750000001</v>
      </c>
      <c r="S355" s="273">
        <f t="shared" ca="1" si="163"/>
        <v>8166.50815625</v>
      </c>
      <c r="T355" s="273">
        <f t="shared" ca="1" si="163"/>
        <v>7758.1827484374999</v>
      </c>
      <c r="U355" s="273">
        <f t="shared" ca="1" si="163"/>
        <v>7370.2736110156247</v>
      </c>
    </row>
    <row r="356" spans="1:21" ht="15">
      <c r="A356" s="176"/>
      <c r="B356" s="285" t="s">
        <v>187</v>
      </c>
      <c r="C356" s="271" t="s">
        <v>186</v>
      </c>
      <c r="D356" s="280" t="str">
        <f>C351</f>
        <v>Domestic</v>
      </c>
      <c r="E356" s="271"/>
      <c r="F356" s="281"/>
      <c r="G356" s="275"/>
      <c r="H356" s="275"/>
      <c r="I356" s="275"/>
      <c r="J356" s="275"/>
      <c r="K356" s="231"/>
      <c r="L356" s="273">
        <f t="shared" ref="L356:U356" si="164">L359*L357</f>
        <v>20000</v>
      </c>
      <c r="M356" s="273">
        <f t="shared" ca="1" si="164"/>
        <v>39000</v>
      </c>
      <c r="N356" s="273">
        <f t="shared" ca="1" si="164"/>
        <v>57050</v>
      </c>
      <c r="O356" s="273">
        <f t="shared" ca="1" si="164"/>
        <v>74197.5</v>
      </c>
      <c r="P356" s="273">
        <f t="shared" ca="1" si="164"/>
        <v>90487.625</v>
      </c>
      <c r="Q356" s="273">
        <f t="shared" ca="1" si="164"/>
        <v>85963.243749999994</v>
      </c>
      <c r="R356" s="273">
        <f t="shared" ca="1" si="164"/>
        <v>81665.081562499996</v>
      </c>
      <c r="S356" s="273">
        <f t="shared" ca="1" si="164"/>
        <v>77581.827484374997</v>
      </c>
      <c r="T356" s="273">
        <f t="shared" ca="1" si="164"/>
        <v>73702.736110156242</v>
      </c>
      <c r="U356" s="273">
        <f t="shared" ca="1" si="164"/>
        <v>70017.599304648422</v>
      </c>
    </row>
    <row r="357" spans="1:21" ht="15">
      <c r="A357" s="176"/>
      <c r="B357" s="285" t="s">
        <v>185</v>
      </c>
      <c r="C357" s="252" t="str">
        <f>"LCU per unit of "&amp;D356</f>
        <v>LCU per unit of Domestic</v>
      </c>
      <c r="D357" s="280" t="str">
        <f>C346</f>
        <v>LCU</v>
      </c>
      <c r="E357" s="271"/>
      <c r="F357" s="281"/>
      <c r="G357" s="275"/>
      <c r="H357" s="275"/>
      <c r="I357" s="275"/>
      <c r="J357" s="275"/>
      <c r="K357" s="231"/>
      <c r="L357" s="273">
        <f t="shared" ref="L357:U357" si="165">INDEX($L$81:$U$85,MATCH($D357,$B$81:$B$85,0),MATCH(L$78,$L$78:$U$78,0))</f>
        <v>1</v>
      </c>
      <c r="M357" s="273">
        <f t="shared" si="165"/>
        <v>1</v>
      </c>
      <c r="N357" s="273">
        <f t="shared" si="165"/>
        <v>1</v>
      </c>
      <c r="O357" s="273">
        <f t="shared" si="165"/>
        <v>1</v>
      </c>
      <c r="P357" s="273">
        <f t="shared" si="165"/>
        <v>1</v>
      </c>
      <c r="Q357" s="273">
        <f t="shared" si="165"/>
        <v>1</v>
      </c>
      <c r="R357" s="273">
        <f t="shared" si="165"/>
        <v>1</v>
      </c>
      <c r="S357" s="273">
        <f t="shared" si="165"/>
        <v>1</v>
      </c>
      <c r="T357" s="273">
        <f t="shared" si="165"/>
        <v>1</v>
      </c>
      <c r="U357" s="273">
        <f t="shared" si="165"/>
        <v>1</v>
      </c>
    </row>
    <row r="358" spans="1:21" ht="15">
      <c r="A358" s="176"/>
      <c r="B358" s="285" t="s">
        <v>184</v>
      </c>
      <c r="C358" s="252" t="str">
        <f>"million "&amp;D357</f>
        <v>million LCU</v>
      </c>
      <c r="D358" s="280" t="str">
        <f>D357</f>
        <v>LCU</v>
      </c>
      <c r="E358" s="263"/>
      <c r="F358" s="287"/>
      <c r="G358" s="275"/>
      <c r="H358" s="275"/>
      <c r="I358" s="275"/>
      <c r="J358" s="275"/>
      <c r="K358" s="231"/>
      <c r="L358" s="288">
        <f t="shared" ref="L358:U358" si="166">L353/L357</f>
        <v>20000</v>
      </c>
      <c r="M358" s="288">
        <f t="shared" si="166"/>
        <v>19000</v>
      </c>
      <c r="N358" s="288">
        <f t="shared" si="166"/>
        <v>18050</v>
      </c>
      <c r="O358" s="288">
        <f t="shared" si="166"/>
        <v>17147.499999999996</v>
      </c>
      <c r="P358" s="288">
        <f t="shared" si="166"/>
        <v>16290.125</v>
      </c>
      <c r="Q358" s="288">
        <f t="shared" si="166"/>
        <v>15475.61875</v>
      </c>
      <c r="R358" s="288">
        <f t="shared" si="166"/>
        <v>14701.837812499998</v>
      </c>
      <c r="S358" s="288">
        <f t="shared" si="166"/>
        <v>13966.745921874999</v>
      </c>
      <c r="T358" s="288">
        <f t="shared" si="166"/>
        <v>13268.408625781249</v>
      </c>
      <c r="U358" s="288">
        <f t="shared" si="166"/>
        <v>12604.988194492185</v>
      </c>
    </row>
    <row r="359" spans="1:21" ht="15">
      <c r="A359" s="176"/>
      <c r="B359" s="285" t="s">
        <v>183</v>
      </c>
      <c r="C359" s="252" t="str">
        <f>"million "&amp;D358</f>
        <v>million LCU</v>
      </c>
      <c r="D359" s="280" t="str">
        <f>D358</f>
        <v>LCU</v>
      </c>
      <c r="E359" s="271"/>
      <c r="F359" s="287"/>
      <c r="G359" s="275"/>
      <c r="H359" s="275"/>
      <c r="I359" s="275"/>
      <c r="J359" s="275"/>
      <c r="K359" s="231"/>
      <c r="L359" s="273">
        <f>L358</f>
        <v>20000</v>
      </c>
      <c r="M359" s="273">
        <f t="shared" ref="M359:U359" ca="1" si="167">L359+M358-M360</f>
        <v>39000</v>
      </c>
      <c r="N359" s="273">
        <f t="shared" ca="1" si="167"/>
        <v>57050</v>
      </c>
      <c r="O359" s="273">
        <f t="shared" ca="1" si="167"/>
        <v>74197.5</v>
      </c>
      <c r="P359" s="273">
        <f t="shared" ca="1" si="167"/>
        <v>90487.625</v>
      </c>
      <c r="Q359" s="273">
        <f t="shared" ca="1" si="167"/>
        <v>85963.243749999994</v>
      </c>
      <c r="R359" s="273">
        <f t="shared" ca="1" si="167"/>
        <v>81665.081562499996</v>
      </c>
      <c r="S359" s="273">
        <f t="shared" ca="1" si="167"/>
        <v>77581.827484374997</v>
      </c>
      <c r="T359" s="273">
        <f t="shared" ca="1" si="167"/>
        <v>73702.736110156242</v>
      </c>
      <c r="U359" s="273">
        <f t="shared" ca="1" si="167"/>
        <v>70017.599304648422</v>
      </c>
    </row>
    <row r="360" spans="1:21" ht="15">
      <c r="A360" s="176"/>
      <c r="B360" s="285" t="s">
        <v>119</v>
      </c>
      <c r="C360" s="252" t="str">
        <f>"million "&amp;D359</f>
        <v>million LCU</v>
      </c>
      <c r="D360" s="280" t="str">
        <f>D359</f>
        <v>LCU</v>
      </c>
      <c r="E360" s="271"/>
      <c r="F360" s="287"/>
      <c r="G360" s="275"/>
      <c r="H360" s="275"/>
      <c r="I360" s="275"/>
      <c r="J360" s="275"/>
      <c r="K360" s="231"/>
      <c r="L360" s="240"/>
      <c r="M360" s="273">
        <f t="shared" ref="M360:U360" ca="1" si="168">IF(M$241&gt;$C347-1,SUM(OFFSET($L358,0,M$241-$C347,1,$C347-$C348))/($C347-$C348),IF(M$241&lt;$C348+1,0,SUM(OFFSET($L358,0,0,1,M$241-$C348))/($C347-$C348)))</f>
        <v>0</v>
      </c>
      <c r="N360" s="273">
        <f t="shared" ca="1" si="168"/>
        <v>0</v>
      </c>
      <c r="O360" s="273">
        <f t="shared" ca="1" si="168"/>
        <v>0</v>
      </c>
      <c r="P360" s="273">
        <f t="shared" ca="1" si="168"/>
        <v>0</v>
      </c>
      <c r="Q360" s="273">
        <f t="shared" ca="1" si="168"/>
        <v>20000</v>
      </c>
      <c r="R360" s="273">
        <f t="shared" ca="1" si="168"/>
        <v>19000</v>
      </c>
      <c r="S360" s="273">
        <f t="shared" ca="1" si="168"/>
        <v>18050</v>
      </c>
      <c r="T360" s="273">
        <f t="shared" ca="1" si="168"/>
        <v>17147.499999999996</v>
      </c>
      <c r="U360" s="273">
        <f t="shared" ca="1" si="168"/>
        <v>16290.125</v>
      </c>
    </row>
    <row r="361" spans="1:21" ht="15">
      <c r="A361" s="176"/>
      <c r="B361" s="285" t="s">
        <v>182</v>
      </c>
      <c r="C361" s="252" t="str">
        <f>"million "&amp;D360</f>
        <v>million LCU</v>
      </c>
      <c r="D361" s="280" t="str">
        <f>D360</f>
        <v>LCU</v>
      </c>
      <c r="E361" s="271"/>
      <c r="F361" s="287"/>
      <c r="G361" s="275"/>
      <c r="H361" s="275"/>
      <c r="I361" s="275"/>
      <c r="J361" s="275"/>
      <c r="K361" s="231"/>
      <c r="L361" s="240"/>
      <c r="M361" s="273">
        <f t="shared" ref="M361:U361" si="169">L359*$C349</f>
        <v>2000</v>
      </c>
      <c r="N361" s="273">
        <f t="shared" ca="1" si="169"/>
        <v>3900</v>
      </c>
      <c r="O361" s="273">
        <f t="shared" ca="1" si="169"/>
        <v>5705</v>
      </c>
      <c r="P361" s="273">
        <f t="shared" ca="1" si="169"/>
        <v>7419.75</v>
      </c>
      <c r="Q361" s="273">
        <f t="shared" ca="1" si="169"/>
        <v>9048.7625000000007</v>
      </c>
      <c r="R361" s="273">
        <f t="shared" ca="1" si="169"/>
        <v>8596.3243750000001</v>
      </c>
      <c r="S361" s="273">
        <f t="shared" ca="1" si="169"/>
        <v>8166.50815625</v>
      </c>
      <c r="T361" s="273">
        <f t="shared" ca="1" si="169"/>
        <v>7758.1827484374999</v>
      </c>
      <c r="U361" s="273">
        <f t="shared" ca="1" si="169"/>
        <v>7370.2736110156247</v>
      </c>
    </row>
    <row r="362" spans="1:21" ht="15">
      <c r="A362" s="176"/>
      <c r="B362" s="289" t="s">
        <v>194</v>
      </c>
      <c r="C362" s="252"/>
      <c r="D362" s="264"/>
      <c r="E362" s="260"/>
      <c r="F362" s="275"/>
      <c r="G362" s="275"/>
      <c r="H362" s="275"/>
      <c r="I362" s="275"/>
      <c r="J362" s="275"/>
      <c r="K362" s="231"/>
      <c r="L362" s="273"/>
      <c r="M362" s="273"/>
      <c r="N362" s="273"/>
      <c r="O362" s="273"/>
      <c r="P362" s="273"/>
      <c r="Q362" s="273"/>
      <c r="R362" s="273"/>
      <c r="S362" s="273"/>
      <c r="T362" s="273"/>
      <c r="U362" s="273"/>
    </row>
    <row r="363" spans="1:21" ht="15">
      <c r="A363" s="176"/>
      <c r="B363" s="285" t="s">
        <v>59</v>
      </c>
      <c r="C363" s="246" t="str">
        <f>IF(C368="Domestic","LCU","USD")</f>
        <v>USD</v>
      </c>
      <c r="D363" s="251"/>
      <c r="E363" s="251"/>
      <c r="F363" s="255"/>
      <c r="G363" s="255"/>
      <c r="H363" s="255"/>
      <c r="I363" s="255"/>
      <c r="J363" s="255"/>
      <c r="K363" s="221"/>
      <c r="L363" s="221"/>
      <c r="M363" s="221"/>
      <c r="N363" s="221"/>
      <c r="O363" s="221"/>
      <c r="P363" s="221"/>
      <c r="Q363" s="221"/>
      <c r="R363" s="221"/>
      <c r="S363" s="221"/>
      <c r="T363" s="221"/>
      <c r="U363" s="221"/>
    </row>
    <row r="364" spans="1:21" ht="15">
      <c r="A364" s="176"/>
      <c r="B364" s="285" t="s">
        <v>221</v>
      </c>
      <c r="C364" s="247">
        <f>SUMIF($E$63:$E$72,$B362,H$63:H$72)</f>
        <v>10</v>
      </c>
      <c r="D364" s="251"/>
      <c r="E364" s="251"/>
      <c r="F364" s="255"/>
      <c r="G364" s="255"/>
      <c r="H364" s="255"/>
      <c r="I364" s="255"/>
      <c r="J364" s="255"/>
      <c r="K364" s="221"/>
      <c r="L364" s="221"/>
      <c r="M364" s="221"/>
      <c r="N364" s="221"/>
      <c r="O364" s="221"/>
      <c r="P364" s="221"/>
      <c r="Q364" s="221"/>
      <c r="R364" s="221"/>
      <c r="S364" s="221"/>
      <c r="T364" s="221"/>
      <c r="U364" s="221"/>
    </row>
    <row r="365" spans="1:21" ht="15">
      <c r="A365" s="176"/>
      <c r="B365" s="285" t="s">
        <v>220</v>
      </c>
      <c r="C365" s="248">
        <f>SUMIF($E$63:$E$72,$B362,I$63:I$72)</f>
        <v>0</v>
      </c>
      <c r="D365" s="251"/>
      <c r="E365" s="251"/>
      <c r="F365" s="255"/>
      <c r="G365" s="255"/>
      <c r="H365" s="255"/>
      <c r="I365" s="255"/>
      <c r="J365" s="255"/>
      <c r="K365" s="221"/>
      <c r="L365" s="221"/>
      <c r="M365" s="221"/>
      <c r="N365" s="221"/>
      <c r="O365" s="221"/>
      <c r="P365" s="221"/>
      <c r="Q365" s="221"/>
      <c r="R365" s="221"/>
      <c r="S365" s="221"/>
      <c r="T365" s="221"/>
      <c r="U365" s="221"/>
    </row>
    <row r="366" spans="1:21" ht="15">
      <c r="A366" s="176"/>
      <c r="B366" s="285" t="s">
        <v>219</v>
      </c>
      <c r="C366" s="249">
        <f>SUMIF($E$63:$E$72,$B362,G$63:G$72)</f>
        <v>0.1</v>
      </c>
      <c r="D366" s="251"/>
      <c r="E366" s="251"/>
      <c r="F366" s="255"/>
      <c r="G366" s="255"/>
      <c r="H366" s="255"/>
      <c r="I366" s="255"/>
      <c r="J366" s="255"/>
      <c r="K366" s="221"/>
      <c r="L366" s="221"/>
      <c r="M366" s="221"/>
      <c r="N366" s="221"/>
      <c r="O366" s="221"/>
      <c r="P366" s="221"/>
      <c r="Q366" s="221"/>
      <c r="R366" s="221"/>
      <c r="S366" s="221"/>
      <c r="T366" s="221"/>
      <c r="U366" s="221"/>
    </row>
    <row r="367" spans="1:21" ht="15">
      <c r="A367" s="176"/>
      <c r="B367" s="285" t="s">
        <v>218</v>
      </c>
      <c r="C367" s="280" t="s">
        <v>232</v>
      </c>
      <c r="D367" s="251"/>
      <c r="E367" s="251"/>
      <c r="F367" s="255"/>
      <c r="G367" s="255"/>
      <c r="H367" s="255"/>
      <c r="I367" s="255"/>
      <c r="J367" s="255"/>
      <c r="K367" s="221"/>
      <c r="L367" s="221"/>
      <c r="M367" s="221"/>
      <c r="N367" s="221"/>
      <c r="O367" s="221"/>
      <c r="P367" s="221"/>
      <c r="Q367" s="221"/>
      <c r="R367" s="221"/>
      <c r="S367" s="221"/>
      <c r="T367" s="221"/>
      <c r="U367" s="221"/>
    </row>
    <row r="368" spans="1:21" ht="15">
      <c r="A368" s="176"/>
      <c r="B368" s="285" t="str">
        <f>"Classified as External or Domestic?"</f>
        <v>Classified as External or Domestic?</v>
      </c>
      <c r="C368" s="248" t="str">
        <f>VLOOKUP(B362,$E$63:$I$72,2,FALSE)</f>
        <v>External</v>
      </c>
      <c r="D368" s="251"/>
      <c r="E368" s="251"/>
      <c r="F368" s="255"/>
      <c r="G368" s="255"/>
      <c r="H368" s="255"/>
      <c r="I368" s="255"/>
      <c r="J368" s="255"/>
      <c r="K368" s="221"/>
      <c r="L368" s="221"/>
      <c r="M368" s="221"/>
      <c r="N368" s="221"/>
      <c r="O368" s="221"/>
      <c r="P368" s="221"/>
      <c r="Q368" s="221"/>
      <c r="R368" s="221"/>
      <c r="S368" s="221"/>
      <c r="T368" s="221"/>
      <c r="U368" s="221"/>
    </row>
    <row r="369" spans="1:21" ht="15">
      <c r="A369" s="176"/>
      <c r="B369" s="285" t="s">
        <v>258</v>
      </c>
      <c r="C369" s="251" t="s">
        <v>257</v>
      </c>
      <c r="D369" s="251"/>
      <c r="E369" s="251"/>
      <c r="F369" s="255"/>
      <c r="G369" s="255"/>
      <c r="H369" s="255"/>
      <c r="I369" s="255"/>
      <c r="J369" s="255"/>
      <c r="K369" s="221"/>
      <c r="L369" s="288">
        <f>L370/L$101*100</f>
        <v>0</v>
      </c>
      <c r="M369" s="288">
        <f t="shared" ref="M369:U369" ca="1" si="170">M370/M$101*100</f>
        <v>0</v>
      </c>
      <c r="N369" s="288">
        <f t="shared" ca="1" si="170"/>
        <v>0</v>
      </c>
      <c r="O369" s="288">
        <f t="shared" ca="1" si="170"/>
        <v>0</v>
      </c>
      <c r="P369" s="288">
        <f t="shared" ca="1" si="170"/>
        <v>0</v>
      </c>
      <c r="Q369" s="288">
        <f t="shared" ca="1" si="170"/>
        <v>0</v>
      </c>
      <c r="R369" s="288">
        <f t="shared" ca="1" si="170"/>
        <v>0</v>
      </c>
      <c r="S369" s="288">
        <f t="shared" ca="1" si="170"/>
        <v>0</v>
      </c>
      <c r="T369" s="288">
        <f t="shared" ca="1" si="170"/>
        <v>0</v>
      </c>
      <c r="U369" s="288">
        <f t="shared" ca="1" si="170"/>
        <v>0</v>
      </c>
    </row>
    <row r="370" spans="1:21" ht="15">
      <c r="A370" s="176"/>
      <c r="B370" s="285" t="s">
        <v>189</v>
      </c>
      <c r="C370" s="271" t="s">
        <v>186</v>
      </c>
      <c r="D370" s="280" t="str">
        <f>C368</f>
        <v>External</v>
      </c>
      <c r="E370" s="271"/>
      <c r="F370" s="281"/>
      <c r="G370" s="275"/>
      <c r="H370" s="275"/>
      <c r="I370" s="275"/>
      <c r="J370" s="275"/>
      <c r="K370" s="231"/>
      <c r="L370" s="250">
        <f>SUMIF($E$63:$E$72,$B362,L$63:L$72)*L374</f>
        <v>0</v>
      </c>
      <c r="M370" s="250">
        <f t="shared" ref="M370:U370" si="171">SUMIF($E$63:$E$72,$B362,M$63:M$72)*M374</f>
        <v>0</v>
      </c>
      <c r="N370" s="250">
        <f t="shared" si="171"/>
        <v>0</v>
      </c>
      <c r="O370" s="250">
        <f t="shared" si="171"/>
        <v>0</v>
      </c>
      <c r="P370" s="250">
        <f t="shared" si="171"/>
        <v>0</v>
      </c>
      <c r="Q370" s="250">
        <f t="shared" si="171"/>
        <v>0</v>
      </c>
      <c r="R370" s="250">
        <f t="shared" si="171"/>
        <v>0</v>
      </c>
      <c r="S370" s="250">
        <f t="shared" si="171"/>
        <v>0</v>
      </c>
      <c r="T370" s="250">
        <f t="shared" si="171"/>
        <v>0</v>
      </c>
      <c r="U370" s="250">
        <f t="shared" si="171"/>
        <v>0</v>
      </c>
    </row>
    <row r="371" spans="1:21" ht="15">
      <c r="A371" s="176"/>
      <c r="B371" s="285" t="s">
        <v>188</v>
      </c>
      <c r="C371" s="271" t="s">
        <v>186</v>
      </c>
      <c r="D371" s="280" t="str">
        <f>C368</f>
        <v>External</v>
      </c>
      <c r="E371" s="271"/>
      <c r="F371" s="281"/>
      <c r="G371" s="275"/>
      <c r="H371" s="275"/>
      <c r="I371" s="275"/>
      <c r="J371" s="275"/>
      <c r="K371" s="231"/>
      <c r="L371" s="240"/>
      <c r="M371" s="273">
        <f t="shared" ref="M371:U371" ca="1" si="172">M377*M374</f>
        <v>0</v>
      </c>
      <c r="N371" s="273">
        <f t="shared" ca="1" si="172"/>
        <v>0</v>
      </c>
      <c r="O371" s="273">
        <f t="shared" ca="1" si="172"/>
        <v>0</v>
      </c>
      <c r="P371" s="273">
        <f t="shared" ca="1" si="172"/>
        <v>0</v>
      </c>
      <c r="Q371" s="273">
        <f t="shared" ca="1" si="172"/>
        <v>0</v>
      </c>
      <c r="R371" s="273">
        <f t="shared" ca="1" si="172"/>
        <v>0</v>
      </c>
      <c r="S371" s="273">
        <f t="shared" ca="1" si="172"/>
        <v>0</v>
      </c>
      <c r="T371" s="273">
        <f t="shared" ca="1" si="172"/>
        <v>0</v>
      </c>
      <c r="U371" s="273">
        <f t="shared" ca="1" si="172"/>
        <v>0</v>
      </c>
    </row>
    <row r="372" spans="1:21" ht="15">
      <c r="A372" s="176"/>
      <c r="B372" s="285" t="s">
        <v>206</v>
      </c>
      <c r="C372" s="271" t="s">
        <v>186</v>
      </c>
      <c r="D372" s="280" t="str">
        <f>C368</f>
        <v>External</v>
      </c>
      <c r="E372" s="271"/>
      <c r="F372" s="281"/>
      <c r="G372" s="275"/>
      <c r="H372" s="275"/>
      <c r="I372" s="275"/>
      <c r="J372" s="275"/>
      <c r="K372" s="231"/>
      <c r="L372" s="240"/>
      <c r="M372" s="273">
        <f t="shared" ref="M372:U372" si="173">M378*M374</f>
        <v>0</v>
      </c>
      <c r="N372" s="273">
        <f t="shared" ca="1" si="173"/>
        <v>0</v>
      </c>
      <c r="O372" s="273">
        <f t="shared" ca="1" si="173"/>
        <v>0</v>
      </c>
      <c r="P372" s="273">
        <f t="shared" ca="1" si="173"/>
        <v>0</v>
      </c>
      <c r="Q372" s="273">
        <f t="shared" ca="1" si="173"/>
        <v>0</v>
      </c>
      <c r="R372" s="273">
        <f t="shared" ca="1" si="173"/>
        <v>0</v>
      </c>
      <c r="S372" s="273">
        <f t="shared" ca="1" si="173"/>
        <v>0</v>
      </c>
      <c r="T372" s="273">
        <f t="shared" ca="1" si="173"/>
        <v>0</v>
      </c>
      <c r="U372" s="273">
        <f t="shared" ca="1" si="173"/>
        <v>0</v>
      </c>
    </row>
    <row r="373" spans="1:21" ht="15">
      <c r="A373" s="176"/>
      <c r="B373" s="285" t="s">
        <v>187</v>
      </c>
      <c r="C373" s="271" t="s">
        <v>186</v>
      </c>
      <c r="D373" s="280" t="str">
        <f>C368</f>
        <v>External</v>
      </c>
      <c r="E373" s="271"/>
      <c r="F373" s="281"/>
      <c r="G373" s="275"/>
      <c r="H373" s="275"/>
      <c r="I373" s="275"/>
      <c r="J373" s="275"/>
      <c r="K373" s="231"/>
      <c r="L373" s="273">
        <f t="shared" ref="L373:U373" si="174">L376*L374</f>
        <v>0</v>
      </c>
      <c r="M373" s="273">
        <f t="shared" ca="1" si="174"/>
        <v>0</v>
      </c>
      <c r="N373" s="273">
        <f t="shared" ca="1" si="174"/>
        <v>0</v>
      </c>
      <c r="O373" s="273">
        <f t="shared" ca="1" si="174"/>
        <v>0</v>
      </c>
      <c r="P373" s="273">
        <f t="shared" ca="1" si="174"/>
        <v>0</v>
      </c>
      <c r="Q373" s="273">
        <f t="shared" ca="1" si="174"/>
        <v>0</v>
      </c>
      <c r="R373" s="273">
        <f t="shared" ca="1" si="174"/>
        <v>0</v>
      </c>
      <c r="S373" s="273">
        <f t="shared" ca="1" si="174"/>
        <v>0</v>
      </c>
      <c r="T373" s="273">
        <f t="shared" ca="1" si="174"/>
        <v>0</v>
      </c>
      <c r="U373" s="273">
        <f t="shared" ca="1" si="174"/>
        <v>0</v>
      </c>
    </row>
    <row r="374" spans="1:21" ht="15">
      <c r="A374" s="176"/>
      <c r="B374" s="285" t="s">
        <v>185</v>
      </c>
      <c r="C374" s="252" t="str">
        <f>"LCU per unit of "&amp;D373</f>
        <v>LCU per unit of External</v>
      </c>
      <c r="D374" s="280" t="str">
        <f>C363</f>
        <v>USD</v>
      </c>
      <c r="E374" s="271"/>
      <c r="F374" s="281"/>
      <c r="G374" s="275"/>
      <c r="H374" s="275"/>
      <c r="I374" s="275"/>
      <c r="J374" s="275"/>
      <c r="K374" s="231"/>
      <c r="L374" s="273">
        <f t="shared" ref="L374:U374" si="175">INDEX($L$81:$U$85,MATCH($D374,$B$81:$B$85,0),MATCH(L$78,$L$78:$U$78,0))</f>
        <v>379</v>
      </c>
      <c r="M374" s="273">
        <f t="shared" si="175"/>
        <v>454.8</v>
      </c>
      <c r="N374" s="273">
        <f t="shared" si="175"/>
        <v>454.8</v>
      </c>
      <c r="O374" s="273">
        <f t="shared" si="175"/>
        <v>454.8</v>
      </c>
      <c r="P374" s="273">
        <f t="shared" si="175"/>
        <v>454.8</v>
      </c>
      <c r="Q374" s="273">
        <f t="shared" si="175"/>
        <v>454.8</v>
      </c>
      <c r="R374" s="273">
        <f t="shared" si="175"/>
        <v>454.8</v>
      </c>
      <c r="S374" s="273">
        <f t="shared" si="175"/>
        <v>454.8</v>
      </c>
      <c r="T374" s="273">
        <f t="shared" si="175"/>
        <v>454.8</v>
      </c>
      <c r="U374" s="273">
        <f t="shared" si="175"/>
        <v>454.8</v>
      </c>
    </row>
    <row r="375" spans="1:21" ht="15">
      <c r="A375" s="176"/>
      <c r="B375" s="285" t="s">
        <v>184</v>
      </c>
      <c r="C375" s="252" t="str">
        <f>"million "&amp;D374</f>
        <v>million USD</v>
      </c>
      <c r="D375" s="280" t="str">
        <f>D374</f>
        <v>USD</v>
      </c>
      <c r="E375" s="263"/>
      <c r="F375" s="287"/>
      <c r="G375" s="275"/>
      <c r="H375" s="275"/>
      <c r="I375" s="275"/>
      <c r="J375" s="275"/>
      <c r="K375" s="231"/>
      <c r="L375" s="288">
        <f t="shared" ref="L375:U375" si="176">L370/L374</f>
        <v>0</v>
      </c>
      <c r="M375" s="288">
        <f t="shared" si="176"/>
        <v>0</v>
      </c>
      <c r="N375" s="288">
        <f t="shared" si="176"/>
        <v>0</v>
      </c>
      <c r="O375" s="288">
        <f t="shared" si="176"/>
        <v>0</v>
      </c>
      <c r="P375" s="288">
        <f t="shared" si="176"/>
        <v>0</v>
      </c>
      <c r="Q375" s="288">
        <f t="shared" si="176"/>
        <v>0</v>
      </c>
      <c r="R375" s="288">
        <f t="shared" si="176"/>
        <v>0</v>
      </c>
      <c r="S375" s="288">
        <f t="shared" si="176"/>
        <v>0</v>
      </c>
      <c r="T375" s="288">
        <f t="shared" si="176"/>
        <v>0</v>
      </c>
      <c r="U375" s="288">
        <f t="shared" si="176"/>
        <v>0</v>
      </c>
    </row>
    <row r="376" spans="1:21" ht="15">
      <c r="A376" s="176"/>
      <c r="B376" s="285" t="s">
        <v>183</v>
      </c>
      <c r="C376" s="252" t="str">
        <f>"million "&amp;D375</f>
        <v>million USD</v>
      </c>
      <c r="D376" s="280" t="str">
        <f>D375</f>
        <v>USD</v>
      </c>
      <c r="E376" s="271"/>
      <c r="F376" s="287"/>
      <c r="G376" s="275"/>
      <c r="H376" s="275"/>
      <c r="I376" s="275"/>
      <c r="J376" s="275"/>
      <c r="K376" s="231"/>
      <c r="L376" s="273">
        <f>L375</f>
        <v>0</v>
      </c>
      <c r="M376" s="273">
        <f t="shared" ref="M376:U376" ca="1" si="177">L376+M375-M377</f>
        <v>0</v>
      </c>
      <c r="N376" s="273">
        <f t="shared" ca="1" si="177"/>
        <v>0</v>
      </c>
      <c r="O376" s="273">
        <f t="shared" ca="1" si="177"/>
        <v>0</v>
      </c>
      <c r="P376" s="273">
        <f t="shared" ca="1" si="177"/>
        <v>0</v>
      </c>
      <c r="Q376" s="273">
        <f t="shared" ca="1" si="177"/>
        <v>0</v>
      </c>
      <c r="R376" s="273">
        <f t="shared" ca="1" si="177"/>
        <v>0</v>
      </c>
      <c r="S376" s="273">
        <f t="shared" ca="1" si="177"/>
        <v>0</v>
      </c>
      <c r="T376" s="273">
        <f t="shared" ca="1" si="177"/>
        <v>0</v>
      </c>
      <c r="U376" s="273">
        <f t="shared" ca="1" si="177"/>
        <v>0</v>
      </c>
    </row>
    <row r="377" spans="1:21" ht="15">
      <c r="A377" s="176"/>
      <c r="B377" s="285" t="s">
        <v>119</v>
      </c>
      <c r="C377" s="252" t="str">
        <f>"million "&amp;D376</f>
        <v>million USD</v>
      </c>
      <c r="D377" s="280" t="str">
        <f>D376</f>
        <v>USD</v>
      </c>
      <c r="E377" s="271"/>
      <c r="F377" s="287"/>
      <c r="G377" s="275"/>
      <c r="H377" s="275"/>
      <c r="I377" s="275"/>
      <c r="J377" s="275"/>
      <c r="K377" s="231"/>
      <c r="L377" s="240"/>
      <c r="M377" s="273">
        <f t="shared" ref="M377:U377" ca="1" si="178">IF(M$241&gt;$C364-1,SUM(OFFSET($L375,0,M$241-$C364,1,$C364-$C365))/($C364-$C365),IF(M$241&lt;$C365+1,0,SUM(OFFSET($L375,0,0,1,M$241-$C365))/($C364-$C365)))</f>
        <v>0</v>
      </c>
      <c r="N377" s="273">
        <f t="shared" ca="1" si="178"/>
        <v>0</v>
      </c>
      <c r="O377" s="273">
        <f t="shared" ca="1" si="178"/>
        <v>0</v>
      </c>
      <c r="P377" s="273">
        <f t="shared" ca="1" si="178"/>
        <v>0</v>
      </c>
      <c r="Q377" s="273">
        <f t="shared" ca="1" si="178"/>
        <v>0</v>
      </c>
      <c r="R377" s="273">
        <f t="shared" ca="1" si="178"/>
        <v>0</v>
      </c>
      <c r="S377" s="273">
        <f t="shared" ca="1" si="178"/>
        <v>0</v>
      </c>
      <c r="T377" s="273">
        <f t="shared" ca="1" si="178"/>
        <v>0</v>
      </c>
      <c r="U377" s="273">
        <f t="shared" ca="1" si="178"/>
        <v>0</v>
      </c>
    </row>
    <row r="378" spans="1:21" ht="15">
      <c r="A378" s="176"/>
      <c r="B378" s="285" t="s">
        <v>182</v>
      </c>
      <c r="C378" s="252" t="str">
        <f>"million "&amp;D377</f>
        <v>million USD</v>
      </c>
      <c r="D378" s="280" t="str">
        <f>D377</f>
        <v>USD</v>
      </c>
      <c r="E378" s="271"/>
      <c r="F378" s="287"/>
      <c r="G378" s="275"/>
      <c r="H378" s="275"/>
      <c r="I378" s="275"/>
      <c r="J378" s="275"/>
      <c r="K378" s="231"/>
      <c r="L378" s="240"/>
      <c r="M378" s="273">
        <f t="shared" ref="M378:U378" si="179">L376*$C366</f>
        <v>0</v>
      </c>
      <c r="N378" s="273">
        <f t="shared" ca="1" si="179"/>
        <v>0</v>
      </c>
      <c r="O378" s="273">
        <f t="shared" ca="1" si="179"/>
        <v>0</v>
      </c>
      <c r="P378" s="273">
        <f t="shared" ca="1" si="179"/>
        <v>0</v>
      </c>
      <c r="Q378" s="273">
        <f t="shared" ca="1" si="179"/>
        <v>0</v>
      </c>
      <c r="R378" s="273">
        <f t="shared" ca="1" si="179"/>
        <v>0</v>
      </c>
      <c r="S378" s="273">
        <f t="shared" ca="1" si="179"/>
        <v>0</v>
      </c>
      <c r="T378" s="273">
        <f t="shared" ca="1" si="179"/>
        <v>0</v>
      </c>
      <c r="U378" s="273">
        <f t="shared" ca="1" si="179"/>
        <v>0</v>
      </c>
    </row>
    <row r="379" spans="1:21" ht="15">
      <c r="A379" s="176"/>
      <c r="B379" s="289" t="s">
        <v>193</v>
      </c>
      <c r="C379" s="252"/>
      <c r="D379" s="264"/>
      <c r="E379" s="260"/>
      <c r="F379" s="275"/>
      <c r="G379" s="275"/>
      <c r="H379" s="275"/>
      <c r="I379" s="275"/>
      <c r="J379" s="275"/>
      <c r="K379" s="231"/>
      <c r="L379" s="273"/>
      <c r="M379" s="273"/>
      <c r="N379" s="273"/>
      <c r="O379" s="273"/>
      <c r="P379" s="273"/>
      <c r="Q379" s="273"/>
      <c r="R379" s="273"/>
      <c r="S379" s="273"/>
      <c r="T379" s="273"/>
      <c r="U379" s="273"/>
    </row>
    <row r="380" spans="1:21" ht="15">
      <c r="A380" s="176"/>
      <c r="B380" s="285" t="s">
        <v>59</v>
      </c>
      <c r="C380" s="246" t="str">
        <f>IF(C385="Domestic","LCU","USD")</f>
        <v>USD</v>
      </c>
      <c r="D380" s="251"/>
      <c r="E380" s="251"/>
      <c r="F380" s="255"/>
      <c r="G380" s="255"/>
      <c r="H380" s="255"/>
      <c r="I380" s="255"/>
      <c r="J380" s="255"/>
      <c r="K380" s="221"/>
      <c r="L380" s="221"/>
      <c r="M380" s="221"/>
      <c r="N380" s="221"/>
      <c r="O380" s="221"/>
      <c r="P380" s="221"/>
      <c r="Q380" s="221"/>
      <c r="R380" s="221"/>
      <c r="S380" s="221"/>
      <c r="T380" s="221"/>
      <c r="U380" s="221"/>
    </row>
    <row r="381" spans="1:21" ht="15">
      <c r="A381" s="176"/>
      <c r="B381" s="285" t="s">
        <v>221</v>
      </c>
      <c r="C381" s="247">
        <f>SUMIF($E$63:$E$72,$B379,H$63:H$72)</f>
        <v>10</v>
      </c>
      <c r="D381" s="251"/>
      <c r="E381" s="251"/>
      <c r="F381" s="255"/>
      <c r="G381" s="255"/>
      <c r="H381" s="255"/>
      <c r="I381" s="255"/>
      <c r="J381" s="255"/>
      <c r="K381" s="221"/>
      <c r="L381" s="221"/>
      <c r="M381" s="221"/>
      <c r="N381" s="221"/>
      <c r="O381" s="221"/>
      <c r="P381" s="221"/>
      <c r="Q381" s="221"/>
      <c r="R381" s="221"/>
      <c r="S381" s="221"/>
      <c r="T381" s="221"/>
      <c r="U381" s="221"/>
    </row>
    <row r="382" spans="1:21" ht="15">
      <c r="A382" s="176"/>
      <c r="B382" s="285" t="s">
        <v>220</v>
      </c>
      <c r="C382" s="248">
        <f>SUMIF($E$63:$E$72,$B379,I$63:I$72)</f>
        <v>0</v>
      </c>
      <c r="D382" s="251"/>
      <c r="E382" s="251"/>
      <c r="F382" s="255"/>
      <c r="G382" s="255"/>
      <c r="H382" s="255"/>
      <c r="I382" s="255"/>
      <c r="J382" s="255"/>
      <c r="K382" s="221"/>
      <c r="L382" s="221"/>
      <c r="M382" s="221"/>
      <c r="N382" s="221"/>
      <c r="O382" s="221"/>
      <c r="P382" s="221"/>
      <c r="Q382" s="221"/>
      <c r="R382" s="221"/>
      <c r="S382" s="221"/>
      <c r="T382" s="221"/>
      <c r="U382" s="221"/>
    </row>
    <row r="383" spans="1:21" ht="15">
      <c r="A383" s="176"/>
      <c r="B383" s="285" t="s">
        <v>219</v>
      </c>
      <c r="C383" s="249">
        <f>SUMIF($E$63:$E$72,$B379,G$63:G$72)</f>
        <v>0.1</v>
      </c>
      <c r="D383" s="251"/>
      <c r="E383" s="251"/>
      <c r="F383" s="255"/>
      <c r="G383" s="255"/>
      <c r="H383" s="255"/>
      <c r="I383" s="255"/>
      <c r="J383" s="255"/>
      <c r="K383" s="221"/>
      <c r="L383" s="221"/>
      <c r="M383" s="221"/>
      <c r="N383" s="221"/>
      <c r="O383" s="221"/>
      <c r="P383" s="221"/>
      <c r="Q383" s="221"/>
      <c r="R383" s="221"/>
      <c r="S383" s="221"/>
      <c r="T383" s="221"/>
      <c r="U383" s="221"/>
    </row>
    <row r="384" spans="1:21" ht="15">
      <c r="A384" s="176"/>
      <c r="B384" s="285" t="s">
        <v>218</v>
      </c>
      <c r="C384" s="280" t="s">
        <v>232</v>
      </c>
      <c r="D384" s="251"/>
      <c r="E384" s="251"/>
      <c r="F384" s="255"/>
      <c r="G384" s="255"/>
      <c r="H384" s="255"/>
      <c r="I384" s="255"/>
      <c r="J384" s="255"/>
      <c r="K384" s="221"/>
      <c r="L384" s="221"/>
      <c r="M384" s="221"/>
      <c r="N384" s="221"/>
      <c r="O384" s="221"/>
      <c r="P384" s="221"/>
      <c r="Q384" s="221"/>
      <c r="R384" s="221"/>
      <c r="S384" s="221"/>
      <c r="T384" s="221"/>
      <c r="U384" s="221"/>
    </row>
    <row r="385" spans="1:21" ht="15">
      <c r="A385" s="176"/>
      <c r="B385" s="285" t="str">
        <f>"Classified as External or Domestic?"</f>
        <v>Classified as External or Domestic?</v>
      </c>
      <c r="C385" s="248" t="str">
        <f>VLOOKUP(B379,$E$63:$I$72,2,FALSE)</f>
        <v>External</v>
      </c>
      <c r="D385" s="251"/>
      <c r="E385" s="251"/>
      <c r="F385" s="255"/>
      <c r="G385" s="255"/>
      <c r="H385" s="255"/>
      <c r="I385" s="255"/>
      <c r="J385" s="255"/>
      <c r="K385" s="221"/>
      <c r="L385" s="221"/>
      <c r="M385" s="221"/>
      <c r="N385" s="221"/>
      <c r="O385" s="221"/>
      <c r="P385" s="221"/>
      <c r="Q385" s="221"/>
      <c r="R385" s="221"/>
      <c r="S385" s="221"/>
      <c r="T385" s="221"/>
      <c r="U385" s="221"/>
    </row>
    <row r="386" spans="1:21" ht="15">
      <c r="A386" s="176"/>
      <c r="B386" s="285" t="s">
        <v>258</v>
      </c>
      <c r="C386" s="251" t="s">
        <v>257</v>
      </c>
      <c r="D386" s="251"/>
      <c r="E386" s="251"/>
      <c r="F386" s="255"/>
      <c r="G386" s="255"/>
      <c r="H386" s="255"/>
      <c r="I386" s="255"/>
      <c r="J386" s="255"/>
      <c r="K386" s="221"/>
      <c r="L386" s="288">
        <f>L387/L$101*100</f>
        <v>0</v>
      </c>
      <c r="M386" s="288">
        <f t="shared" ref="M386:U386" ca="1" si="180">M387/M$101*100</f>
        <v>0</v>
      </c>
      <c r="N386" s="288">
        <f t="shared" ca="1" si="180"/>
        <v>0</v>
      </c>
      <c r="O386" s="288">
        <f t="shared" ca="1" si="180"/>
        <v>0</v>
      </c>
      <c r="P386" s="288">
        <f t="shared" ca="1" si="180"/>
        <v>0</v>
      </c>
      <c r="Q386" s="288">
        <f t="shared" ca="1" si="180"/>
        <v>0</v>
      </c>
      <c r="R386" s="288">
        <f t="shared" ca="1" si="180"/>
        <v>0</v>
      </c>
      <c r="S386" s="288">
        <f t="shared" ca="1" si="180"/>
        <v>0</v>
      </c>
      <c r="T386" s="288">
        <f t="shared" ca="1" si="180"/>
        <v>0</v>
      </c>
      <c r="U386" s="288">
        <f t="shared" ca="1" si="180"/>
        <v>0</v>
      </c>
    </row>
    <row r="387" spans="1:21" ht="15">
      <c r="A387" s="176"/>
      <c r="B387" s="285" t="s">
        <v>189</v>
      </c>
      <c r="C387" s="271" t="s">
        <v>186</v>
      </c>
      <c r="D387" s="280" t="str">
        <f>C385</f>
        <v>External</v>
      </c>
      <c r="E387" s="271"/>
      <c r="F387" s="281"/>
      <c r="G387" s="275"/>
      <c r="H387" s="275"/>
      <c r="I387" s="275"/>
      <c r="J387" s="275"/>
      <c r="K387" s="231"/>
      <c r="L387" s="250">
        <f>SUMIF($E$63:$E$72,$B379,L$63:L$72)*L391</f>
        <v>0</v>
      </c>
      <c r="M387" s="250">
        <f t="shared" ref="M387:U387" si="181">SUMIF($E$63:$E$72,$B379,M$63:M$72)*M391</f>
        <v>0</v>
      </c>
      <c r="N387" s="250">
        <f t="shared" si="181"/>
        <v>0</v>
      </c>
      <c r="O387" s="250">
        <f t="shared" si="181"/>
        <v>0</v>
      </c>
      <c r="P387" s="250">
        <f t="shared" si="181"/>
        <v>0</v>
      </c>
      <c r="Q387" s="250">
        <f t="shared" si="181"/>
        <v>0</v>
      </c>
      <c r="R387" s="250">
        <f t="shared" si="181"/>
        <v>0</v>
      </c>
      <c r="S387" s="250">
        <f t="shared" si="181"/>
        <v>0</v>
      </c>
      <c r="T387" s="250">
        <f t="shared" si="181"/>
        <v>0</v>
      </c>
      <c r="U387" s="250">
        <f t="shared" si="181"/>
        <v>0</v>
      </c>
    </row>
    <row r="388" spans="1:21" ht="15">
      <c r="A388" s="176"/>
      <c r="B388" s="285" t="s">
        <v>188</v>
      </c>
      <c r="C388" s="271" t="s">
        <v>186</v>
      </c>
      <c r="D388" s="280" t="str">
        <f>C385</f>
        <v>External</v>
      </c>
      <c r="E388" s="271"/>
      <c r="F388" s="281"/>
      <c r="G388" s="275"/>
      <c r="H388" s="275"/>
      <c r="I388" s="275"/>
      <c r="J388" s="275"/>
      <c r="K388" s="231"/>
      <c r="L388" s="240"/>
      <c r="M388" s="273">
        <f t="shared" ref="M388:U388" ca="1" si="182">M394*M391</f>
        <v>0</v>
      </c>
      <c r="N388" s="273">
        <f t="shared" ca="1" si="182"/>
        <v>0</v>
      </c>
      <c r="O388" s="273">
        <f t="shared" ca="1" si="182"/>
        <v>0</v>
      </c>
      <c r="P388" s="273">
        <f t="shared" ca="1" si="182"/>
        <v>0</v>
      </c>
      <c r="Q388" s="273">
        <f t="shared" ca="1" si="182"/>
        <v>0</v>
      </c>
      <c r="R388" s="273">
        <f t="shared" ca="1" si="182"/>
        <v>0</v>
      </c>
      <c r="S388" s="273">
        <f t="shared" ca="1" si="182"/>
        <v>0</v>
      </c>
      <c r="T388" s="273">
        <f t="shared" ca="1" si="182"/>
        <v>0</v>
      </c>
      <c r="U388" s="273">
        <f t="shared" ca="1" si="182"/>
        <v>0</v>
      </c>
    </row>
    <row r="389" spans="1:21" ht="15">
      <c r="A389" s="176"/>
      <c r="B389" s="285" t="s">
        <v>206</v>
      </c>
      <c r="C389" s="271" t="s">
        <v>186</v>
      </c>
      <c r="D389" s="280" t="str">
        <f>C385</f>
        <v>External</v>
      </c>
      <c r="E389" s="271"/>
      <c r="F389" s="281"/>
      <c r="G389" s="275"/>
      <c r="H389" s="275"/>
      <c r="I389" s="275"/>
      <c r="J389" s="275"/>
      <c r="K389" s="231"/>
      <c r="L389" s="240"/>
      <c r="M389" s="273">
        <f t="shared" ref="M389:U389" si="183">M395*M391</f>
        <v>0</v>
      </c>
      <c r="N389" s="273">
        <f t="shared" ca="1" si="183"/>
        <v>0</v>
      </c>
      <c r="O389" s="273">
        <f t="shared" ca="1" si="183"/>
        <v>0</v>
      </c>
      <c r="P389" s="273">
        <f t="shared" ca="1" si="183"/>
        <v>0</v>
      </c>
      <c r="Q389" s="273">
        <f t="shared" ca="1" si="183"/>
        <v>0</v>
      </c>
      <c r="R389" s="273">
        <f t="shared" ca="1" si="183"/>
        <v>0</v>
      </c>
      <c r="S389" s="273">
        <f t="shared" ca="1" si="183"/>
        <v>0</v>
      </c>
      <c r="T389" s="273">
        <f t="shared" ca="1" si="183"/>
        <v>0</v>
      </c>
      <c r="U389" s="273">
        <f t="shared" ca="1" si="183"/>
        <v>0</v>
      </c>
    </row>
    <row r="390" spans="1:21" ht="15">
      <c r="A390" s="176"/>
      <c r="B390" s="285" t="s">
        <v>187</v>
      </c>
      <c r="C390" s="271" t="s">
        <v>186</v>
      </c>
      <c r="D390" s="280" t="str">
        <f>C385</f>
        <v>External</v>
      </c>
      <c r="E390" s="271"/>
      <c r="F390" s="281"/>
      <c r="G390" s="275"/>
      <c r="H390" s="275"/>
      <c r="I390" s="275"/>
      <c r="J390" s="275"/>
      <c r="K390" s="231"/>
      <c r="L390" s="273">
        <f t="shared" ref="L390:U390" si="184">L393*L391</f>
        <v>0</v>
      </c>
      <c r="M390" s="273">
        <f t="shared" ca="1" si="184"/>
        <v>0</v>
      </c>
      <c r="N390" s="273">
        <f t="shared" ca="1" si="184"/>
        <v>0</v>
      </c>
      <c r="O390" s="273">
        <f t="shared" ca="1" si="184"/>
        <v>0</v>
      </c>
      <c r="P390" s="273">
        <f t="shared" ca="1" si="184"/>
        <v>0</v>
      </c>
      <c r="Q390" s="273">
        <f t="shared" ca="1" si="184"/>
        <v>0</v>
      </c>
      <c r="R390" s="273">
        <f t="shared" ca="1" si="184"/>
        <v>0</v>
      </c>
      <c r="S390" s="273">
        <f t="shared" ca="1" si="184"/>
        <v>0</v>
      </c>
      <c r="T390" s="273">
        <f t="shared" ca="1" si="184"/>
        <v>0</v>
      </c>
      <c r="U390" s="273">
        <f t="shared" ca="1" si="184"/>
        <v>0</v>
      </c>
    </row>
    <row r="391" spans="1:21" ht="15">
      <c r="A391" s="176"/>
      <c r="B391" s="285" t="s">
        <v>185</v>
      </c>
      <c r="C391" s="252" t="str">
        <f>"LCU per unit of "&amp;D390</f>
        <v>LCU per unit of External</v>
      </c>
      <c r="D391" s="280" t="str">
        <f>C380</f>
        <v>USD</v>
      </c>
      <c r="E391" s="271"/>
      <c r="F391" s="281"/>
      <c r="G391" s="275"/>
      <c r="H391" s="275"/>
      <c r="I391" s="275"/>
      <c r="J391" s="275"/>
      <c r="K391" s="231"/>
      <c r="L391" s="273">
        <f t="shared" ref="L391:U391" si="185">INDEX($L$81:$U$85,MATCH($D391,$B$81:$B$85,0),MATCH(L$78,$L$78:$U$78,0))</f>
        <v>379</v>
      </c>
      <c r="M391" s="273">
        <f t="shared" si="185"/>
        <v>454.8</v>
      </c>
      <c r="N391" s="273">
        <f t="shared" si="185"/>
        <v>454.8</v>
      </c>
      <c r="O391" s="273">
        <f t="shared" si="185"/>
        <v>454.8</v>
      </c>
      <c r="P391" s="273">
        <f t="shared" si="185"/>
        <v>454.8</v>
      </c>
      <c r="Q391" s="273">
        <f t="shared" si="185"/>
        <v>454.8</v>
      </c>
      <c r="R391" s="273">
        <f t="shared" si="185"/>
        <v>454.8</v>
      </c>
      <c r="S391" s="273">
        <f t="shared" si="185"/>
        <v>454.8</v>
      </c>
      <c r="T391" s="273">
        <f t="shared" si="185"/>
        <v>454.8</v>
      </c>
      <c r="U391" s="273">
        <f t="shared" si="185"/>
        <v>454.8</v>
      </c>
    </row>
    <row r="392" spans="1:21" ht="15">
      <c r="A392" s="176"/>
      <c r="B392" s="285" t="s">
        <v>184</v>
      </c>
      <c r="C392" s="252" t="str">
        <f>"million "&amp;D391</f>
        <v>million USD</v>
      </c>
      <c r="D392" s="280" t="str">
        <f>D391</f>
        <v>USD</v>
      </c>
      <c r="E392" s="263"/>
      <c r="F392" s="287"/>
      <c r="G392" s="275"/>
      <c r="H392" s="275"/>
      <c r="I392" s="275"/>
      <c r="J392" s="275"/>
      <c r="K392" s="231"/>
      <c r="L392" s="288">
        <f t="shared" ref="L392:U392" si="186">L387/L391</f>
        <v>0</v>
      </c>
      <c r="M392" s="288">
        <f t="shared" si="186"/>
        <v>0</v>
      </c>
      <c r="N392" s="288">
        <f t="shared" si="186"/>
        <v>0</v>
      </c>
      <c r="O392" s="288">
        <f t="shared" si="186"/>
        <v>0</v>
      </c>
      <c r="P392" s="288">
        <f t="shared" si="186"/>
        <v>0</v>
      </c>
      <c r="Q392" s="288">
        <f t="shared" si="186"/>
        <v>0</v>
      </c>
      <c r="R392" s="288">
        <f t="shared" si="186"/>
        <v>0</v>
      </c>
      <c r="S392" s="288">
        <f t="shared" si="186"/>
        <v>0</v>
      </c>
      <c r="T392" s="288">
        <f t="shared" si="186"/>
        <v>0</v>
      </c>
      <c r="U392" s="288">
        <f t="shared" si="186"/>
        <v>0</v>
      </c>
    </row>
    <row r="393" spans="1:21" ht="15">
      <c r="A393" s="176"/>
      <c r="B393" s="285" t="s">
        <v>183</v>
      </c>
      <c r="C393" s="252" t="str">
        <f>"million "&amp;D392</f>
        <v>million USD</v>
      </c>
      <c r="D393" s="280" t="str">
        <f>D392</f>
        <v>USD</v>
      </c>
      <c r="E393" s="271"/>
      <c r="F393" s="287"/>
      <c r="G393" s="275"/>
      <c r="H393" s="275"/>
      <c r="I393" s="275"/>
      <c r="J393" s="275"/>
      <c r="K393" s="231"/>
      <c r="L393" s="273">
        <f>L392</f>
        <v>0</v>
      </c>
      <c r="M393" s="273">
        <f t="shared" ref="M393:U393" ca="1" si="187">L393+M392-M394</f>
        <v>0</v>
      </c>
      <c r="N393" s="273">
        <f t="shared" ca="1" si="187"/>
        <v>0</v>
      </c>
      <c r="O393" s="273">
        <f t="shared" ca="1" si="187"/>
        <v>0</v>
      </c>
      <c r="P393" s="273">
        <f t="shared" ca="1" si="187"/>
        <v>0</v>
      </c>
      <c r="Q393" s="273">
        <f t="shared" ca="1" si="187"/>
        <v>0</v>
      </c>
      <c r="R393" s="273">
        <f t="shared" ca="1" si="187"/>
        <v>0</v>
      </c>
      <c r="S393" s="273">
        <f t="shared" ca="1" si="187"/>
        <v>0</v>
      </c>
      <c r="T393" s="273">
        <f t="shared" ca="1" si="187"/>
        <v>0</v>
      </c>
      <c r="U393" s="273">
        <f t="shared" ca="1" si="187"/>
        <v>0</v>
      </c>
    </row>
    <row r="394" spans="1:21" ht="15">
      <c r="A394" s="176"/>
      <c r="B394" s="285" t="s">
        <v>119</v>
      </c>
      <c r="C394" s="252" t="str">
        <f>"million "&amp;D393</f>
        <v>million USD</v>
      </c>
      <c r="D394" s="280" t="str">
        <f>D393</f>
        <v>USD</v>
      </c>
      <c r="E394" s="271"/>
      <c r="F394" s="287"/>
      <c r="G394" s="275"/>
      <c r="H394" s="275"/>
      <c r="I394" s="275"/>
      <c r="J394" s="275"/>
      <c r="K394" s="231"/>
      <c r="L394" s="240"/>
      <c r="M394" s="273">
        <f t="shared" ref="M394:U394" ca="1" si="188">IF(M$241&gt;$C381-1,SUM(OFFSET($L392,0,M$241-$C381,1,$C381-$C382))/($C381-$C382),IF(M$241&lt;$C382+1,0,SUM(OFFSET($L392,0,0,1,M$241-$C382))/($C381-$C382)))</f>
        <v>0</v>
      </c>
      <c r="N394" s="273">
        <f t="shared" ca="1" si="188"/>
        <v>0</v>
      </c>
      <c r="O394" s="273">
        <f t="shared" ca="1" si="188"/>
        <v>0</v>
      </c>
      <c r="P394" s="273">
        <f t="shared" ca="1" si="188"/>
        <v>0</v>
      </c>
      <c r="Q394" s="273">
        <f t="shared" ca="1" si="188"/>
        <v>0</v>
      </c>
      <c r="R394" s="273">
        <f t="shared" ca="1" si="188"/>
        <v>0</v>
      </c>
      <c r="S394" s="273">
        <f t="shared" ca="1" si="188"/>
        <v>0</v>
      </c>
      <c r="T394" s="273">
        <f t="shared" ca="1" si="188"/>
        <v>0</v>
      </c>
      <c r="U394" s="273">
        <f t="shared" ca="1" si="188"/>
        <v>0</v>
      </c>
    </row>
    <row r="395" spans="1:21" ht="15">
      <c r="A395" s="176"/>
      <c r="B395" s="285" t="s">
        <v>182</v>
      </c>
      <c r="C395" s="252" t="str">
        <f>"million "&amp;D394</f>
        <v>million USD</v>
      </c>
      <c r="D395" s="280" t="str">
        <f>D394</f>
        <v>USD</v>
      </c>
      <c r="E395" s="271"/>
      <c r="F395" s="287"/>
      <c r="G395" s="275"/>
      <c r="H395" s="275"/>
      <c r="I395" s="275"/>
      <c r="J395" s="275"/>
      <c r="K395" s="231"/>
      <c r="L395" s="240"/>
      <c r="M395" s="273">
        <f t="shared" ref="M395:U395" si="189">L393*$C383</f>
        <v>0</v>
      </c>
      <c r="N395" s="273">
        <f t="shared" ca="1" si="189"/>
        <v>0</v>
      </c>
      <c r="O395" s="273">
        <f t="shared" ca="1" si="189"/>
        <v>0</v>
      </c>
      <c r="P395" s="273">
        <f t="shared" ca="1" si="189"/>
        <v>0</v>
      </c>
      <c r="Q395" s="273">
        <f t="shared" ca="1" si="189"/>
        <v>0</v>
      </c>
      <c r="R395" s="273">
        <f t="shared" ca="1" si="189"/>
        <v>0</v>
      </c>
      <c r="S395" s="273">
        <f t="shared" ca="1" si="189"/>
        <v>0</v>
      </c>
      <c r="T395" s="273">
        <f t="shared" ca="1" si="189"/>
        <v>0</v>
      </c>
      <c r="U395" s="273">
        <f t="shared" ca="1" si="189"/>
        <v>0</v>
      </c>
    </row>
    <row r="396" spans="1:21" ht="15">
      <c r="A396" s="176"/>
      <c r="B396" s="289" t="s">
        <v>192</v>
      </c>
      <c r="C396" s="252"/>
      <c r="D396" s="264"/>
      <c r="E396" s="260"/>
      <c r="F396" s="275"/>
      <c r="G396" s="275"/>
      <c r="H396" s="275"/>
      <c r="I396" s="275"/>
      <c r="J396" s="275"/>
      <c r="K396" s="231"/>
      <c r="L396" s="273"/>
      <c r="M396" s="273"/>
      <c r="N396" s="273"/>
      <c r="O396" s="273"/>
      <c r="P396" s="273"/>
      <c r="Q396" s="273"/>
      <c r="R396" s="273"/>
      <c r="S396" s="273"/>
      <c r="T396" s="273"/>
      <c r="U396" s="273"/>
    </row>
    <row r="397" spans="1:21" ht="15">
      <c r="A397" s="176"/>
      <c r="B397" s="285" t="s">
        <v>59</v>
      </c>
      <c r="C397" s="246" t="str">
        <f>IF(C402="Domestic","LCU","USD")</f>
        <v>USD</v>
      </c>
      <c r="D397" s="251"/>
      <c r="E397" s="251"/>
      <c r="F397" s="255"/>
      <c r="G397" s="255"/>
      <c r="H397" s="255"/>
      <c r="I397" s="255"/>
      <c r="J397" s="255"/>
      <c r="K397" s="221"/>
      <c r="L397" s="221"/>
      <c r="M397" s="221"/>
      <c r="N397" s="221"/>
      <c r="O397" s="221"/>
      <c r="P397" s="221"/>
      <c r="Q397" s="221"/>
      <c r="R397" s="221"/>
      <c r="S397" s="221"/>
      <c r="T397" s="221"/>
      <c r="U397" s="221"/>
    </row>
    <row r="398" spans="1:21" ht="15">
      <c r="A398" s="176"/>
      <c r="B398" s="285" t="s">
        <v>221</v>
      </c>
      <c r="C398" s="247">
        <f>SUMIF($E$63:$E$72,$B396,H$63:H$72)</f>
        <v>10</v>
      </c>
      <c r="D398" s="251"/>
      <c r="E398" s="251"/>
      <c r="F398" s="255"/>
      <c r="G398" s="255"/>
      <c r="H398" s="255"/>
      <c r="I398" s="255"/>
      <c r="J398" s="255"/>
      <c r="K398" s="221"/>
      <c r="L398" s="221"/>
      <c r="M398" s="221"/>
      <c r="N398" s="221"/>
      <c r="O398" s="221"/>
      <c r="P398" s="221"/>
      <c r="Q398" s="221"/>
      <c r="R398" s="221"/>
      <c r="S398" s="221"/>
      <c r="T398" s="221"/>
      <c r="U398" s="221"/>
    </row>
    <row r="399" spans="1:21" ht="15">
      <c r="A399" s="176"/>
      <c r="B399" s="285" t="s">
        <v>220</v>
      </c>
      <c r="C399" s="248">
        <f>SUMIF($E$63:$E$72,$B396,I$63:I$72)</f>
        <v>0</v>
      </c>
      <c r="D399" s="251"/>
      <c r="E399" s="251"/>
      <c r="F399" s="255"/>
      <c r="G399" s="255"/>
      <c r="H399" s="255"/>
      <c r="I399" s="255"/>
      <c r="J399" s="255"/>
      <c r="K399" s="221"/>
      <c r="L399" s="221"/>
      <c r="M399" s="221"/>
      <c r="N399" s="221"/>
      <c r="O399" s="221"/>
      <c r="P399" s="221"/>
      <c r="Q399" s="221"/>
      <c r="R399" s="221"/>
      <c r="S399" s="221"/>
      <c r="T399" s="221"/>
      <c r="U399" s="221"/>
    </row>
    <row r="400" spans="1:21" ht="15">
      <c r="A400" s="176"/>
      <c r="B400" s="285" t="s">
        <v>219</v>
      </c>
      <c r="C400" s="249">
        <f>SUMIF($E$63:$E$72,$B396,G$63:G$72)</f>
        <v>0.1</v>
      </c>
      <c r="D400" s="251"/>
      <c r="E400" s="251"/>
      <c r="F400" s="255"/>
      <c r="G400" s="255"/>
      <c r="H400" s="255"/>
      <c r="I400" s="255"/>
      <c r="J400" s="255"/>
      <c r="K400" s="221"/>
      <c r="L400" s="221"/>
      <c r="M400" s="221"/>
      <c r="N400" s="221"/>
      <c r="O400" s="221"/>
      <c r="P400" s="221"/>
      <c r="Q400" s="221"/>
      <c r="R400" s="221"/>
      <c r="S400" s="221"/>
      <c r="T400" s="221"/>
      <c r="U400" s="221"/>
    </row>
    <row r="401" spans="1:21" ht="15">
      <c r="A401" s="176"/>
      <c r="B401" s="285" t="s">
        <v>218</v>
      </c>
      <c r="C401" s="280" t="s">
        <v>232</v>
      </c>
      <c r="D401" s="251"/>
      <c r="E401" s="251"/>
      <c r="F401" s="255"/>
      <c r="G401" s="255"/>
      <c r="H401" s="255"/>
      <c r="I401" s="255"/>
      <c r="J401" s="255"/>
      <c r="K401" s="221"/>
      <c r="L401" s="221"/>
      <c r="M401" s="221"/>
      <c r="N401" s="221"/>
      <c r="O401" s="221"/>
      <c r="P401" s="221"/>
      <c r="Q401" s="221"/>
      <c r="R401" s="221"/>
      <c r="S401" s="221"/>
      <c r="T401" s="221"/>
      <c r="U401" s="221"/>
    </row>
    <row r="402" spans="1:21" ht="15">
      <c r="A402" s="176"/>
      <c r="B402" s="285" t="str">
        <f>"Classified as External or Domestic?"</f>
        <v>Classified as External or Domestic?</v>
      </c>
      <c r="C402" s="248" t="str">
        <f>VLOOKUP(B396,$E$63:$I$72,2,FALSE)</f>
        <v>External</v>
      </c>
      <c r="D402" s="251"/>
      <c r="E402" s="251"/>
      <c r="F402" s="255"/>
      <c r="G402" s="255"/>
      <c r="H402" s="255"/>
      <c r="I402" s="255"/>
      <c r="J402" s="255"/>
      <c r="K402" s="221"/>
      <c r="L402" s="221"/>
      <c r="M402" s="221"/>
      <c r="N402" s="221"/>
      <c r="O402" s="221"/>
      <c r="P402" s="221"/>
      <c r="Q402" s="221"/>
      <c r="R402" s="221"/>
      <c r="S402" s="221"/>
      <c r="T402" s="221"/>
      <c r="U402" s="221"/>
    </row>
    <row r="403" spans="1:21" ht="15">
      <c r="A403" s="176"/>
      <c r="B403" s="285" t="s">
        <v>258</v>
      </c>
      <c r="C403" s="251" t="s">
        <v>257</v>
      </c>
      <c r="D403" s="251"/>
      <c r="E403" s="251"/>
      <c r="F403" s="255"/>
      <c r="G403" s="255"/>
      <c r="H403" s="255"/>
      <c r="I403" s="255"/>
      <c r="J403" s="255"/>
      <c r="K403" s="221"/>
      <c r="L403" s="288">
        <f>L404/L$101*100</f>
        <v>0</v>
      </c>
      <c r="M403" s="288">
        <f t="shared" ref="M403:U403" ca="1" si="190">M404/M$101*100</f>
        <v>0</v>
      </c>
      <c r="N403" s="288">
        <f t="shared" ca="1" si="190"/>
        <v>0</v>
      </c>
      <c r="O403" s="288">
        <f t="shared" ca="1" si="190"/>
        <v>0</v>
      </c>
      <c r="P403" s="288">
        <f t="shared" ca="1" si="190"/>
        <v>0</v>
      </c>
      <c r="Q403" s="288">
        <f t="shared" ca="1" si="190"/>
        <v>0</v>
      </c>
      <c r="R403" s="288">
        <f t="shared" ca="1" si="190"/>
        <v>0</v>
      </c>
      <c r="S403" s="288">
        <f t="shared" ca="1" si="190"/>
        <v>0</v>
      </c>
      <c r="T403" s="288">
        <f t="shared" ca="1" si="190"/>
        <v>0</v>
      </c>
      <c r="U403" s="288">
        <f t="shared" ca="1" si="190"/>
        <v>0</v>
      </c>
    </row>
    <row r="404" spans="1:21" ht="15">
      <c r="A404" s="176"/>
      <c r="B404" s="285" t="s">
        <v>189</v>
      </c>
      <c r="C404" s="271" t="s">
        <v>186</v>
      </c>
      <c r="D404" s="280" t="str">
        <f>C402</f>
        <v>External</v>
      </c>
      <c r="E404" s="271"/>
      <c r="F404" s="281"/>
      <c r="G404" s="275"/>
      <c r="H404" s="275"/>
      <c r="I404" s="275"/>
      <c r="J404" s="275"/>
      <c r="K404" s="231"/>
      <c r="L404" s="250">
        <f>SUMIF($E$63:$E$72,$B396,L$63:L$72)*L408</f>
        <v>0</v>
      </c>
      <c r="M404" s="250">
        <f t="shared" ref="M404:U404" si="191">SUMIF($E$63:$E$72,$B396,M$63:M$72)*M408</f>
        <v>0</v>
      </c>
      <c r="N404" s="250">
        <f t="shared" si="191"/>
        <v>0</v>
      </c>
      <c r="O404" s="250">
        <f t="shared" si="191"/>
        <v>0</v>
      </c>
      <c r="P404" s="250">
        <f t="shared" si="191"/>
        <v>0</v>
      </c>
      <c r="Q404" s="250">
        <f t="shared" si="191"/>
        <v>0</v>
      </c>
      <c r="R404" s="250">
        <f t="shared" si="191"/>
        <v>0</v>
      </c>
      <c r="S404" s="250">
        <f t="shared" si="191"/>
        <v>0</v>
      </c>
      <c r="T404" s="250">
        <f t="shared" si="191"/>
        <v>0</v>
      </c>
      <c r="U404" s="250">
        <f t="shared" si="191"/>
        <v>0</v>
      </c>
    </row>
    <row r="405" spans="1:21" ht="15">
      <c r="A405" s="176"/>
      <c r="B405" s="285" t="s">
        <v>188</v>
      </c>
      <c r="C405" s="271" t="s">
        <v>186</v>
      </c>
      <c r="D405" s="280" t="str">
        <f>C402</f>
        <v>External</v>
      </c>
      <c r="E405" s="271"/>
      <c r="F405" s="281"/>
      <c r="G405" s="275"/>
      <c r="H405" s="275"/>
      <c r="I405" s="275"/>
      <c r="J405" s="275"/>
      <c r="K405" s="231"/>
      <c r="L405" s="240"/>
      <c r="M405" s="273">
        <f t="shared" ref="M405:U405" ca="1" si="192">M411*M408</f>
        <v>0</v>
      </c>
      <c r="N405" s="273">
        <f t="shared" ca="1" si="192"/>
        <v>0</v>
      </c>
      <c r="O405" s="273">
        <f t="shared" ca="1" si="192"/>
        <v>0</v>
      </c>
      <c r="P405" s="273">
        <f t="shared" ca="1" si="192"/>
        <v>0</v>
      </c>
      <c r="Q405" s="273">
        <f t="shared" ca="1" si="192"/>
        <v>0</v>
      </c>
      <c r="R405" s="273">
        <f t="shared" ca="1" si="192"/>
        <v>0</v>
      </c>
      <c r="S405" s="273">
        <f t="shared" ca="1" si="192"/>
        <v>0</v>
      </c>
      <c r="T405" s="273">
        <f t="shared" ca="1" si="192"/>
        <v>0</v>
      </c>
      <c r="U405" s="273">
        <f t="shared" ca="1" si="192"/>
        <v>0</v>
      </c>
    </row>
    <row r="406" spans="1:21" ht="15">
      <c r="A406" s="176"/>
      <c r="B406" s="285" t="s">
        <v>206</v>
      </c>
      <c r="C406" s="271" t="s">
        <v>186</v>
      </c>
      <c r="D406" s="280" t="str">
        <f>C402</f>
        <v>External</v>
      </c>
      <c r="E406" s="271"/>
      <c r="F406" s="281"/>
      <c r="G406" s="275"/>
      <c r="H406" s="275"/>
      <c r="I406" s="275"/>
      <c r="J406" s="275"/>
      <c r="K406" s="231"/>
      <c r="L406" s="240"/>
      <c r="M406" s="273">
        <f t="shared" ref="M406:U406" si="193">M412*M408</f>
        <v>0</v>
      </c>
      <c r="N406" s="273">
        <f t="shared" ca="1" si="193"/>
        <v>0</v>
      </c>
      <c r="O406" s="273">
        <f t="shared" ca="1" si="193"/>
        <v>0</v>
      </c>
      <c r="P406" s="273">
        <f t="shared" ca="1" si="193"/>
        <v>0</v>
      </c>
      <c r="Q406" s="273">
        <f t="shared" ca="1" si="193"/>
        <v>0</v>
      </c>
      <c r="R406" s="273">
        <f t="shared" ca="1" si="193"/>
        <v>0</v>
      </c>
      <c r="S406" s="273">
        <f t="shared" ca="1" si="193"/>
        <v>0</v>
      </c>
      <c r="T406" s="273">
        <f t="shared" ca="1" si="193"/>
        <v>0</v>
      </c>
      <c r="U406" s="273">
        <f t="shared" ca="1" si="193"/>
        <v>0</v>
      </c>
    </row>
    <row r="407" spans="1:21" ht="15">
      <c r="A407" s="176"/>
      <c r="B407" s="285" t="s">
        <v>187</v>
      </c>
      <c r="C407" s="271" t="s">
        <v>186</v>
      </c>
      <c r="D407" s="280" t="str">
        <f>C402</f>
        <v>External</v>
      </c>
      <c r="E407" s="271"/>
      <c r="F407" s="281"/>
      <c r="G407" s="275"/>
      <c r="H407" s="275"/>
      <c r="I407" s="275"/>
      <c r="J407" s="275"/>
      <c r="K407" s="231"/>
      <c r="L407" s="273">
        <f t="shared" ref="L407:U407" si="194">L410*L408</f>
        <v>0</v>
      </c>
      <c r="M407" s="273">
        <f t="shared" ca="1" si="194"/>
        <v>0</v>
      </c>
      <c r="N407" s="273">
        <f t="shared" ca="1" si="194"/>
        <v>0</v>
      </c>
      <c r="O407" s="273">
        <f t="shared" ca="1" si="194"/>
        <v>0</v>
      </c>
      <c r="P407" s="273">
        <f t="shared" ca="1" si="194"/>
        <v>0</v>
      </c>
      <c r="Q407" s="273">
        <f t="shared" ca="1" si="194"/>
        <v>0</v>
      </c>
      <c r="R407" s="273">
        <f t="shared" ca="1" si="194"/>
        <v>0</v>
      </c>
      <c r="S407" s="273">
        <f t="shared" ca="1" si="194"/>
        <v>0</v>
      </c>
      <c r="T407" s="273">
        <f t="shared" ca="1" si="194"/>
        <v>0</v>
      </c>
      <c r="U407" s="273">
        <f t="shared" ca="1" si="194"/>
        <v>0</v>
      </c>
    </row>
    <row r="408" spans="1:21" ht="15">
      <c r="A408" s="176"/>
      <c r="B408" s="285" t="s">
        <v>185</v>
      </c>
      <c r="C408" s="252" t="str">
        <f>"LCU per unit of "&amp;D407</f>
        <v>LCU per unit of External</v>
      </c>
      <c r="D408" s="280" t="str">
        <f>C397</f>
        <v>USD</v>
      </c>
      <c r="E408" s="271"/>
      <c r="F408" s="281"/>
      <c r="G408" s="275"/>
      <c r="H408" s="275"/>
      <c r="I408" s="275"/>
      <c r="J408" s="275"/>
      <c r="K408" s="231"/>
      <c r="L408" s="273">
        <f t="shared" ref="L408:U408" si="195">INDEX($L$81:$U$85,MATCH($D408,$B$81:$B$85,0),MATCH(L$78,$L$78:$U$78,0))</f>
        <v>379</v>
      </c>
      <c r="M408" s="273">
        <f t="shared" si="195"/>
        <v>454.8</v>
      </c>
      <c r="N408" s="273">
        <f t="shared" si="195"/>
        <v>454.8</v>
      </c>
      <c r="O408" s="273">
        <f t="shared" si="195"/>
        <v>454.8</v>
      </c>
      <c r="P408" s="273">
        <f t="shared" si="195"/>
        <v>454.8</v>
      </c>
      <c r="Q408" s="273">
        <f t="shared" si="195"/>
        <v>454.8</v>
      </c>
      <c r="R408" s="273">
        <f t="shared" si="195"/>
        <v>454.8</v>
      </c>
      <c r="S408" s="273">
        <f t="shared" si="195"/>
        <v>454.8</v>
      </c>
      <c r="T408" s="273">
        <f t="shared" si="195"/>
        <v>454.8</v>
      </c>
      <c r="U408" s="273">
        <f t="shared" si="195"/>
        <v>454.8</v>
      </c>
    </row>
    <row r="409" spans="1:21" ht="15">
      <c r="A409" s="176"/>
      <c r="B409" s="285" t="s">
        <v>184</v>
      </c>
      <c r="C409" s="252" t="str">
        <f>"million "&amp;D408</f>
        <v>million USD</v>
      </c>
      <c r="D409" s="280" t="str">
        <f>D408</f>
        <v>USD</v>
      </c>
      <c r="E409" s="263"/>
      <c r="F409" s="287"/>
      <c r="G409" s="275"/>
      <c r="H409" s="275"/>
      <c r="I409" s="275"/>
      <c r="J409" s="275"/>
      <c r="K409" s="231"/>
      <c r="L409" s="288">
        <f t="shared" ref="L409:U409" si="196">L404/L408</f>
        <v>0</v>
      </c>
      <c r="M409" s="288">
        <f t="shared" si="196"/>
        <v>0</v>
      </c>
      <c r="N409" s="288">
        <f t="shared" si="196"/>
        <v>0</v>
      </c>
      <c r="O409" s="288">
        <f t="shared" si="196"/>
        <v>0</v>
      </c>
      <c r="P409" s="288">
        <f t="shared" si="196"/>
        <v>0</v>
      </c>
      <c r="Q409" s="288">
        <f t="shared" si="196"/>
        <v>0</v>
      </c>
      <c r="R409" s="288">
        <f t="shared" si="196"/>
        <v>0</v>
      </c>
      <c r="S409" s="288">
        <f t="shared" si="196"/>
        <v>0</v>
      </c>
      <c r="T409" s="288">
        <f t="shared" si="196"/>
        <v>0</v>
      </c>
      <c r="U409" s="288">
        <f t="shared" si="196"/>
        <v>0</v>
      </c>
    </row>
    <row r="410" spans="1:21" ht="15">
      <c r="A410" s="176"/>
      <c r="B410" s="285" t="s">
        <v>183</v>
      </c>
      <c r="C410" s="252" t="str">
        <f>"million "&amp;D409</f>
        <v>million USD</v>
      </c>
      <c r="D410" s="280" t="str">
        <f>D409</f>
        <v>USD</v>
      </c>
      <c r="E410" s="271"/>
      <c r="F410" s="287"/>
      <c r="G410" s="275"/>
      <c r="H410" s="275"/>
      <c r="I410" s="275"/>
      <c r="J410" s="275"/>
      <c r="K410" s="231"/>
      <c r="L410" s="273">
        <f>L409</f>
        <v>0</v>
      </c>
      <c r="M410" s="273">
        <f t="shared" ref="M410:U410" ca="1" si="197">L410+M409-M411</f>
        <v>0</v>
      </c>
      <c r="N410" s="273">
        <f t="shared" ca="1" si="197"/>
        <v>0</v>
      </c>
      <c r="O410" s="273">
        <f t="shared" ca="1" si="197"/>
        <v>0</v>
      </c>
      <c r="P410" s="273">
        <f t="shared" ca="1" si="197"/>
        <v>0</v>
      </c>
      <c r="Q410" s="273">
        <f t="shared" ca="1" si="197"/>
        <v>0</v>
      </c>
      <c r="R410" s="273">
        <f t="shared" ca="1" si="197"/>
        <v>0</v>
      </c>
      <c r="S410" s="273">
        <f t="shared" ca="1" si="197"/>
        <v>0</v>
      </c>
      <c r="T410" s="273">
        <f t="shared" ca="1" si="197"/>
        <v>0</v>
      </c>
      <c r="U410" s="273">
        <f t="shared" ca="1" si="197"/>
        <v>0</v>
      </c>
    </row>
    <row r="411" spans="1:21" ht="15">
      <c r="A411" s="176"/>
      <c r="B411" s="285" t="s">
        <v>119</v>
      </c>
      <c r="C411" s="252" t="str">
        <f>"million "&amp;D410</f>
        <v>million USD</v>
      </c>
      <c r="D411" s="280" t="str">
        <f>D410</f>
        <v>USD</v>
      </c>
      <c r="E411" s="271"/>
      <c r="F411" s="287"/>
      <c r="G411" s="275"/>
      <c r="H411" s="275"/>
      <c r="I411" s="275"/>
      <c r="J411" s="275"/>
      <c r="K411" s="231"/>
      <c r="L411" s="240"/>
      <c r="M411" s="273">
        <f t="shared" ref="M411:U411" ca="1" si="198">IF(M$241&gt;$C398-1,SUM(OFFSET($L409,0,M$241-$C398,1,$C398-$C399))/($C398-$C399),IF(M$241&lt;$C399+1,0,SUM(OFFSET($L409,0,0,1,M$241-$C399))/($C398-$C399)))</f>
        <v>0</v>
      </c>
      <c r="N411" s="273">
        <f t="shared" ca="1" si="198"/>
        <v>0</v>
      </c>
      <c r="O411" s="273">
        <f t="shared" ca="1" si="198"/>
        <v>0</v>
      </c>
      <c r="P411" s="273">
        <f t="shared" ca="1" si="198"/>
        <v>0</v>
      </c>
      <c r="Q411" s="273">
        <f t="shared" ca="1" si="198"/>
        <v>0</v>
      </c>
      <c r="R411" s="273">
        <f t="shared" ca="1" si="198"/>
        <v>0</v>
      </c>
      <c r="S411" s="273">
        <f t="shared" ca="1" si="198"/>
        <v>0</v>
      </c>
      <c r="T411" s="273">
        <f t="shared" ca="1" si="198"/>
        <v>0</v>
      </c>
      <c r="U411" s="273">
        <f t="shared" ca="1" si="198"/>
        <v>0</v>
      </c>
    </row>
    <row r="412" spans="1:21" ht="15">
      <c r="A412" s="176"/>
      <c r="B412" s="285" t="s">
        <v>182</v>
      </c>
      <c r="C412" s="252" t="str">
        <f>"million "&amp;D411</f>
        <v>million USD</v>
      </c>
      <c r="D412" s="280" t="str">
        <f>D411</f>
        <v>USD</v>
      </c>
      <c r="E412" s="271"/>
      <c r="F412" s="287"/>
      <c r="G412" s="275"/>
      <c r="H412" s="275"/>
      <c r="I412" s="275"/>
      <c r="J412" s="275"/>
      <c r="K412" s="231"/>
      <c r="L412" s="240"/>
      <c r="M412" s="273">
        <f t="shared" ref="M412:U412" si="199">L410*$C400</f>
        <v>0</v>
      </c>
      <c r="N412" s="273">
        <f t="shared" ca="1" si="199"/>
        <v>0</v>
      </c>
      <c r="O412" s="273">
        <f t="shared" ca="1" si="199"/>
        <v>0</v>
      </c>
      <c r="P412" s="273">
        <f t="shared" ca="1" si="199"/>
        <v>0</v>
      </c>
      <c r="Q412" s="273">
        <f t="shared" ca="1" si="199"/>
        <v>0</v>
      </c>
      <c r="R412" s="273">
        <f t="shared" ca="1" si="199"/>
        <v>0</v>
      </c>
      <c r="S412" s="273">
        <f t="shared" ca="1" si="199"/>
        <v>0</v>
      </c>
      <c r="T412" s="273">
        <f t="shared" ca="1" si="199"/>
        <v>0</v>
      </c>
      <c r="U412" s="273">
        <f t="shared" ca="1" si="199"/>
        <v>0</v>
      </c>
    </row>
    <row r="413" spans="1:21" ht="15">
      <c r="A413" s="176"/>
      <c r="B413" s="289" t="s">
        <v>191</v>
      </c>
      <c r="C413" s="252"/>
      <c r="D413" s="264"/>
      <c r="E413" s="260"/>
      <c r="F413" s="275"/>
      <c r="G413" s="275"/>
      <c r="H413" s="275"/>
      <c r="I413" s="275"/>
      <c r="J413" s="275"/>
      <c r="K413" s="231"/>
      <c r="L413" s="273"/>
      <c r="M413" s="273"/>
      <c r="N413" s="273"/>
      <c r="O413" s="273"/>
      <c r="P413" s="273"/>
      <c r="Q413" s="273"/>
      <c r="R413" s="273"/>
      <c r="S413" s="273"/>
      <c r="T413" s="273"/>
      <c r="U413" s="273"/>
    </row>
    <row r="414" spans="1:21" ht="15">
      <c r="A414" s="176"/>
      <c r="B414" s="285" t="s">
        <v>59</v>
      </c>
      <c r="C414" s="306" t="s">
        <v>226</v>
      </c>
      <c r="D414" s="251"/>
      <c r="E414" s="251"/>
      <c r="F414" s="255"/>
      <c r="G414" s="255"/>
      <c r="H414" s="255"/>
      <c r="I414" s="255"/>
      <c r="J414" s="255"/>
      <c r="K414" s="221"/>
      <c r="L414" s="221"/>
      <c r="M414" s="221"/>
      <c r="N414" s="221"/>
      <c r="O414" s="221"/>
      <c r="P414" s="221"/>
      <c r="Q414" s="221"/>
      <c r="R414" s="221"/>
      <c r="S414" s="221"/>
      <c r="T414" s="221"/>
      <c r="U414" s="221"/>
    </row>
    <row r="415" spans="1:21" ht="15">
      <c r="A415" s="176"/>
      <c r="B415" s="285" t="s">
        <v>221</v>
      </c>
      <c r="C415" s="308">
        <v>1</v>
      </c>
      <c r="D415" s="251"/>
      <c r="E415" s="251"/>
      <c r="F415" s="255"/>
      <c r="G415" s="255"/>
      <c r="H415" s="255"/>
      <c r="I415" s="255"/>
      <c r="J415" s="255"/>
      <c r="K415" s="221"/>
      <c r="L415" s="221"/>
      <c r="M415" s="221"/>
      <c r="N415" s="221"/>
      <c r="O415" s="221"/>
      <c r="P415" s="221"/>
      <c r="Q415" s="221"/>
      <c r="R415" s="221"/>
      <c r="S415" s="221"/>
      <c r="T415" s="221"/>
      <c r="U415" s="221"/>
    </row>
    <row r="416" spans="1:21" ht="15">
      <c r="A416" s="176"/>
      <c r="B416" s="285" t="s">
        <v>220</v>
      </c>
      <c r="C416" s="309">
        <v>0</v>
      </c>
      <c r="D416" s="251"/>
      <c r="E416" s="251"/>
      <c r="F416" s="255"/>
      <c r="G416" s="255"/>
      <c r="H416" s="255"/>
      <c r="I416" s="255"/>
      <c r="J416" s="255"/>
      <c r="K416" s="221"/>
      <c r="L416" s="221"/>
      <c r="M416" s="221"/>
      <c r="N416" s="221"/>
      <c r="O416" s="221"/>
      <c r="P416" s="221"/>
      <c r="Q416" s="221"/>
      <c r="R416" s="221"/>
      <c r="S416" s="221"/>
      <c r="T416" s="221"/>
      <c r="U416" s="221"/>
    </row>
    <row r="417" spans="1:21" ht="15">
      <c r="A417" s="176"/>
      <c r="B417" s="285" t="s">
        <v>219</v>
      </c>
      <c r="C417" s="310">
        <v>0</v>
      </c>
      <c r="D417" s="251"/>
      <c r="E417" s="251"/>
      <c r="F417" s="255"/>
      <c r="G417" s="255"/>
      <c r="H417" s="255"/>
      <c r="I417" s="255"/>
      <c r="J417" s="255"/>
      <c r="K417" s="221"/>
      <c r="L417" s="221"/>
      <c r="M417" s="221"/>
      <c r="N417" s="221"/>
      <c r="O417" s="221"/>
      <c r="P417" s="221"/>
      <c r="Q417" s="221"/>
      <c r="R417" s="221"/>
      <c r="S417" s="221"/>
      <c r="T417" s="221"/>
      <c r="U417" s="221"/>
    </row>
    <row r="418" spans="1:21" ht="15">
      <c r="A418" s="176"/>
      <c r="B418" s="285" t="s">
        <v>218</v>
      </c>
      <c r="C418" s="280"/>
      <c r="D418" s="251"/>
      <c r="E418" s="251"/>
      <c r="F418" s="255"/>
      <c r="G418" s="255"/>
      <c r="H418" s="255"/>
      <c r="I418" s="255"/>
      <c r="J418" s="255"/>
      <c r="K418" s="221"/>
      <c r="L418" s="221"/>
      <c r="M418" s="221"/>
      <c r="N418" s="221"/>
      <c r="O418" s="221"/>
      <c r="P418" s="221"/>
      <c r="Q418" s="221"/>
      <c r="R418" s="221"/>
      <c r="S418" s="221"/>
      <c r="T418" s="221"/>
      <c r="U418" s="221"/>
    </row>
    <row r="419" spans="1:21" ht="15">
      <c r="A419" s="176"/>
      <c r="B419" s="285" t="str">
        <f>"Classified as External or Domestic?"</f>
        <v>Classified as External or Domestic?</v>
      </c>
      <c r="C419" s="309" t="s">
        <v>65</v>
      </c>
      <c r="D419" s="251"/>
      <c r="E419" s="251"/>
      <c r="F419" s="255"/>
      <c r="G419" s="255"/>
      <c r="H419" s="255"/>
      <c r="I419" s="255"/>
      <c r="J419" s="255"/>
      <c r="K419" s="221"/>
      <c r="L419" s="221"/>
      <c r="M419" s="221"/>
      <c r="N419" s="221"/>
      <c r="O419" s="221"/>
      <c r="P419" s="221"/>
      <c r="Q419" s="221"/>
      <c r="R419" s="221"/>
      <c r="S419" s="221"/>
      <c r="T419" s="221"/>
      <c r="U419" s="221"/>
    </row>
    <row r="420" spans="1:21" ht="15">
      <c r="A420" s="176"/>
      <c r="B420" s="285" t="s">
        <v>258</v>
      </c>
      <c r="C420" s="251" t="s">
        <v>257</v>
      </c>
      <c r="D420" s="251"/>
      <c r="E420" s="251"/>
      <c r="F420" s="255"/>
      <c r="G420" s="255"/>
      <c r="H420" s="255"/>
      <c r="I420" s="255"/>
      <c r="J420" s="255"/>
      <c r="K420" s="221"/>
      <c r="L420" s="288">
        <f>L421/L$101*100</f>
        <v>0</v>
      </c>
      <c r="M420" s="288">
        <f t="shared" ref="M420:U420" ca="1" si="200">M421/M$101*100</f>
        <v>0</v>
      </c>
      <c r="N420" s="288">
        <f t="shared" ca="1" si="200"/>
        <v>0</v>
      </c>
      <c r="O420" s="288">
        <f t="shared" ca="1" si="200"/>
        <v>0</v>
      </c>
      <c r="P420" s="288">
        <f t="shared" ca="1" si="200"/>
        <v>0</v>
      </c>
      <c r="Q420" s="288">
        <f t="shared" ca="1" si="200"/>
        <v>0</v>
      </c>
      <c r="R420" s="288">
        <f t="shared" ca="1" si="200"/>
        <v>0</v>
      </c>
      <c r="S420" s="288">
        <f t="shared" ca="1" si="200"/>
        <v>0</v>
      </c>
      <c r="T420" s="288">
        <f t="shared" ca="1" si="200"/>
        <v>0</v>
      </c>
      <c r="U420" s="288">
        <f t="shared" ca="1" si="200"/>
        <v>0</v>
      </c>
    </row>
    <row r="421" spans="1:21" ht="15">
      <c r="A421" s="176"/>
      <c r="B421" s="285" t="s">
        <v>189</v>
      </c>
      <c r="C421" s="271" t="s">
        <v>186</v>
      </c>
      <c r="D421" s="280" t="str">
        <f>C419</f>
        <v>Domestic</v>
      </c>
      <c r="E421" s="271"/>
      <c r="F421" s="281"/>
      <c r="G421" s="275"/>
      <c r="H421" s="275"/>
      <c r="I421" s="275"/>
      <c r="J421" s="275"/>
      <c r="K421" s="231"/>
      <c r="L421" s="250">
        <f>SUMIF($E$63:$E$72,$B413,L$63:L$72)*L425</f>
        <v>0</v>
      </c>
      <c r="M421" s="250">
        <f t="shared" ref="M421:U421" si="201">SUMIF($E$63:$E$72,$B413,M$63:M$72)*M425</f>
        <v>0</v>
      </c>
      <c r="N421" s="250">
        <f t="shared" si="201"/>
        <v>0</v>
      </c>
      <c r="O421" s="250">
        <f t="shared" si="201"/>
        <v>0</v>
      </c>
      <c r="P421" s="250">
        <f t="shared" si="201"/>
        <v>0</v>
      </c>
      <c r="Q421" s="250">
        <f t="shared" si="201"/>
        <v>0</v>
      </c>
      <c r="R421" s="250">
        <f t="shared" si="201"/>
        <v>0</v>
      </c>
      <c r="S421" s="250">
        <f t="shared" si="201"/>
        <v>0</v>
      </c>
      <c r="T421" s="250">
        <f t="shared" si="201"/>
        <v>0</v>
      </c>
      <c r="U421" s="250">
        <f t="shared" si="201"/>
        <v>0</v>
      </c>
    </row>
    <row r="422" spans="1:21" ht="15">
      <c r="A422" s="176"/>
      <c r="B422" s="285" t="s">
        <v>188</v>
      </c>
      <c r="C422" s="271" t="s">
        <v>186</v>
      </c>
      <c r="D422" s="280" t="str">
        <f>C419</f>
        <v>Domestic</v>
      </c>
      <c r="E422" s="271"/>
      <c r="F422" s="281"/>
      <c r="G422" s="275"/>
      <c r="H422" s="275"/>
      <c r="I422" s="275"/>
      <c r="J422" s="275"/>
      <c r="K422" s="231"/>
      <c r="L422" s="240"/>
      <c r="M422" s="273">
        <f t="shared" ref="M422:U422" ca="1" si="202">M428*M425</f>
        <v>0</v>
      </c>
      <c r="N422" s="273">
        <f t="shared" ca="1" si="202"/>
        <v>0</v>
      </c>
      <c r="O422" s="273">
        <f t="shared" ca="1" si="202"/>
        <v>0</v>
      </c>
      <c r="P422" s="273">
        <f t="shared" ca="1" si="202"/>
        <v>0</v>
      </c>
      <c r="Q422" s="273">
        <f t="shared" ca="1" si="202"/>
        <v>0</v>
      </c>
      <c r="R422" s="273">
        <f t="shared" ca="1" si="202"/>
        <v>0</v>
      </c>
      <c r="S422" s="273">
        <f t="shared" ca="1" si="202"/>
        <v>0</v>
      </c>
      <c r="T422" s="273">
        <f t="shared" ca="1" si="202"/>
        <v>0</v>
      </c>
      <c r="U422" s="273">
        <f t="shared" ca="1" si="202"/>
        <v>0</v>
      </c>
    </row>
    <row r="423" spans="1:21" ht="15">
      <c r="A423" s="176"/>
      <c r="B423" s="285" t="s">
        <v>206</v>
      </c>
      <c r="C423" s="271" t="s">
        <v>186</v>
      </c>
      <c r="D423" s="280" t="str">
        <f>C419</f>
        <v>Domestic</v>
      </c>
      <c r="E423" s="271"/>
      <c r="F423" s="281"/>
      <c r="G423" s="275"/>
      <c r="H423" s="275"/>
      <c r="I423" s="275"/>
      <c r="J423" s="275"/>
      <c r="K423" s="231"/>
      <c r="L423" s="240"/>
      <c r="M423" s="273">
        <f t="shared" ref="M423:U423" si="203">M429*M425</f>
        <v>0</v>
      </c>
      <c r="N423" s="273">
        <f t="shared" ca="1" si="203"/>
        <v>0</v>
      </c>
      <c r="O423" s="273">
        <f t="shared" ca="1" si="203"/>
        <v>0</v>
      </c>
      <c r="P423" s="273">
        <f t="shared" ca="1" si="203"/>
        <v>0</v>
      </c>
      <c r="Q423" s="273">
        <f t="shared" ca="1" si="203"/>
        <v>0</v>
      </c>
      <c r="R423" s="273">
        <f t="shared" ca="1" si="203"/>
        <v>0</v>
      </c>
      <c r="S423" s="273">
        <f t="shared" ca="1" si="203"/>
        <v>0</v>
      </c>
      <c r="T423" s="273">
        <f t="shared" ca="1" si="203"/>
        <v>0</v>
      </c>
      <c r="U423" s="273">
        <f t="shared" ca="1" si="203"/>
        <v>0</v>
      </c>
    </row>
    <row r="424" spans="1:21" ht="15">
      <c r="A424" s="176"/>
      <c r="B424" s="285" t="s">
        <v>187</v>
      </c>
      <c r="C424" s="271" t="s">
        <v>186</v>
      </c>
      <c r="D424" s="280" t="str">
        <f>C419</f>
        <v>Domestic</v>
      </c>
      <c r="E424" s="271"/>
      <c r="F424" s="281"/>
      <c r="G424" s="275"/>
      <c r="H424" s="275"/>
      <c r="I424" s="275"/>
      <c r="J424" s="275"/>
      <c r="K424" s="231"/>
      <c r="L424" s="273">
        <f t="shared" ref="L424:U424" si="204">L427*L425</f>
        <v>0</v>
      </c>
      <c r="M424" s="273">
        <f t="shared" ca="1" si="204"/>
        <v>0</v>
      </c>
      <c r="N424" s="273">
        <f t="shared" ca="1" si="204"/>
        <v>0</v>
      </c>
      <c r="O424" s="273">
        <f t="shared" ca="1" si="204"/>
        <v>0</v>
      </c>
      <c r="P424" s="273">
        <f t="shared" ca="1" si="204"/>
        <v>0</v>
      </c>
      <c r="Q424" s="273">
        <f t="shared" ca="1" si="204"/>
        <v>0</v>
      </c>
      <c r="R424" s="273">
        <f t="shared" ca="1" si="204"/>
        <v>0</v>
      </c>
      <c r="S424" s="273">
        <f t="shared" ca="1" si="204"/>
        <v>0</v>
      </c>
      <c r="T424" s="273">
        <f t="shared" ca="1" si="204"/>
        <v>0</v>
      </c>
      <c r="U424" s="273">
        <f t="shared" ca="1" si="204"/>
        <v>0</v>
      </c>
    </row>
    <row r="425" spans="1:21" ht="15">
      <c r="A425" s="176"/>
      <c r="B425" s="285" t="s">
        <v>185</v>
      </c>
      <c r="C425" s="252" t="str">
        <f>"LCU per unit of "&amp;D424</f>
        <v>LCU per unit of Domestic</v>
      </c>
      <c r="D425" s="280" t="str">
        <f>C414</f>
        <v>LCU</v>
      </c>
      <c r="E425" s="271"/>
      <c r="F425" s="281"/>
      <c r="G425" s="275"/>
      <c r="H425" s="275"/>
      <c r="I425" s="275"/>
      <c r="J425" s="275"/>
      <c r="K425" s="231"/>
      <c r="L425" s="273">
        <f t="shared" ref="L425:U425" si="205">INDEX($L$81:$U$85,MATCH($D425,$B$81:$B$85,0),MATCH(L$78,$L$78:$U$78,0))</f>
        <v>1</v>
      </c>
      <c r="M425" s="273">
        <f t="shared" si="205"/>
        <v>1</v>
      </c>
      <c r="N425" s="273">
        <f t="shared" si="205"/>
        <v>1</v>
      </c>
      <c r="O425" s="273">
        <f t="shared" si="205"/>
        <v>1</v>
      </c>
      <c r="P425" s="273">
        <f t="shared" si="205"/>
        <v>1</v>
      </c>
      <c r="Q425" s="273">
        <f t="shared" si="205"/>
        <v>1</v>
      </c>
      <c r="R425" s="273">
        <f t="shared" si="205"/>
        <v>1</v>
      </c>
      <c r="S425" s="273">
        <f t="shared" si="205"/>
        <v>1</v>
      </c>
      <c r="T425" s="273">
        <f t="shared" si="205"/>
        <v>1</v>
      </c>
      <c r="U425" s="273">
        <f t="shared" si="205"/>
        <v>1</v>
      </c>
    </row>
    <row r="426" spans="1:21" ht="15">
      <c r="A426" s="176"/>
      <c r="B426" s="285" t="s">
        <v>184</v>
      </c>
      <c r="C426" s="252" t="str">
        <f>"million "&amp;D425</f>
        <v>million LCU</v>
      </c>
      <c r="D426" s="280" t="str">
        <f>D425</f>
        <v>LCU</v>
      </c>
      <c r="E426" s="263"/>
      <c r="F426" s="287"/>
      <c r="G426" s="275"/>
      <c r="H426" s="275"/>
      <c r="I426" s="275"/>
      <c r="J426" s="275"/>
      <c r="K426" s="231"/>
      <c r="L426" s="288">
        <f t="shared" ref="L426:U426" si="206">L421/L425</f>
        <v>0</v>
      </c>
      <c r="M426" s="288">
        <f t="shared" si="206"/>
        <v>0</v>
      </c>
      <c r="N426" s="288">
        <f t="shared" si="206"/>
        <v>0</v>
      </c>
      <c r="O426" s="288">
        <f t="shared" si="206"/>
        <v>0</v>
      </c>
      <c r="P426" s="288">
        <f t="shared" si="206"/>
        <v>0</v>
      </c>
      <c r="Q426" s="288">
        <f t="shared" si="206"/>
        <v>0</v>
      </c>
      <c r="R426" s="288">
        <f t="shared" si="206"/>
        <v>0</v>
      </c>
      <c r="S426" s="288">
        <f t="shared" si="206"/>
        <v>0</v>
      </c>
      <c r="T426" s="288">
        <f t="shared" si="206"/>
        <v>0</v>
      </c>
      <c r="U426" s="288">
        <f t="shared" si="206"/>
        <v>0</v>
      </c>
    </row>
    <row r="427" spans="1:21" ht="15">
      <c r="A427" s="176"/>
      <c r="B427" s="285" t="s">
        <v>183</v>
      </c>
      <c r="C427" s="252" t="str">
        <f>"million "&amp;D426</f>
        <v>million LCU</v>
      </c>
      <c r="D427" s="280" t="str">
        <f>D426</f>
        <v>LCU</v>
      </c>
      <c r="E427" s="271"/>
      <c r="F427" s="287"/>
      <c r="G427" s="275"/>
      <c r="H427" s="275"/>
      <c r="I427" s="275"/>
      <c r="J427" s="275"/>
      <c r="K427" s="231"/>
      <c r="L427" s="273">
        <f>L426</f>
        <v>0</v>
      </c>
      <c r="M427" s="273">
        <f t="shared" ref="M427:U427" ca="1" si="207">L427+M426-M428</f>
        <v>0</v>
      </c>
      <c r="N427" s="273">
        <f t="shared" ca="1" si="207"/>
        <v>0</v>
      </c>
      <c r="O427" s="273">
        <f t="shared" ca="1" si="207"/>
        <v>0</v>
      </c>
      <c r="P427" s="273">
        <f t="shared" ca="1" si="207"/>
        <v>0</v>
      </c>
      <c r="Q427" s="273">
        <f t="shared" ca="1" si="207"/>
        <v>0</v>
      </c>
      <c r="R427" s="273">
        <f t="shared" ca="1" si="207"/>
        <v>0</v>
      </c>
      <c r="S427" s="273">
        <f t="shared" ca="1" si="207"/>
        <v>0</v>
      </c>
      <c r="T427" s="273">
        <f t="shared" ca="1" si="207"/>
        <v>0</v>
      </c>
      <c r="U427" s="273">
        <f t="shared" ca="1" si="207"/>
        <v>0</v>
      </c>
    </row>
    <row r="428" spans="1:21" ht="15">
      <c r="A428" s="176"/>
      <c r="B428" s="285" t="s">
        <v>119</v>
      </c>
      <c r="C428" s="252" t="str">
        <f>"million "&amp;D427</f>
        <v>million LCU</v>
      </c>
      <c r="D428" s="280" t="str">
        <f>D427</f>
        <v>LCU</v>
      </c>
      <c r="E428" s="271"/>
      <c r="F428" s="287"/>
      <c r="G428" s="275"/>
      <c r="H428" s="275"/>
      <c r="I428" s="275"/>
      <c r="J428" s="275"/>
      <c r="K428" s="231"/>
      <c r="L428" s="240"/>
      <c r="M428" s="273">
        <f t="shared" ref="M428:U428" ca="1" si="208">IF(M$241&gt;$C415-1,SUM(OFFSET($L426,0,M$241-$C415,1,$C415-$C416))/($C415-$C416),IF(M$241&lt;$C416+1,0,SUM(OFFSET($L426,0,0,1,M$241-$C416))/($C415-$C416)))</f>
        <v>0</v>
      </c>
      <c r="N428" s="273">
        <f t="shared" ca="1" si="208"/>
        <v>0</v>
      </c>
      <c r="O428" s="273">
        <f t="shared" ca="1" si="208"/>
        <v>0</v>
      </c>
      <c r="P428" s="273">
        <f t="shared" ca="1" si="208"/>
        <v>0</v>
      </c>
      <c r="Q428" s="273">
        <f t="shared" ca="1" si="208"/>
        <v>0</v>
      </c>
      <c r="R428" s="273">
        <f t="shared" ca="1" si="208"/>
        <v>0</v>
      </c>
      <c r="S428" s="273">
        <f t="shared" ca="1" si="208"/>
        <v>0</v>
      </c>
      <c r="T428" s="273">
        <f t="shared" ca="1" si="208"/>
        <v>0</v>
      </c>
      <c r="U428" s="273">
        <f t="shared" ca="1" si="208"/>
        <v>0</v>
      </c>
    </row>
    <row r="429" spans="1:21" ht="15">
      <c r="A429" s="176"/>
      <c r="B429" s="285" t="s">
        <v>182</v>
      </c>
      <c r="C429" s="252" t="str">
        <f>"million "&amp;D428</f>
        <v>million LCU</v>
      </c>
      <c r="D429" s="280" t="str">
        <f>D428</f>
        <v>LCU</v>
      </c>
      <c r="E429" s="271"/>
      <c r="F429" s="287"/>
      <c r="G429" s="275"/>
      <c r="H429" s="275"/>
      <c r="I429" s="275"/>
      <c r="J429" s="275"/>
      <c r="K429" s="231"/>
      <c r="L429" s="240"/>
      <c r="M429" s="273">
        <f t="shared" ref="M429:U429" si="209">L427*$C417</f>
        <v>0</v>
      </c>
      <c r="N429" s="273">
        <f t="shared" ca="1" si="209"/>
        <v>0</v>
      </c>
      <c r="O429" s="273">
        <f t="shared" ca="1" si="209"/>
        <v>0</v>
      </c>
      <c r="P429" s="273">
        <f t="shared" ca="1" si="209"/>
        <v>0</v>
      </c>
      <c r="Q429" s="273">
        <f t="shared" ca="1" si="209"/>
        <v>0</v>
      </c>
      <c r="R429" s="273">
        <f t="shared" ca="1" si="209"/>
        <v>0</v>
      </c>
      <c r="S429" s="273">
        <f t="shared" ca="1" si="209"/>
        <v>0</v>
      </c>
      <c r="T429" s="273">
        <f t="shared" ca="1" si="209"/>
        <v>0</v>
      </c>
      <c r="U429" s="273">
        <f t="shared" ca="1" si="209"/>
        <v>0</v>
      </c>
    </row>
    <row r="430" spans="1:21" ht="15">
      <c r="A430" s="176"/>
      <c r="B430" s="289" t="s">
        <v>190</v>
      </c>
      <c r="C430" s="252"/>
      <c r="D430" s="264"/>
      <c r="E430" s="260"/>
      <c r="F430" s="275"/>
      <c r="G430" s="275"/>
      <c r="H430" s="275"/>
      <c r="I430" s="275"/>
      <c r="J430" s="275"/>
      <c r="K430" s="231"/>
      <c r="L430" s="273"/>
      <c r="M430" s="273"/>
      <c r="N430" s="273"/>
      <c r="O430" s="273"/>
      <c r="P430" s="273"/>
      <c r="Q430" s="273"/>
      <c r="R430" s="273"/>
      <c r="S430" s="273"/>
      <c r="T430" s="273"/>
      <c r="U430" s="273"/>
    </row>
    <row r="431" spans="1:21" ht="15">
      <c r="A431" s="176"/>
      <c r="B431" s="285" t="s">
        <v>59</v>
      </c>
      <c r="C431" s="306" t="s">
        <v>226</v>
      </c>
      <c r="D431" s="251"/>
      <c r="E431" s="251"/>
      <c r="F431" s="255"/>
      <c r="G431" s="255"/>
      <c r="H431" s="255"/>
      <c r="I431" s="255"/>
      <c r="J431" s="255"/>
      <c r="K431" s="221"/>
      <c r="L431" s="221"/>
      <c r="M431" s="221"/>
      <c r="N431" s="221"/>
      <c r="O431" s="221"/>
      <c r="P431" s="221"/>
      <c r="Q431" s="221"/>
      <c r="R431" s="221"/>
      <c r="S431" s="221"/>
      <c r="T431" s="221"/>
      <c r="U431" s="221"/>
    </row>
    <row r="432" spans="1:21" ht="15">
      <c r="A432" s="176"/>
      <c r="B432" s="285" t="s">
        <v>221</v>
      </c>
      <c r="C432" s="308">
        <v>1</v>
      </c>
      <c r="D432" s="251"/>
      <c r="E432" s="251"/>
      <c r="F432" s="255"/>
      <c r="G432" s="255"/>
      <c r="H432" s="255"/>
      <c r="I432" s="255"/>
      <c r="J432" s="255"/>
      <c r="K432" s="221"/>
      <c r="L432" s="221"/>
      <c r="M432" s="221"/>
      <c r="N432" s="221"/>
      <c r="O432" s="221"/>
      <c r="P432" s="221"/>
      <c r="Q432" s="221"/>
      <c r="R432" s="221"/>
      <c r="S432" s="221"/>
      <c r="T432" s="221"/>
      <c r="U432" s="221"/>
    </row>
    <row r="433" spans="1:21" ht="15">
      <c r="A433" s="176"/>
      <c r="B433" s="285" t="s">
        <v>220</v>
      </c>
      <c r="C433" s="309">
        <v>0</v>
      </c>
      <c r="D433" s="251"/>
      <c r="E433" s="251"/>
      <c r="F433" s="255"/>
      <c r="G433" s="255"/>
      <c r="H433" s="255"/>
      <c r="I433" s="255"/>
      <c r="J433" s="255"/>
      <c r="K433" s="221"/>
      <c r="L433" s="221"/>
      <c r="M433" s="221"/>
      <c r="N433" s="221"/>
      <c r="O433" s="221"/>
      <c r="P433" s="221"/>
      <c r="Q433" s="221"/>
      <c r="R433" s="221"/>
      <c r="S433" s="221"/>
      <c r="T433" s="221"/>
      <c r="U433" s="221"/>
    </row>
    <row r="434" spans="1:21" ht="15">
      <c r="A434" s="176"/>
      <c r="B434" s="285" t="s">
        <v>219</v>
      </c>
      <c r="C434" s="310">
        <v>0</v>
      </c>
      <c r="D434" s="251"/>
      <c r="E434" s="251"/>
      <c r="F434" s="255"/>
      <c r="G434" s="255"/>
      <c r="H434" s="255"/>
      <c r="I434" s="255"/>
      <c r="J434" s="255"/>
      <c r="K434" s="221"/>
      <c r="L434" s="221"/>
      <c r="M434" s="221"/>
      <c r="N434" s="221"/>
      <c r="O434" s="221"/>
      <c r="P434" s="221"/>
      <c r="Q434" s="221"/>
      <c r="R434" s="221"/>
      <c r="S434" s="221"/>
      <c r="T434" s="221"/>
      <c r="U434" s="221"/>
    </row>
    <row r="435" spans="1:21" ht="15">
      <c r="A435" s="176"/>
      <c r="B435" s="285" t="s">
        <v>218</v>
      </c>
      <c r="C435" s="280"/>
      <c r="D435" s="251"/>
      <c r="E435" s="251"/>
      <c r="F435" s="255"/>
      <c r="G435" s="255"/>
      <c r="H435" s="255"/>
      <c r="I435" s="255"/>
      <c r="J435" s="255"/>
      <c r="K435" s="221"/>
      <c r="L435" s="221"/>
      <c r="M435" s="221"/>
      <c r="N435" s="221"/>
      <c r="O435" s="221"/>
      <c r="P435" s="221"/>
      <c r="Q435" s="221"/>
      <c r="R435" s="221"/>
      <c r="S435" s="221"/>
      <c r="T435" s="221"/>
      <c r="U435" s="221"/>
    </row>
    <row r="436" spans="1:21" ht="15">
      <c r="A436" s="176"/>
      <c r="B436" s="285" t="str">
        <f>"Classified as External or Domestic?"</f>
        <v>Classified as External or Domestic?</v>
      </c>
      <c r="C436" s="309" t="s">
        <v>65</v>
      </c>
      <c r="D436" s="251"/>
      <c r="E436" s="251"/>
      <c r="F436" s="255"/>
      <c r="G436" s="255"/>
      <c r="H436" s="255"/>
      <c r="I436" s="255"/>
      <c r="J436" s="255"/>
      <c r="K436" s="221"/>
      <c r="L436" s="221"/>
      <c r="M436" s="221"/>
      <c r="N436" s="221"/>
      <c r="O436" s="221"/>
      <c r="P436" s="221"/>
      <c r="Q436" s="221"/>
      <c r="R436" s="221"/>
      <c r="S436" s="221"/>
      <c r="T436" s="221"/>
      <c r="U436" s="221"/>
    </row>
    <row r="437" spans="1:21" ht="15">
      <c r="A437" s="176"/>
      <c r="B437" s="285" t="s">
        <v>258</v>
      </c>
      <c r="C437" s="251" t="s">
        <v>257</v>
      </c>
      <c r="D437" s="251"/>
      <c r="E437" s="251"/>
      <c r="F437" s="255"/>
      <c r="G437" s="255"/>
      <c r="H437" s="255"/>
      <c r="I437" s="255"/>
      <c r="J437" s="255"/>
      <c r="K437" s="221"/>
      <c r="L437" s="288">
        <f>L438/L$101*100</f>
        <v>0</v>
      </c>
      <c r="M437" s="288">
        <f t="shared" ref="M437:U437" ca="1" si="210">M438/M$101*100</f>
        <v>0</v>
      </c>
      <c r="N437" s="288">
        <f t="shared" ca="1" si="210"/>
        <v>0</v>
      </c>
      <c r="O437" s="288">
        <f t="shared" ca="1" si="210"/>
        <v>0</v>
      </c>
      <c r="P437" s="288">
        <f t="shared" ca="1" si="210"/>
        <v>0</v>
      </c>
      <c r="Q437" s="288">
        <f t="shared" ca="1" si="210"/>
        <v>0</v>
      </c>
      <c r="R437" s="288">
        <f t="shared" ca="1" si="210"/>
        <v>0</v>
      </c>
      <c r="S437" s="288">
        <f t="shared" ca="1" si="210"/>
        <v>0</v>
      </c>
      <c r="T437" s="288">
        <f t="shared" ca="1" si="210"/>
        <v>0</v>
      </c>
      <c r="U437" s="288">
        <f t="shared" ca="1" si="210"/>
        <v>0</v>
      </c>
    </row>
    <row r="438" spans="1:21" ht="15">
      <c r="A438" s="176"/>
      <c r="B438" s="285" t="s">
        <v>189</v>
      </c>
      <c r="C438" s="271" t="s">
        <v>186</v>
      </c>
      <c r="D438" s="280" t="str">
        <f>C436</f>
        <v>Domestic</v>
      </c>
      <c r="E438" s="271"/>
      <c r="F438" s="281"/>
      <c r="G438" s="275"/>
      <c r="H438" s="275"/>
      <c r="I438" s="275"/>
      <c r="J438" s="275"/>
      <c r="K438" s="231"/>
      <c r="L438" s="250">
        <f>SUMIF($E$63:$E$72,$B430,L$63:L$72)*L442</f>
        <v>0</v>
      </c>
      <c r="M438" s="250">
        <f t="shared" ref="M438:U438" si="211">SUMIF($E$63:$E$72,$B430,M$63:M$72)*M442</f>
        <v>0</v>
      </c>
      <c r="N438" s="250">
        <f t="shared" si="211"/>
        <v>0</v>
      </c>
      <c r="O438" s="250">
        <f t="shared" si="211"/>
        <v>0</v>
      </c>
      <c r="P438" s="250">
        <f t="shared" si="211"/>
        <v>0</v>
      </c>
      <c r="Q438" s="250">
        <f t="shared" si="211"/>
        <v>0</v>
      </c>
      <c r="R438" s="250">
        <f t="shared" si="211"/>
        <v>0</v>
      </c>
      <c r="S438" s="250">
        <f t="shared" si="211"/>
        <v>0</v>
      </c>
      <c r="T438" s="250">
        <f t="shared" si="211"/>
        <v>0</v>
      </c>
      <c r="U438" s="250">
        <f t="shared" si="211"/>
        <v>0</v>
      </c>
    </row>
    <row r="439" spans="1:21" ht="15">
      <c r="A439" s="176"/>
      <c r="B439" s="285" t="s">
        <v>188</v>
      </c>
      <c r="C439" s="271" t="s">
        <v>186</v>
      </c>
      <c r="D439" s="280" t="str">
        <f>C436</f>
        <v>Domestic</v>
      </c>
      <c r="E439" s="271"/>
      <c r="F439" s="281"/>
      <c r="G439" s="275"/>
      <c r="H439" s="275"/>
      <c r="I439" s="275"/>
      <c r="J439" s="275"/>
      <c r="K439" s="231"/>
      <c r="L439" s="240"/>
      <c r="M439" s="273">
        <f t="shared" ref="M439:U439" ca="1" si="212">M445*M442</f>
        <v>0</v>
      </c>
      <c r="N439" s="273">
        <f t="shared" ca="1" si="212"/>
        <v>0</v>
      </c>
      <c r="O439" s="273">
        <f t="shared" ca="1" si="212"/>
        <v>0</v>
      </c>
      <c r="P439" s="273">
        <f t="shared" ca="1" si="212"/>
        <v>0</v>
      </c>
      <c r="Q439" s="273">
        <f t="shared" ca="1" si="212"/>
        <v>0</v>
      </c>
      <c r="R439" s="273">
        <f t="shared" ca="1" si="212"/>
        <v>0</v>
      </c>
      <c r="S439" s="273">
        <f t="shared" ca="1" si="212"/>
        <v>0</v>
      </c>
      <c r="T439" s="273">
        <f t="shared" ca="1" si="212"/>
        <v>0</v>
      </c>
      <c r="U439" s="273">
        <f t="shared" ca="1" si="212"/>
        <v>0</v>
      </c>
    </row>
    <row r="440" spans="1:21" ht="15">
      <c r="A440" s="176"/>
      <c r="B440" s="285" t="s">
        <v>206</v>
      </c>
      <c r="C440" s="271" t="s">
        <v>186</v>
      </c>
      <c r="D440" s="280" t="str">
        <f>C436</f>
        <v>Domestic</v>
      </c>
      <c r="E440" s="271"/>
      <c r="F440" s="281"/>
      <c r="G440" s="275"/>
      <c r="H440" s="275"/>
      <c r="I440" s="275"/>
      <c r="J440" s="275"/>
      <c r="K440" s="231"/>
      <c r="L440" s="240"/>
      <c r="M440" s="273">
        <f t="shared" ref="M440:U440" si="213">M446*M442</f>
        <v>0</v>
      </c>
      <c r="N440" s="273">
        <f t="shared" ca="1" si="213"/>
        <v>0</v>
      </c>
      <c r="O440" s="273">
        <f t="shared" ca="1" si="213"/>
        <v>0</v>
      </c>
      <c r="P440" s="273">
        <f t="shared" ca="1" si="213"/>
        <v>0</v>
      </c>
      <c r="Q440" s="273">
        <f t="shared" ca="1" si="213"/>
        <v>0</v>
      </c>
      <c r="R440" s="273">
        <f t="shared" ca="1" si="213"/>
        <v>0</v>
      </c>
      <c r="S440" s="273">
        <f t="shared" ca="1" si="213"/>
        <v>0</v>
      </c>
      <c r="T440" s="273">
        <f t="shared" ca="1" si="213"/>
        <v>0</v>
      </c>
      <c r="U440" s="273">
        <f t="shared" ca="1" si="213"/>
        <v>0</v>
      </c>
    </row>
    <row r="441" spans="1:21" ht="15">
      <c r="A441" s="176"/>
      <c r="B441" s="285" t="s">
        <v>187</v>
      </c>
      <c r="C441" s="271" t="s">
        <v>186</v>
      </c>
      <c r="D441" s="280" t="str">
        <f>C436</f>
        <v>Domestic</v>
      </c>
      <c r="E441" s="271"/>
      <c r="F441" s="281"/>
      <c r="G441" s="275"/>
      <c r="H441" s="275"/>
      <c r="I441" s="275"/>
      <c r="J441" s="275"/>
      <c r="K441" s="231"/>
      <c r="L441" s="273">
        <f t="shared" ref="L441:U441" si="214">L444*L442</f>
        <v>0</v>
      </c>
      <c r="M441" s="273">
        <f t="shared" ca="1" si="214"/>
        <v>0</v>
      </c>
      <c r="N441" s="273">
        <f t="shared" ca="1" si="214"/>
        <v>0</v>
      </c>
      <c r="O441" s="273">
        <f t="shared" ca="1" si="214"/>
        <v>0</v>
      </c>
      <c r="P441" s="273">
        <f t="shared" ca="1" si="214"/>
        <v>0</v>
      </c>
      <c r="Q441" s="273">
        <f t="shared" ca="1" si="214"/>
        <v>0</v>
      </c>
      <c r="R441" s="273">
        <f t="shared" ca="1" si="214"/>
        <v>0</v>
      </c>
      <c r="S441" s="273">
        <f t="shared" ca="1" si="214"/>
        <v>0</v>
      </c>
      <c r="T441" s="273">
        <f t="shared" ca="1" si="214"/>
        <v>0</v>
      </c>
      <c r="U441" s="273">
        <f t="shared" ca="1" si="214"/>
        <v>0</v>
      </c>
    </row>
    <row r="442" spans="1:21" ht="15">
      <c r="A442" s="176"/>
      <c r="B442" s="285" t="s">
        <v>185</v>
      </c>
      <c r="C442" s="252" t="str">
        <f>"LCU per unit of "&amp;D441</f>
        <v>LCU per unit of Domestic</v>
      </c>
      <c r="D442" s="280" t="str">
        <f>C431</f>
        <v>LCU</v>
      </c>
      <c r="E442" s="271"/>
      <c r="F442" s="281"/>
      <c r="G442" s="275"/>
      <c r="H442" s="275"/>
      <c r="I442" s="275"/>
      <c r="J442" s="275"/>
      <c r="K442" s="231"/>
      <c r="L442" s="273">
        <f t="shared" ref="L442:U442" si="215">INDEX($L$81:$U$85,MATCH($D442,$B$81:$B$85,0),MATCH(L$78,$L$78:$U$78,0))</f>
        <v>1</v>
      </c>
      <c r="M442" s="273">
        <f t="shared" si="215"/>
        <v>1</v>
      </c>
      <c r="N442" s="273">
        <f t="shared" si="215"/>
        <v>1</v>
      </c>
      <c r="O442" s="273">
        <f t="shared" si="215"/>
        <v>1</v>
      </c>
      <c r="P442" s="273">
        <f t="shared" si="215"/>
        <v>1</v>
      </c>
      <c r="Q442" s="273">
        <f t="shared" si="215"/>
        <v>1</v>
      </c>
      <c r="R442" s="273">
        <f t="shared" si="215"/>
        <v>1</v>
      </c>
      <c r="S442" s="273">
        <f t="shared" si="215"/>
        <v>1</v>
      </c>
      <c r="T442" s="273">
        <f t="shared" si="215"/>
        <v>1</v>
      </c>
      <c r="U442" s="273">
        <f t="shared" si="215"/>
        <v>1</v>
      </c>
    </row>
    <row r="443" spans="1:21" ht="15">
      <c r="A443" s="176"/>
      <c r="B443" s="285" t="s">
        <v>184</v>
      </c>
      <c r="C443" s="252" t="str">
        <f>"million "&amp;D442</f>
        <v>million LCU</v>
      </c>
      <c r="D443" s="280" t="str">
        <f>D442</f>
        <v>LCU</v>
      </c>
      <c r="E443" s="263"/>
      <c r="F443" s="287"/>
      <c r="G443" s="275"/>
      <c r="H443" s="275"/>
      <c r="I443" s="275"/>
      <c r="J443" s="275"/>
      <c r="K443" s="231"/>
      <c r="L443" s="288">
        <f t="shared" ref="L443:U443" si="216">L438/L442</f>
        <v>0</v>
      </c>
      <c r="M443" s="288">
        <f t="shared" si="216"/>
        <v>0</v>
      </c>
      <c r="N443" s="288">
        <f t="shared" si="216"/>
        <v>0</v>
      </c>
      <c r="O443" s="288">
        <f t="shared" si="216"/>
        <v>0</v>
      </c>
      <c r="P443" s="288">
        <f t="shared" si="216"/>
        <v>0</v>
      </c>
      <c r="Q443" s="288">
        <f t="shared" si="216"/>
        <v>0</v>
      </c>
      <c r="R443" s="288">
        <f t="shared" si="216"/>
        <v>0</v>
      </c>
      <c r="S443" s="288">
        <f t="shared" si="216"/>
        <v>0</v>
      </c>
      <c r="T443" s="288">
        <f t="shared" si="216"/>
        <v>0</v>
      </c>
      <c r="U443" s="288">
        <f t="shared" si="216"/>
        <v>0</v>
      </c>
    </row>
    <row r="444" spans="1:21" ht="15">
      <c r="A444" s="176"/>
      <c r="B444" s="285" t="s">
        <v>183</v>
      </c>
      <c r="C444" s="252" t="str">
        <f>"million "&amp;D443</f>
        <v>million LCU</v>
      </c>
      <c r="D444" s="280" t="str">
        <f>D443</f>
        <v>LCU</v>
      </c>
      <c r="E444" s="271"/>
      <c r="F444" s="287"/>
      <c r="G444" s="275"/>
      <c r="H444" s="275"/>
      <c r="I444" s="275"/>
      <c r="J444" s="275"/>
      <c r="K444" s="231"/>
      <c r="L444" s="273">
        <f>L443</f>
        <v>0</v>
      </c>
      <c r="M444" s="273">
        <f t="shared" ref="M444:U444" ca="1" si="217">L444+M443-M445</f>
        <v>0</v>
      </c>
      <c r="N444" s="273">
        <f t="shared" ca="1" si="217"/>
        <v>0</v>
      </c>
      <c r="O444" s="273">
        <f t="shared" ca="1" si="217"/>
        <v>0</v>
      </c>
      <c r="P444" s="273">
        <f t="shared" ca="1" si="217"/>
        <v>0</v>
      </c>
      <c r="Q444" s="273">
        <f t="shared" ca="1" si="217"/>
        <v>0</v>
      </c>
      <c r="R444" s="273">
        <f t="shared" ca="1" si="217"/>
        <v>0</v>
      </c>
      <c r="S444" s="273">
        <f t="shared" ca="1" si="217"/>
        <v>0</v>
      </c>
      <c r="T444" s="273">
        <f t="shared" ca="1" si="217"/>
        <v>0</v>
      </c>
      <c r="U444" s="273">
        <f t="shared" ca="1" si="217"/>
        <v>0</v>
      </c>
    </row>
    <row r="445" spans="1:21" ht="15">
      <c r="A445" s="176"/>
      <c r="B445" s="285" t="s">
        <v>119</v>
      </c>
      <c r="C445" s="252" t="str">
        <f>"million "&amp;D444</f>
        <v>million LCU</v>
      </c>
      <c r="D445" s="280" t="str">
        <f>D444</f>
        <v>LCU</v>
      </c>
      <c r="E445" s="271"/>
      <c r="F445" s="287"/>
      <c r="G445" s="275"/>
      <c r="H445" s="275"/>
      <c r="I445" s="275"/>
      <c r="J445" s="275"/>
      <c r="K445" s="231"/>
      <c r="L445" s="240"/>
      <c r="M445" s="273">
        <f t="shared" ref="M445:U445" ca="1" si="218">IF(M$241&gt;$C432-1,SUM(OFFSET($L443,0,M$241-$C432,1,$C432-$C433))/($C432-$C433),IF(M$241&lt;$C433+1,0,SUM(OFFSET($L443,0,0,1,M$241-$C433))/($C432-$C433)))</f>
        <v>0</v>
      </c>
      <c r="N445" s="273">
        <f t="shared" ca="1" si="218"/>
        <v>0</v>
      </c>
      <c r="O445" s="273">
        <f t="shared" ca="1" si="218"/>
        <v>0</v>
      </c>
      <c r="P445" s="273">
        <f t="shared" ca="1" si="218"/>
        <v>0</v>
      </c>
      <c r="Q445" s="273">
        <f t="shared" ca="1" si="218"/>
        <v>0</v>
      </c>
      <c r="R445" s="273">
        <f t="shared" ca="1" si="218"/>
        <v>0</v>
      </c>
      <c r="S445" s="273">
        <f t="shared" ca="1" si="218"/>
        <v>0</v>
      </c>
      <c r="T445" s="273">
        <f t="shared" ca="1" si="218"/>
        <v>0</v>
      </c>
      <c r="U445" s="273">
        <f t="shared" ca="1" si="218"/>
        <v>0</v>
      </c>
    </row>
    <row r="446" spans="1:21" ht="15">
      <c r="A446" s="176"/>
      <c r="B446" s="285" t="s">
        <v>182</v>
      </c>
      <c r="C446" s="252" t="str">
        <f>"million "&amp;D445</f>
        <v>million LCU</v>
      </c>
      <c r="D446" s="280" t="str">
        <f>D445</f>
        <v>LCU</v>
      </c>
      <c r="E446" s="271"/>
      <c r="F446" s="287"/>
      <c r="G446" s="275"/>
      <c r="H446" s="275"/>
      <c r="I446" s="275"/>
      <c r="J446" s="275"/>
      <c r="K446" s="231"/>
      <c r="L446" s="240"/>
      <c r="M446" s="273">
        <f t="shared" ref="M446:U446" si="219">L444*$C434</f>
        <v>0</v>
      </c>
      <c r="N446" s="273">
        <f t="shared" ca="1" si="219"/>
        <v>0</v>
      </c>
      <c r="O446" s="273">
        <f t="shared" ca="1" si="219"/>
        <v>0</v>
      </c>
      <c r="P446" s="273">
        <f t="shared" ca="1" si="219"/>
        <v>0</v>
      </c>
      <c r="Q446" s="273">
        <f t="shared" ca="1" si="219"/>
        <v>0</v>
      </c>
      <c r="R446" s="273">
        <f t="shared" ca="1" si="219"/>
        <v>0</v>
      </c>
      <c r="S446" s="273">
        <f t="shared" ca="1" si="219"/>
        <v>0</v>
      </c>
      <c r="T446" s="273">
        <f t="shared" ca="1" si="219"/>
        <v>0</v>
      </c>
      <c r="U446" s="273">
        <f t="shared" ca="1" si="219"/>
        <v>0</v>
      </c>
    </row>
    <row r="447" spans="1:21" ht="15">
      <c r="A447" s="176"/>
      <c r="B447" s="289" t="s">
        <v>250</v>
      </c>
      <c r="C447" s="252"/>
      <c r="D447" s="264"/>
      <c r="E447" s="260"/>
      <c r="F447" s="275"/>
      <c r="G447" s="275"/>
      <c r="H447" s="275"/>
      <c r="I447" s="275"/>
      <c r="J447" s="275"/>
      <c r="K447" s="231"/>
      <c r="L447" s="273"/>
      <c r="M447" s="273"/>
      <c r="N447" s="273"/>
      <c r="O447" s="273"/>
      <c r="P447" s="273"/>
      <c r="Q447" s="273"/>
      <c r="R447" s="273"/>
      <c r="S447" s="273"/>
      <c r="T447" s="273"/>
      <c r="U447" s="273"/>
    </row>
    <row r="448" spans="1:21" ht="15">
      <c r="A448" s="176"/>
      <c r="B448" s="285" t="s">
        <v>59</v>
      </c>
      <c r="C448" s="306" t="s">
        <v>226</v>
      </c>
      <c r="D448" s="251"/>
      <c r="E448" s="251"/>
      <c r="F448" s="255"/>
      <c r="G448" s="255"/>
      <c r="H448" s="255"/>
      <c r="I448" s="255"/>
      <c r="J448" s="255"/>
      <c r="K448" s="221"/>
      <c r="L448" s="221"/>
      <c r="M448" s="221"/>
      <c r="N448" s="221"/>
      <c r="O448" s="221"/>
      <c r="P448" s="221"/>
      <c r="Q448" s="221"/>
      <c r="R448" s="221"/>
      <c r="S448" s="221"/>
      <c r="T448" s="221"/>
      <c r="U448" s="221"/>
    </row>
    <row r="449" spans="1:21" ht="15">
      <c r="A449" s="176"/>
      <c r="B449" s="285" t="s">
        <v>221</v>
      </c>
      <c r="C449" s="308">
        <v>1</v>
      </c>
      <c r="D449" s="251"/>
      <c r="E449" s="251"/>
      <c r="F449" s="255"/>
      <c r="G449" s="255"/>
      <c r="H449" s="255"/>
      <c r="I449" s="255"/>
      <c r="J449" s="255"/>
      <c r="K449" s="221"/>
      <c r="L449" s="221"/>
      <c r="M449" s="221"/>
      <c r="N449" s="221"/>
      <c r="O449" s="221"/>
      <c r="P449" s="221"/>
      <c r="Q449" s="221"/>
      <c r="R449" s="221"/>
      <c r="S449" s="221"/>
      <c r="T449" s="221"/>
      <c r="U449" s="221"/>
    </row>
    <row r="450" spans="1:21" ht="15">
      <c r="A450" s="176"/>
      <c r="B450" s="285" t="s">
        <v>220</v>
      </c>
      <c r="C450" s="309">
        <v>0</v>
      </c>
      <c r="D450" s="251"/>
      <c r="E450" s="251"/>
      <c r="F450" s="255"/>
      <c r="G450" s="255"/>
      <c r="H450" s="255"/>
      <c r="I450" s="255"/>
      <c r="J450" s="255"/>
      <c r="K450" s="221"/>
      <c r="L450" s="221"/>
      <c r="M450" s="221"/>
      <c r="N450" s="221"/>
      <c r="O450" s="221"/>
      <c r="P450" s="221"/>
      <c r="Q450" s="221"/>
      <c r="R450" s="221"/>
      <c r="S450" s="221"/>
      <c r="T450" s="221"/>
      <c r="U450" s="221"/>
    </row>
    <row r="451" spans="1:21" ht="15">
      <c r="A451" s="176"/>
      <c r="B451" s="285" t="s">
        <v>219</v>
      </c>
      <c r="C451" s="310">
        <v>0</v>
      </c>
      <c r="D451" s="251"/>
      <c r="E451" s="251"/>
      <c r="F451" s="255"/>
      <c r="G451" s="255"/>
      <c r="H451" s="255"/>
      <c r="I451" s="255"/>
      <c r="J451" s="255"/>
      <c r="K451" s="221"/>
      <c r="L451" s="221"/>
      <c r="M451" s="221"/>
      <c r="N451" s="221"/>
      <c r="O451" s="221"/>
      <c r="P451" s="221"/>
      <c r="Q451" s="221"/>
      <c r="R451" s="221"/>
      <c r="S451" s="221"/>
      <c r="T451" s="221"/>
      <c r="U451" s="221"/>
    </row>
    <row r="452" spans="1:21" ht="15">
      <c r="A452" s="176"/>
      <c r="B452" s="285" t="s">
        <v>218</v>
      </c>
      <c r="C452" s="280"/>
      <c r="D452" s="251"/>
      <c r="E452" s="251"/>
      <c r="F452" s="255"/>
      <c r="G452" s="255"/>
      <c r="H452" s="255"/>
      <c r="I452" s="255"/>
      <c r="J452" s="255"/>
      <c r="K452" s="221"/>
      <c r="L452" s="221"/>
      <c r="M452" s="221"/>
      <c r="N452" s="221"/>
      <c r="O452" s="221"/>
      <c r="P452" s="221"/>
      <c r="Q452" s="221"/>
      <c r="R452" s="221"/>
      <c r="S452" s="221"/>
      <c r="T452" s="221"/>
      <c r="U452" s="221"/>
    </row>
    <row r="453" spans="1:21" ht="15">
      <c r="A453" s="176"/>
      <c r="B453" s="285" t="str">
        <f>"Classified as External or Domestic?"</f>
        <v>Classified as External or Domestic?</v>
      </c>
      <c r="C453" s="309" t="s">
        <v>65</v>
      </c>
      <c r="D453" s="251"/>
      <c r="E453" s="251"/>
      <c r="F453" s="255"/>
      <c r="G453" s="255"/>
      <c r="H453" s="255"/>
      <c r="I453" s="255"/>
      <c r="J453" s="255"/>
      <c r="K453" s="221"/>
      <c r="L453" s="221"/>
      <c r="M453" s="221"/>
      <c r="N453" s="221"/>
      <c r="O453" s="221"/>
      <c r="P453" s="221"/>
      <c r="Q453" s="221"/>
      <c r="R453" s="221"/>
      <c r="S453" s="221"/>
      <c r="T453" s="221"/>
      <c r="U453" s="221"/>
    </row>
    <row r="454" spans="1:21" ht="15">
      <c r="A454" s="176"/>
      <c r="B454" s="285" t="s">
        <v>258</v>
      </c>
      <c r="C454" s="251" t="s">
        <v>257</v>
      </c>
      <c r="D454" s="251"/>
      <c r="E454" s="251"/>
      <c r="F454" s="255"/>
      <c r="G454" s="255"/>
      <c r="H454" s="255"/>
      <c r="I454" s="255"/>
      <c r="J454" s="255"/>
      <c r="K454" s="221"/>
      <c r="L454" s="288">
        <f>L455/L$101*100</f>
        <v>0</v>
      </c>
      <c r="M454" s="288">
        <f t="shared" ref="M454:U454" ca="1" si="220">M455/M$101*100</f>
        <v>0</v>
      </c>
      <c r="N454" s="288">
        <f t="shared" ca="1" si="220"/>
        <v>0</v>
      </c>
      <c r="O454" s="288">
        <f t="shared" ca="1" si="220"/>
        <v>0</v>
      </c>
      <c r="P454" s="288">
        <f t="shared" ca="1" si="220"/>
        <v>0</v>
      </c>
      <c r="Q454" s="288">
        <f t="shared" ca="1" si="220"/>
        <v>0</v>
      </c>
      <c r="R454" s="288">
        <f t="shared" ca="1" si="220"/>
        <v>0</v>
      </c>
      <c r="S454" s="288">
        <f t="shared" ca="1" si="220"/>
        <v>0</v>
      </c>
      <c r="T454" s="288">
        <f t="shared" ca="1" si="220"/>
        <v>0</v>
      </c>
      <c r="U454" s="288">
        <f t="shared" ca="1" si="220"/>
        <v>0</v>
      </c>
    </row>
    <row r="455" spans="1:21" ht="15">
      <c r="A455" s="176"/>
      <c r="B455" s="285" t="s">
        <v>189</v>
      </c>
      <c r="C455" s="271" t="s">
        <v>186</v>
      </c>
      <c r="D455" s="280" t="str">
        <f>C453</f>
        <v>Domestic</v>
      </c>
      <c r="E455" s="271"/>
      <c r="F455" s="281"/>
      <c r="G455" s="275"/>
      <c r="H455" s="275"/>
      <c r="I455" s="275"/>
      <c r="J455" s="275"/>
      <c r="K455" s="231"/>
      <c r="L455" s="250">
        <f>SUMIF($E$63:$E$72,$B447,L$63:L$72)*L459</f>
        <v>0</v>
      </c>
      <c r="M455" s="250">
        <f t="shared" ref="M455:U455" si="221">SUMIF($E$63:$E$72,$B447,M$63:M$72)*M459</f>
        <v>0</v>
      </c>
      <c r="N455" s="250">
        <f t="shared" si="221"/>
        <v>0</v>
      </c>
      <c r="O455" s="250">
        <f t="shared" si="221"/>
        <v>0</v>
      </c>
      <c r="P455" s="250">
        <f t="shared" si="221"/>
        <v>0</v>
      </c>
      <c r="Q455" s="250">
        <f t="shared" si="221"/>
        <v>0</v>
      </c>
      <c r="R455" s="250">
        <f t="shared" si="221"/>
        <v>0</v>
      </c>
      <c r="S455" s="250">
        <f t="shared" si="221"/>
        <v>0</v>
      </c>
      <c r="T455" s="250">
        <f t="shared" si="221"/>
        <v>0</v>
      </c>
      <c r="U455" s="250">
        <f t="shared" si="221"/>
        <v>0</v>
      </c>
    </row>
    <row r="456" spans="1:21" ht="15">
      <c r="A456" s="176"/>
      <c r="B456" s="285" t="s">
        <v>188</v>
      </c>
      <c r="C456" s="271" t="s">
        <v>186</v>
      </c>
      <c r="D456" s="280" t="str">
        <f>C453</f>
        <v>Domestic</v>
      </c>
      <c r="E456" s="271"/>
      <c r="F456" s="281"/>
      <c r="G456" s="275"/>
      <c r="H456" s="275"/>
      <c r="I456" s="275"/>
      <c r="J456" s="275"/>
      <c r="K456" s="231"/>
      <c r="L456" s="240"/>
      <c r="M456" s="273">
        <f t="shared" ref="M456:U456" ca="1" si="222">M462*M459</f>
        <v>0</v>
      </c>
      <c r="N456" s="273">
        <f t="shared" ca="1" si="222"/>
        <v>0</v>
      </c>
      <c r="O456" s="273">
        <f t="shared" ca="1" si="222"/>
        <v>0</v>
      </c>
      <c r="P456" s="273">
        <f t="shared" ca="1" si="222"/>
        <v>0</v>
      </c>
      <c r="Q456" s="273">
        <f t="shared" ca="1" si="222"/>
        <v>0</v>
      </c>
      <c r="R456" s="273">
        <f t="shared" ca="1" si="222"/>
        <v>0</v>
      </c>
      <c r="S456" s="273">
        <f t="shared" ca="1" si="222"/>
        <v>0</v>
      </c>
      <c r="T456" s="273">
        <f t="shared" ca="1" si="222"/>
        <v>0</v>
      </c>
      <c r="U456" s="273">
        <f t="shared" ca="1" si="222"/>
        <v>0</v>
      </c>
    </row>
    <row r="457" spans="1:21" ht="15">
      <c r="A457" s="176"/>
      <c r="B457" s="285" t="s">
        <v>206</v>
      </c>
      <c r="C457" s="271" t="s">
        <v>186</v>
      </c>
      <c r="D457" s="280" t="str">
        <f>C453</f>
        <v>Domestic</v>
      </c>
      <c r="E457" s="271"/>
      <c r="F457" s="281"/>
      <c r="G457" s="275"/>
      <c r="H457" s="275"/>
      <c r="I457" s="275"/>
      <c r="J457" s="275"/>
      <c r="K457" s="231"/>
      <c r="L457" s="240"/>
      <c r="M457" s="273">
        <f t="shared" ref="M457:U457" si="223">M463*M459</f>
        <v>0</v>
      </c>
      <c r="N457" s="273">
        <f t="shared" ca="1" si="223"/>
        <v>0</v>
      </c>
      <c r="O457" s="273">
        <f t="shared" ca="1" si="223"/>
        <v>0</v>
      </c>
      <c r="P457" s="273">
        <f t="shared" ca="1" si="223"/>
        <v>0</v>
      </c>
      <c r="Q457" s="273">
        <f t="shared" ca="1" si="223"/>
        <v>0</v>
      </c>
      <c r="R457" s="273">
        <f t="shared" ca="1" si="223"/>
        <v>0</v>
      </c>
      <c r="S457" s="273">
        <f t="shared" ca="1" si="223"/>
        <v>0</v>
      </c>
      <c r="T457" s="273">
        <f t="shared" ca="1" si="223"/>
        <v>0</v>
      </c>
      <c r="U457" s="273">
        <f t="shared" ca="1" si="223"/>
        <v>0</v>
      </c>
    </row>
    <row r="458" spans="1:21" ht="15">
      <c r="A458" s="176"/>
      <c r="B458" s="285" t="s">
        <v>187</v>
      </c>
      <c r="C458" s="271" t="s">
        <v>186</v>
      </c>
      <c r="D458" s="280" t="str">
        <f>C453</f>
        <v>Domestic</v>
      </c>
      <c r="E458" s="271"/>
      <c r="F458" s="281"/>
      <c r="G458" s="275"/>
      <c r="H458" s="275"/>
      <c r="I458" s="275"/>
      <c r="J458" s="275"/>
      <c r="K458" s="231"/>
      <c r="L458" s="273">
        <f t="shared" ref="L458:U458" si="224">L461*L459</f>
        <v>0</v>
      </c>
      <c r="M458" s="273">
        <f t="shared" ca="1" si="224"/>
        <v>0</v>
      </c>
      <c r="N458" s="273">
        <f t="shared" ca="1" si="224"/>
        <v>0</v>
      </c>
      <c r="O458" s="273">
        <f t="shared" ca="1" si="224"/>
        <v>0</v>
      </c>
      <c r="P458" s="273">
        <f t="shared" ca="1" si="224"/>
        <v>0</v>
      </c>
      <c r="Q458" s="273">
        <f t="shared" ca="1" si="224"/>
        <v>0</v>
      </c>
      <c r="R458" s="273">
        <f t="shared" ca="1" si="224"/>
        <v>0</v>
      </c>
      <c r="S458" s="273">
        <f t="shared" ca="1" si="224"/>
        <v>0</v>
      </c>
      <c r="T458" s="273">
        <f t="shared" ca="1" si="224"/>
        <v>0</v>
      </c>
      <c r="U458" s="273">
        <f t="shared" ca="1" si="224"/>
        <v>0</v>
      </c>
    </row>
    <row r="459" spans="1:21" ht="15">
      <c r="A459" s="176"/>
      <c r="B459" s="285" t="s">
        <v>185</v>
      </c>
      <c r="C459" s="252" t="str">
        <f>"LCU per unit of "&amp;D458</f>
        <v>LCU per unit of Domestic</v>
      </c>
      <c r="D459" s="280" t="str">
        <f>C448</f>
        <v>LCU</v>
      </c>
      <c r="E459" s="271"/>
      <c r="F459" s="281"/>
      <c r="G459" s="275"/>
      <c r="H459" s="275"/>
      <c r="I459" s="275"/>
      <c r="J459" s="275"/>
      <c r="K459" s="231"/>
      <c r="L459" s="273">
        <f t="shared" ref="L459:U459" si="225">INDEX($L$81:$U$85,MATCH($D459,$B$81:$B$85,0),MATCH(L$78,$L$78:$U$78,0))</f>
        <v>1</v>
      </c>
      <c r="M459" s="273">
        <f t="shared" si="225"/>
        <v>1</v>
      </c>
      <c r="N459" s="273">
        <f t="shared" si="225"/>
        <v>1</v>
      </c>
      <c r="O459" s="273">
        <f t="shared" si="225"/>
        <v>1</v>
      </c>
      <c r="P459" s="273">
        <f t="shared" si="225"/>
        <v>1</v>
      </c>
      <c r="Q459" s="273">
        <f t="shared" si="225"/>
        <v>1</v>
      </c>
      <c r="R459" s="273">
        <f t="shared" si="225"/>
        <v>1</v>
      </c>
      <c r="S459" s="273">
        <f t="shared" si="225"/>
        <v>1</v>
      </c>
      <c r="T459" s="273">
        <f t="shared" si="225"/>
        <v>1</v>
      </c>
      <c r="U459" s="273">
        <f t="shared" si="225"/>
        <v>1</v>
      </c>
    </row>
    <row r="460" spans="1:21" ht="15">
      <c r="A460" s="176"/>
      <c r="B460" s="285" t="s">
        <v>184</v>
      </c>
      <c r="C460" s="252" t="str">
        <f>"million "&amp;D459</f>
        <v>million LCU</v>
      </c>
      <c r="D460" s="280" t="str">
        <f>D459</f>
        <v>LCU</v>
      </c>
      <c r="E460" s="263"/>
      <c r="F460" s="287"/>
      <c r="G460" s="275"/>
      <c r="H460" s="275"/>
      <c r="I460" s="275"/>
      <c r="J460" s="275"/>
      <c r="K460" s="231"/>
      <c r="L460" s="288">
        <f t="shared" ref="L460:U460" si="226">L455/L459</f>
        <v>0</v>
      </c>
      <c r="M460" s="288">
        <f t="shared" si="226"/>
        <v>0</v>
      </c>
      <c r="N460" s="288">
        <f t="shared" si="226"/>
        <v>0</v>
      </c>
      <c r="O460" s="288">
        <f t="shared" si="226"/>
        <v>0</v>
      </c>
      <c r="P460" s="288">
        <f t="shared" si="226"/>
        <v>0</v>
      </c>
      <c r="Q460" s="288">
        <f t="shared" si="226"/>
        <v>0</v>
      </c>
      <c r="R460" s="288">
        <f t="shared" si="226"/>
        <v>0</v>
      </c>
      <c r="S460" s="288">
        <f t="shared" si="226"/>
        <v>0</v>
      </c>
      <c r="T460" s="288">
        <f t="shared" si="226"/>
        <v>0</v>
      </c>
      <c r="U460" s="288">
        <f t="shared" si="226"/>
        <v>0</v>
      </c>
    </row>
    <row r="461" spans="1:21" ht="15">
      <c r="A461" s="176"/>
      <c r="B461" s="285" t="s">
        <v>183</v>
      </c>
      <c r="C461" s="252" t="str">
        <f>"million "&amp;D460</f>
        <v>million LCU</v>
      </c>
      <c r="D461" s="280" t="str">
        <f>D460</f>
        <v>LCU</v>
      </c>
      <c r="E461" s="271"/>
      <c r="F461" s="287"/>
      <c r="G461" s="275"/>
      <c r="H461" s="275"/>
      <c r="I461" s="275"/>
      <c r="J461" s="275"/>
      <c r="K461" s="231"/>
      <c r="L461" s="273">
        <f>L460</f>
        <v>0</v>
      </c>
      <c r="M461" s="273">
        <f t="shared" ref="M461:U461" ca="1" si="227">L461+M460-M462</f>
        <v>0</v>
      </c>
      <c r="N461" s="273">
        <f t="shared" ca="1" si="227"/>
        <v>0</v>
      </c>
      <c r="O461" s="273">
        <f t="shared" ca="1" si="227"/>
        <v>0</v>
      </c>
      <c r="P461" s="273">
        <f t="shared" ca="1" si="227"/>
        <v>0</v>
      </c>
      <c r="Q461" s="273">
        <f t="shared" ca="1" si="227"/>
        <v>0</v>
      </c>
      <c r="R461" s="273">
        <f t="shared" ca="1" si="227"/>
        <v>0</v>
      </c>
      <c r="S461" s="273">
        <f t="shared" ca="1" si="227"/>
        <v>0</v>
      </c>
      <c r="T461" s="273">
        <f t="shared" ca="1" si="227"/>
        <v>0</v>
      </c>
      <c r="U461" s="273">
        <f t="shared" ca="1" si="227"/>
        <v>0</v>
      </c>
    </row>
    <row r="462" spans="1:21" ht="15">
      <c r="A462" s="176"/>
      <c r="B462" s="285" t="s">
        <v>119</v>
      </c>
      <c r="C462" s="252" t="str">
        <f>"million "&amp;D461</f>
        <v>million LCU</v>
      </c>
      <c r="D462" s="280" t="str">
        <f>D461</f>
        <v>LCU</v>
      </c>
      <c r="E462" s="271"/>
      <c r="F462" s="287"/>
      <c r="G462" s="275"/>
      <c r="H462" s="275"/>
      <c r="I462" s="275"/>
      <c r="J462" s="275"/>
      <c r="K462" s="231"/>
      <c r="L462" s="240"/>
      <c r="M462" s="273">
        <f t="shared" ref="M462:U462" ca="1" si="228">IF(M$241&gt;$C449-1,SUM(OFFSET($L460,0,M$241-$C449,1,$C449-$C450))/($C449-$C450),IF(M$241&lt;$C450+1,0,SUM(OFFSET($L460,0,0,1,M$241-$C450))/($C449-$C450)))</f>
        <v>0</v>
      </c>
      <c r="N462" s="273">
        <f t="shared" ca="1" si="228"/>
        <v>0</v>
      </c>
      <c r="O462" s="273">
        <f t="shared" ca="1" si="228"/>
        <v>0</v>
      </c>
      <c r="P462" s="273">
        <f t="shared" ca="1" si="228"/>
        <v>0</v>
      </c>
      <c r="Q462" s="273">
        <f t="shared" ca="1" si="228"/>
        <v>0</v>
      </c>
      <c r="R462" s="273">
        <f t="shared" ca="1" si="228"/>
        <v>0</v>
      </c>
      <c r="S462" s="273">
        <f t="shared" ca="1" si="228"/>
        <v>0</v>
      </c>
      <c r="T462" s="273">
        <f t="shared" ca="1" si="228"/>
        <v>0</v>
      </c>
      <c r="U462" s="273">
        <f t="shared" ca="1" si="228"/>
        <v>0</v>
      </c>
    </row>
    <row r="463" spans="1:21" ht="15">
      <c r="A463" s="176"/>
      <c r="B463" s="285" t="s">
        <v>182</v>
      </c>
      <c r="C463" s="252" t="str">
        <f>"million "&amp;D462</f>
        <v>million LCU</v>
      </c>
      <c r="D463" s="280" t="str">
        <f>D462</f>
        <v>LCU</v>
      </c>
      <c r="E463" s="271"/>
      <c r="F463" s="287"/>
      <c r="G463" s="275"/>
      <c r="H463" s="275"/>
      <c r="I463" s="275"/>
      <c r="J463" s="275"/>
      <c r="K463" s="231"/>
      <c r="L463" s="240"/>
      <c r="M463" s="273">
        <f t="shared" ref="M463:U463" si="229">L461*$C451</f>
        <v>0</v>
      </c>
      <c r="N463" s="273">
        <f t="shared" ca="1" si="229"/>
        <v>0</v>
      </c>
      <c r="O463" s="273">
        <f t="shared" ca="1" si="229"/>
        <v>0</v>
      </c>
      <c r="P463" s="273">
        <f t="shared" ca="1" si="229"/>
        <v>0</v>
      </c>
      <c r="Q463" s="273">
        <f t="shared" ca="1" si="229"/>
        <v>0</v>
      </c>
      <c r="R463" s="273">
        <f t="shared" ca="1" si="229"/>
        <v>0</v>
      </c>
      <c r="S463" s="273">
        <f t="shared" ca="1" si="229"/>
        <v>0</v>
      </c>
      <c r="T463" s="273">
        <f t="shared" ca="1" si="229"/>
        <v>0</v>
      </c>
      <c r="U463" s="273">
        <f t="shared" ca="1" si="229"/>
        <v>0</v>
      </c>
    </row>
    <row r="464" spans="1:21" ht="15">
      <c r="A464" s="176"/>
      <c r="B464" s="289" t="s">
        <v>251</v>
      </c>
      <c r="C464" s="252"/>
      <c r="D464" s="264"/>
      <c r="E464" s="260"/>
      <c r="F464" s="275"/>
      <c r="G464" s="275"/>
      <c r="H464" s="275"/>
      <c r="I464" s="275"/>
      <c r="J464" s="275"/>
      <c r="K464" s="231"/>
      <c r="L464" s="273"/>
      <c r="M464" s="273"/>
      <c r="N464" s="273"/>
      <c r="O464" s="273"/>
      <c r="P464" s="273"/>
      <c r="Q464" s="273"/>
      <c r="R464" s="273"/>
      <c r="S464" s="273"/>
      <c r="T464" s="273"/>
      <c r="U464" s="273"/>
    </row>
    <row r="465" spans="1:21" ht="15">
      <c r="A465" s="176"/>
      <c r="B465" s="285" t="s">
        <v>59</v>
      </c>
      <c r="C465" s="306" t="s">
        <v>226</v>
      </c>
      <c r="D465" s="251"/>
      <c r="E465" s="251"/>
      <c r="F465" s="255"/>
      <c r="G465" s="255"/>
      <c r="H465" s="255"/>
      <c r="I465" s="255"/>
      <c r="J465" s="255"/>
      <c r="K465" s="221"/>
      <c r="L465" s="221"/>
      <c r="M465" s="221"/>
      <c r="N465" s="221"/>
      <c r="O465" s="221"/>
      <c r="P465" s="221"/>
      <c r="Q465" s="221"/>
      <c r="R465" s="221"/>
      <c r="S465" s="221"/>
      <c r="T465" s="221"/>
      <c r="U465" s="221"/>
    </row>
    <row r="466" spans="1:21" ht="15">
      <c r="A466" s="176"/>
      <c r="B466" s="285" t="s">
        <v>221</v>
      </c>
      <c r="C466" s="308">
        <v>1</v>
      </c>
      <c r="D466" s="251"/>
      <c r="E466" s="251"/>
      <c r="F466" s="255"/>
      <c r="G466" s="255"/>
      <c r="H466" s="255"/>
      <c r="I466" s="255"/>
      <c r="J466" s="255"/>
      <c r="K466" s="221"/>
      <c r="L466" s="221"/>
      <c r="M466" s="221"/>
      <c r="N466" s="221"/>
      <c r="O466" s="221"/>
      <c r="P466" s="221"/>
      <c r="Q466" s="221"/>
      <c r="R466" s="221"/>
      <c r="S466" s="221"/>
      <c r="T466" s="221"/>
      <c r="U466" s="221"/>
    </row>
    <row r="467" spans="1:21" ht="15">
      <c r="A467" s="176"/>
      <c r="B467" s="285" t="s">
        <v>220</v>
      </c>
      <c r="C467" s="309">
        <v>0</v>
      </c>
      <c r="D467" s="251"/>
      <c r="E467" s="251"/>
      <c r="F467" s="255"/>
      <c r="G467" s="255"/>
      <c r="H467" s="255"/>
      <c r="I467" s="255"/>
      <c r="J467" s="255"/>
      <c r="K467" s="221"/>
      <c r="L467" s="221"/>
      <c r="M467" s="221"/>
      <c r="N467" s="221"/>
      <c r="O467" s="221"/>
      <c r="P467" s="221"/>
      <c r="Q467" s="221"/>
      <c r="R467" s="221"/>
      <c r="S467" s="221"/>
      <c r="T467" s="221"/>
      <c r="U467" s="221"/>
    </row>
    <row r="468" spans="1:21" ht="15">
      <c r="A468" s="176"/>
      <c r="B468" s="285" t="s">
        <v>219</v>
      </c>
      <c r="C468" s="310">
        <v>0</v>
      </c>
      <c r="D468" s="251"/>
      <c r="E468" s="251"/>
      <c r="F468" s="255"/>
      <c r="G468" s="255"/>
      <c r="H468" s="255"/>
      <c r="I468" s="255"/>
      <c r="J468" s="255"/>
      <c r="K468" s="221"/>
      <c r="L468" s="221"/>
      <c r="M468" s="221"/>
      <c r="N468" s="221"/>
      <c r="O468" s="221"/>
      <c r="P468" s="221"/>
      <c r="Q468" s="221"/>
      <c r="R468" s="221"/>
      <c r="S468" s="221"/>
      <c r="T468" s="221"/>
      <c r="U468" s="221"/>
    </row>
    <row r="469" spans="1:21" ht="15">
      <c r="A469" s="176"/>
      <c r="B469" s="285" t="s">
        <v>218</v>
      </c>
      <c r="C469" s="280"/>
      <c r="D469" s="251"/>
      <c r="E469" s="251"/>
      <c r="F469" s="255"/>
      <c r="G469" s="255"/>
      <c r="H469" s="255"/>
      <c r="I469" s="255"/>
      <c r="J469" s="255"/>
      <c r="K469" s="221"/>
      <c r="L469" s="221"/>
      <c r="M469" s="221"/>
      <c r="N469" s="221"/>
      <c r="O469" s="221"/>
      <c r="P469" s="221"/>
      <c r="Q469" s="221"/>
      <c r="R469" s="221"/>
      <c r="S469" s="221"/>
      <c r="T469" s="221"/>
      <c r="U469" s="221"/>
    </row>
    <row r="470" spans="1:21" ht="15">
      <c r="A470" s="176"/>
      <c r="B470" s="285" t="str">
        <f>"Classified as External or Domestic?"</f>
        <v>Classified as External or Domestic?</v>
      </c>
      <c r="C470" s="309" t="s">
        <v>65</v>
      </c>
      <c r="D470" s="251"/>
      <c r="E470" s="251"/>
      <c r="F470" s="255"/>
      <c r="G470" s="255"/>
      <c r="H470" s="255"/>
      <c r="I470" s="255"/>
      <c r="J470" s="255"/>
      <c r="K470" s="221"/>
      <c r="L470" s="221"/>
      <c r="M470" s="221"/>
      <c r="N470" s="221"/>
      <c r="O470" s="221"/>
      <c r="P470" s="221"/>
      <c r="Q470" s="221"/>
      <c r="R470" s="221"/>
      <c r="S470" s="221"/>
      <c r="T470" s="221"/>
      <c r="U470" s="221"/>
    </row>
    <row r="471" spans="1:21" ht="15">
      <c r="A471" s="176"/>
      <c r="B471" s="285" t="s">
        <v>258</v>
      </c>
      <c r="C471" s="251" t="s">
        <v>257</v>
      </c>
      <c r="D471" s="251"/>
      <c r="E471" s="251"/>
      <c r="F471" s="255"/>
      <c r="G471" s="255"/>
      <c r="H471" s="255"/>
      <c r="I471" s="255"/>
      <c r="J471" s="255"/>
      <c r="K471" s="221"/>
      <c r="L471" s="288">
        <f>L472/L$101*100</f>
        <v>0</v>
      </c>
      <c r="M471" s="288">
        <f t="shared" ref="M471:U471" ca="1" si="230">M472/M$101*100</f>
        <v>0</v>
      </c>
      <c r="N471" s="288">
        <f t="shared" ca="1" si="230"/>
        <v>0</v>
      </c>
      <c r="O471" s="288">
        <f t="shared" ca="1" si="230"/>
        <v>0</v>
      </c>
      <c r="P471" s="288">
        <f t="shared" ca="1" si="230"/>
        <v>0</v>
      </c>
      <c r="Q471" s="288">
        <f t="shared" ca="1" si="230"/>
        <v>0</v>
      </c>
      <c r="R471" s="288">
        <f t="shared" ca="1" si="230"/>
        <v>0</v>
      </c>
      <c r="S471" s="288">
        <f t="shared" ca="1" si="230"/>
        <v>0</v>
      </c>
      <c r="T471" s="288">
        <f t="shared" ca="1" si="230"/>
        <v>0</v>
      </c>
      <c r="U471" s="288">
        <f t="shared" ca="1" si="230"/>
        <v>0</v>
      </c>
    </row>
    <row r="472" spans="1:21" ht="15">
      <c r="A472" s="176"/>
      <c r="B472" s="285" t="s">
        <v>189</v>
      </c>
      <c r="C472" s="271" t="s">
        <v>186</v>
      </c>
      <c r="D472" s="280" t="str">
        <f>C470</f>
        <v>Domestic</v>
      </c>
      <c r="E472" s="271"/>
      <c r="F472" s="281"/>
      <c r="G472" s="275"/>
      <c r="H472" s="275"/>
      <c r="I472" s="275"/>
      <c r="J472" s="275"/>
      <c r="K472" s="231"/>
      <c r="L472" s="250">
        <f>SUMIF($E$63:$E$72,$B464,L$63:L$72)*L476</f>
        <v>0</v>
      </c>
      <c r="M472" s="250">
        <f t="shared" ref="M472:U472" si="231">SUMIF($E$63:$E$72,$B464,M$63:M$72)*M476</f>
        <v>0</v>
      </c>
      <c r="N472" s="250">
        <f t="shared" si="231"/>
        <v>0</v>
      </c>
      <c r="O472" s="250">
        <f t="shared" si="231"/>
        <v>0</v>
      </c>
      <c r="P472" s="250">
        <f t="shared" si="231"/>
        <v>0</v>
      </c>
      <c r="Q472" s="250">
        <f t="shared" si="231"/>
        <v>0</v>
      </c>
      <c r="R472" s="250">
        <f t="shared" si="231"/>
        <v>0</v>
      </c>
      <c r="S472" s="250">
        <f t="shared" si="231"/>
        <v>0</v>
      </c>
      <c r="T472" s="250">
        <f t="shared" si="231"/>
        <v>0</v>
      </c>
      <c r="U472" s="250">
        <f t="shared" si="231"/>
        <v>0</v>
      </c>
    </row>
    <row r="473" spans="1:21" ht="15">
      <c r="A473" s="176"/>
      <c r="B473" s="285" t="s">
        <v>188</v>
      </c>
      <c r="C473" s="271" t="s">
        <v>186</v>
      </c>
      <c r="D473" s="280" t="str">
        <f>C470</f>
        <v>Domestic</v>
      </c>
      <c r="E473" s="271"/>
      <c r="F473" s="281"/>
      <c r="G473" s="275"/>
      <c r="H473" s="275"/>
      <c r="I473" s="275"/>
      <c r="J473" s="275"/>
      <c r="K473" s="231"/>
      <c r="L473" s="240"/>
      <c r="M473" s="273">
        <f t="shared" ref="M473:U473" ca="1" si="232">M479*M476</f>
        <v>0</v>
      </c>
      <c r="N473" s="273">
        <f t="shared" ca="1" si="232"/>
        <v>0</v>
      </c>
      <c r="O473" s="273">
        <f t="shared" ca="1" si="232"/>
        <v>0</v>
      </c>
      <c r="P473" s="273">
        <f t="shared" ca="1" si="232"/>
        <v>0</v>
      </c>
      <c r="Q473" s="273">
        <f t="shared" ca="1" si="232"/>
        <v>0</v>
      </c>
      <c r="R473" s="273">
        <f t="shared" ca="1" si="232"/>
        <v>0</v>
      </c>
      <c r="S473" s="273">
        <f t="shared" ca="1" si="232"/>
        <v>0</v>
      </c>
      <c r="T473" s="273">
        <f t="shared" ca="1" si="232"/>
        <v>0</v>
      </c>
      <c r="U473" s="273">
        <f t="shared" ca="1" si="232"/>
        <v>0</v>
      </c>
    </row>
    <row r="474" spans="1:21" ht="15">
      <c r="A474" s="176"/>
      <c r="B474" s="285" t="s">
        <v>206</v>
      </c>
      <c r="C474" s="271" t="s">
        <v>186</v>
      </c>
      <c r="D474" s="280" t="str">
        <f>C470</f>
        <v>Domestic</v>
      </c>
      <c r="E474" s="271"/>
      <c r="F474" s="281"/>
      <c r="G474" s="275"/>
      <c r="H474" s="275"/>
      <c r="I474" s="275"/>
      <c r="J474" s="275"/>
      <c r="K474" s="231"/>
      <c r="L474" s="240"/>
      <c r="M474" s="273">
        <f t="shared" ref="M474:U474" si="233">M480*M476</f>
        <v>0</v>
      </c>
      <c r="N474" s="273">
        <f t="shared" ca="1" si="233"/>
        <v>0</v>
      </c>
      <c r="O474" s="273">
        <f t="shared" ca="1" si="233"/>
        <v>0</v>
      </c>
      <c r="P474" s="273">
        <f t="shared" ca="1" si="233"/>
        <v>0</v>
      </c>
      <c r="Q474" s="273">
        <f t="shared" ca="1" si="233"/>
        <v>0</v>
      </c>
      <c r="R474" s="273">
        <f t="shared" ca="1" si="233"/>
        <v>0</v>
      </c>
      <c r="S474" s="273">
        <f t="shared" ca="1" si="233"/>
        <v>0</v>
      </c>
      <c r="T474" s="273">
        <f t="shared" ca="1" si="233"/>
        <v>0</v>
      </c>
      <c r="U474" s="273">
        <f t="shared" ca="1" si="233"/>
        <v>0</v>
      </c>
    </row>
    <row r="475" spans="1:21" ht="15">
      <c r="A475" s="176"/>
      <c r="B475" s="285" t="s">
        <v>187</v>
      </c>
      <c r="C475" s="271" t="s">
        <v>186</v>
      </c>
      <c r="D475" s="280" t="str">
        <f>C470</f>
        <v>Domestic</v>
      </c>
      <c r="E475" s="271"/>
      <c r="F475" s="281"/>
      <c r="G475" s="275"/>
      <c r="H475" s="275"/>
      <c r="I475" s="275"/>
      <c r="J475" s="275"/>
      <c r="K475" s="231"/>
      <c r="L475" s="273">
        <f t="shared" ref="L475:U475" si="234">L478*L476</f>
        <v>0</v>
      </c>
      <c r="M475" s="273">
        <f t="shared" ca="1" si="234"/>
        <v>0</v>
      </c>
      <c r="N475" s="273">
        <f t="shared" ca="1" si="234"/>
        <v>0</v>
      </c>
      <c r="O475" s="273">
        <f t="shared" ca="1" si="234"/>
        <v>0</v>
      </c>
      <c r="P475" s="273">
        <f t="shared" ca="1" si="234"/>
        <v>0</v>
      </c>
      <c r="Q475" s="273">
        <f t="shared" ca="1" si="234"/>
        <v>0</v>
      </c>
      <c r="R475" s="273">
        <f t="shared" ca="1" si="234"/>
        <v>0</v>
      </c>
      <c r="S475" s="273">
        <f t="shared" ca="1" si="234"/>
        <v>0</v>
      </c>
      <c r="T475" s="273">
        <f t="shared" ca="1" si="234"/>
        <v>0</v>
      </c>
      <c r="U475" s="273">
        <f t="shared" ca="1" si="234"/>
        <v>0</v>
      </c>
    </row>
    <row r="476" spans="1:21" ht="15">
      <c r="A476" s="176"/>
      <c r="B476" s="285" t="s">
        <v>185</v>
      </c>
      <c r="C476" s="252" t="str">
        <f>"LCU per unit of "&amp;D475</f>
        <v>LCU per unit of Domestic</v>
      </c>
      <c r="D476" s="280" t="str">
        <f>C465</f>
        <v>LCU</v>
      </c>
      <c r="E476" s="271"/>
      <c r="F476" s="281"/>
      <c r="G476" s="275"/>
      <c r="H476" s="275"/>
      <c r="I476" s="275"/>
      <c r="J476" s="275"/>
      <c r="K476" s="231"/>
      <c r="L476" s="273">
        <f t="shared" ref="L476:U476" si="235">INDEX($L$81:$U$85,MATCH($D476,$B$81:$B$85,0),MATCH(L$78,$L$78:$U$78,0))</f>
        <v>1</v>
      </c>
      <c r="M476" s="273">
        <f t="shared" si="235"/>
        <v>1</v>
      </c>
      <c r="N476" s="273">
        <f t="shared" si="235"/>
        <v>1</v>
      </c>
      <c r="O476" s="273">
        <f t="shared" si="235"/>
        <v>1</v>
      </c>
      <c r="P476" s="273">
        <f t="shared" si="235"/>
        <v>1</v>
      </c>
      <c r="Q476" s="273">
        <f t="shared" si="235"/>
        <v>1</v>
      </c>
      <c r="R476" s="273">
        <f t="shared" si="235"/>
        <v>1</v>
      </c>
      <c r="S476" s="273">
        <f t="shared" si="235"/>
        <v>1</v>
      </c>
      <c r="T476" s="273">
        <f t="shared" si="235"/>
        <v>1</v>
      </c>
      <c r="U476" s="273">
        <f t="shared" si="235"/>
        <v>1</v>
      </c>
    </row>
    <row r="477" spans="1:21" ht="15">
      <c r="A477" s="176"/>
      <c r="B477" s="285" t="s">
        <v>184</v>
      </c>
      <c r="C477" s="252" t="str">
        <f>"million "&amp;D476</f>
        <v>million LCU</v>
      </c>
      <c r="D477" s="280" t="str">
        <f>D476</f>
        <v>LCU</v>
      </c>
      <c r="E477" s="263"/>
      <c r="F477" s="287"/>
      <c r="G477" s="275"/>
      <c r="H477" s="275"/>
      <c r="I477" s="275"/>
      <c r="J477" s="275"/>
      <c r="K477" s="231"/>
      <c r="L477" s="288">
        <f t="shared" ref="L477:U477" si="236">L472/L476</f>
        <v>0</v>
      </c>
      <c r="M477" s="288">
        <f t="shared" si="236"/>
        <v>0</v>
      </c>
      <c r="N477" s="288">
        <f t="shared" si="236"/>
        <v>0</v>
      </c>
      <c r="O477" s="288">
        <f t="shared" si="236"/>
        <v>0</v>
      </c>
      <c r="P477" s="288">
        <f t="shared" si="236"/>
        <v>0</v>
      </c>
      <c r="Q477" s="288">
        <f t="shared" si="236"/>
        <v>0</v>
      </c>
      <c r="R477" s="288">
        <f t="shared" si="236"/>
        <v>0</v>
      </c>
      <c r="S477" s="288">
        <f t="shared" si="236"/>
        <v>0</v>
      </c>
      <c r="T477" s="288">
        <f t="shared" si="236"/>
        <v>0</v>
      </c>
      <c r="U477" s="288">
        <f t="shared" si="236"/>
        <v>0</v>
      </c>
    </row>
    <row r="478" spans="1:21" ht="15">
      <c r="A478" s="176"/>
      <c r="B478" s="285" t="s">
        <v>183</v>
      </c>
      <c r="C478" s="252" t="str">
        <f>"million "&amp;D477</f>
        <v>million LCU</v>
      </c>
      <c r="D478" s="280" t="str">
        <f>D477</f>
        <v>LCU</v>
      </c>
      <c r="E478" s="271"/>
      <c r="F478" s="287"/>
      <c r="G478" s="275"/>
      <c r="H478" s="275"/>
      <c r="I478" s="275"/>
      <c r="J478" s="275"/>
      <c r="K478" s="231"/>
      <c r="L478" s="273">
        <f>L477</f>
        <v>0</v>
      </c>
      <c r="M478" s="273">
        <f t="shared" ref="M478:U478" ca="1" si="237">L478+M477-M479</f>
        <v>0</v>
      </c>
      <c r="N478" s="273">
        <f t="shared" ca="1" si="237"/>
        <v>0</v>
      </c>
      <c r="O478" s="273">
        <f t="shared" ca="1" si="237"/>
        <v>0</v>
      </c>
      <c r="P478" s="273">
        <f t="shared" ca="1" si="237"/>
        <v>0</v>
      </c>
      <c r="Q478" s="273">
        <f t="shared" ca="1" si="237"/>
        <v>0</v>
      </c>
      <c r="R478" s="273">
        <f t="shared" ca="1" si="237"/>
        <v>0</v>
      </c>
      <c r="S478" s="273">
        <f t="shared" ca="1" si="237"/>
        <v>0</v>
      </c>
      <c r="T478" s="273">
        <f t="shared" ca="1" si="237"/>
        <v>0</v>
      </c>
      <c r="U478" s="273">
        <f t="shared" ca="1" si="237"/>
        <v>0</v>
      </c>
    </row>
    <row r="479" spans="1:21" ht="15">
      <c r="A479" s="176"/>
      <c r="B479" s="285" t="s">
        <v>119</v>
      </c>
      <c r="C479" s="252" t="str">
        <f>"million "&amp;D478</f>
        <v>million LCU</v>
      </c>
      <c r="D479" s="280" t="str">
        <f>D478</f>
        <v>LCU</v>
      </c>
      <c r="E479" s="271"/>
      <c r="F479" s="287"/>
      <c r="G479" s="275"/>
      <c r="H479" s="275"/>
      <c r="I479" s="275"/>
      <c r="J479" s="275"/>
      <c r="K479" s="231"/>
      <c r="L479" s="240"/>
      <c r="M479" s="273">
        <f t="shared" ref="M479:U479" ca="1" si="238">IF(M$241&gt;$C466-1,SUM(OFFSET($L477,0,M$241-$C466,1,$C466-$C467))/($C466-$C467),IF(M$241&lt;$C467+1,0,SUM(OFFSET($L477,0,0,1,M$241-$C467))/($C466-$C467)))</f>
        <v>0</v>
      </c>
      <c r="N479" s="273">
        <f t="shared" ca="1" si="238"/>
        <v>0</v>
      </c>
      <c r="O479" s="273">
        <f t="shared" ca="1" si="238"/>
        <v>0</v>
      </c>
      <c r="P479" s="273">
        <f t="shared" ca="1" si="238"/>
        <v>0</v>
      </c>
      <c r="Q479" s="273">
        <f t="shared" ca="1" si="238"/>
        <v>0</v>
      </c>
      <c r="R479" s="273">
        <f t="shared" ca="1" si="238"/>
        <v>0</v>
      </c>
      <c r="S479" s="273">
        <f t="shared" ca="1" si="238"/>
        <v>0</v>
      </c>
      <c r="T479" s="273">
        <f t="shared" ca="1" si="238"/>
        <v>0</v>
      </c>
      <c r="U479" s="273">
        <f t="shared" ca="1" si="238"/>
        <v>0</v>
      </c>
    </row>
    <row r="480" spans="1:21" ht="15">
      <c r="A480" s="176"/>
      <c r="B480" s="285" t="s">
        <v>182</v>
      </c>
      <c r="C480" s="252" t="str">
        <f>"million "&amp;D479</f>
        <v>million LCU</v>
      </c>
      <c r="D480" s="280" t="str">
        <f>D479</f>
        <v>LCU</v>
      </c>
      <c r="E480" s="271"/>
      <c r="F480" s="287"/>
      <c r="G480" s="275"/>
      <c r="H480" s="275"/>
      <c r="I480" s="275"/>
      <c r="J480" s="275"/>
      <c r="K480" s="231"/>
      <c r="L480" s="240"/>
      <c r="M480" s="273">
        <f t="shared" ref="M480:U480" si="239">L478*$C468</f>
        <v>0</v>
      </c>
      <c r="N480" s="273">
        <f t="shared" ca="1" si="239"/>
        <v>0</v>
      </c>
      <c r="O480" s="273">
        <f t="shared" ca="1" si="239"/>
        <v>0</v>
      </c>
      <c r="P480" s="273">
        <f t="shared" ca="1" si="239"/>
        <v>0</v>
      </c>
      <c r="Q480" s="273">
        <f t="shared" ca="1" si="239"/>
        <v>0</v>
      </c>
      <c r="R480" s="273">
        <f t="shared" ca="1" si="239"/>
        <v>0</v>
      </c>
      <c r="S480" s="273">
        <f t="shared" ca="1" si="239"/>
        <v>0</v>
      </c>
      <c r="T480" s="273">
        <f t="shared" ca="1" si="239"/>
        <v>0</v>
      </c>
      <c r="U480" s="273">
        <f t="shared" ca="1" si="239"/>
        <v>0</v>
      </c>
    </row>
    <row r="481" spans="1:21" ht="15">
      <c r="A481" s="176"/>
      <c r="B481" s="289" t="s">
        <v>252</v>
      </c>
      <c r="C481" s="252"/>
      <c r="D481" s="264"/>
      <c r="E481" s="260"/>
      <c r="F481" s="275"/>
      <c r="G481" s="275"/>
      <c r="H481" s="275"/>
      <c r="I481" s="275"/>
      <c r="J481" s="275"/>
      <c r="K481" s="231"/>
      <c r="L481" s="273"/>
      <c r="M481" s="273"/>
      <c r="N481" s="273"/>
      <c r="O481" s="273"/>
      <c r="P481" s="273"/>
      <c r="Q481" s="273"/>
      <c r="R481" s="273"/>
      <c r="S481" s="273"/>
      <c r="T481" s="273"/>
      <c r="U481" s="273"/>
    </row>
    <row r="482" spans="1:21" ht="15">
      <c r="A482" s="176"/>
      <c r="B482" s="285" t="s">
        <v>59</v>
      </c>
      <c r="C482" s="306" t="s">
        <v>226</v>
      </c>
      <c r="D482" s="251"/>
      <c r="E482" s="251"/>
      <c r="F482" s="255"/>
      <c r="G482" s="255"/>
      <c r="H482" s="255"/>
      <c r="I482" s="255"/>
      <c r="J482" s="255"/>
      <c r="K482" s="221"/>
      <c r="L482" s="221"/>
      <c r="M482" s="221"/>
      <c r="N482" s="221"/>
      <c r="O482" s="221"/>
      <c r="P482" s="221"/>
      <c r="Q482" s="221"/>
      <c r="R482" s="221"/>
      <c r="S482" s="221"/>
      <c r="T482" s="221"/>
      <c r="U482" s="221"/>
    </row>
    <row r="483" spans="1:21" ht="15">
      <c r="A483" s="176"/>
      <c r="B483" s="285" t="s">
        <v>221</v>
      </c>
      <c r="C483" s="308">
        <v>1</v>
      </c>
      <c r="D483" s="251"/>
      <c r="E483" s="251"/>
      <c r="F483" s="255"/>
      <c r="G483" s="255"/>
      <c r="H483" s="255"/>
      <c r="I483" s="255"/>
      <c r="J483" s="255"/>
      <c r="K483" s="221"/>
      <c r="L483" s="221"/>
      <c r="M483" s="221"/>
      <c r="N483" s="221"/>
      <c r="O483" s="221"/>
      <c r="P483" s="221"/>
      <c r="Q483" s="221"/>
      <c r="R483" s="221"/>
      <c r="S483" s="221"/>
      <c r="T483" s="221"/>
      <c r="U483" s="221"/>
    </row>
    <row r="484" spans="1:21" ht="15">
      <c r="A484" s="176"/>
      <c r="B484" s="285" t="s">
        <v>220</v>
      </c>
      <c r="C484" s="309">
        <v>0</v>
      </c>
      <c r="D484" s="251"/>
      <c r="E484" s="251"/>
      <c r="F484" s="255"/>
      <c r="G484" s="255"/>
      <c r="H484" s="255"/>
      <c r="I484" s="255"/>
      <c r="J484" s="255"/>
      <c r="K484" s="221"/>
      <c r="L484" s="221"/>
      <c r="M484" s="221"/>
      <c r="N484" s="221"/>
      <c r="O484" s="221"/>
      <c r="P484" s="221"/>
      <c r="Q484" s="221"/>
      <c r="R484" s="221"/>
      <c r="S484" s="221"/>
      <c r="T484" s="221"/>
      <c r="U484" s="221"/>
    </row>
    <row r="485" spans="1:21" ht="15">
      <c r="A485" s="176"/>
      <c r="B485" s="285" t="s">
        <v>219</v>
      </c>
      <c r="C485" s="310">
        <v>0</v>
      </c>
      <c r="D485" s="251"/>
      <c r="E485" s="251"/>
      <c r="F485" s="255"/>
      <c r="G485" s="255"/>
      <c r="H485" s="255"/>
      <c r="I485" s="255"/>
      <c r="J485" s="255"/>
      <c r="K485" s="221"/>
      <c r="L485" s="221"/>
      <c r="M485" s="221"/>
      <c r="N485" s="221"/>
      <c r="O485" s="221"/>
      <c r="P485" s="221"/>
      <c r="Q485" s="221"/>
      <c r="R485" s="221"/>
      <c r="S485" s="221"/>
      <c r="T485" s="221"/>
      <c r="U485" s="221"/>
    </row>
    <row r="486" spans="1:21" ht="15">
      <c r="A486" s="176"/>
      <c r="B486" s="285" t="s">
        <v>218</v>
      </c>
      <c r="C486" s="280"/>
      <c r="D486" s="251"/>
      <c r="E486" s="251"/>
      <c r="F486" s="255"/>
      <c r="G486" s="255"/>
      <c r="H486" s="255"/>
      <c r="I486" s="255"/>
      <c r="J486" s="255"/>
      <c r="K486" s="221"/>
      <c r="L486" s="221"/>
      <c r="M486" s="221"/>
      <c r="N486" s="221"/>
      <c r="O486" s="221"/>
      <c r="P486" s="221"/>
      <c r="Q486" s="221"/>
      <c r="R486" s="221"/>
      <c r="S486" s="221"/>
      <c r="T486" s="221"/>
      <c r="U486" s="221"/>
    </row>
    <row r="487" spans="1:21" ht="15">
      <c r="A487" s="176"/>
      <c r="B487" s="285" t="str">
        <f>"Classified as External or Domestic?"</f>
        <v>Classified as External or Domestic?</v>
      </c>
      <c r="C487" s="309" t="s">
        <v>65</v>
      </c>
      <c r="D487" s="251"/>
      <c r="E487" s="251"/>
      <c r="F487" s="255"/>
      <c r="G487" s="255"/>
      <c r="H487" s="255"/>
      <c r="I487" s="255"/>
      <c r="J487" s="255"/>
      <c r="K487" s="221"/>
      <c r="L487" s="221"/>
      <c r="M487" s="221"/>
      <c r="N487" s="221"/>
      <c r="O487" s="221"/>
      <c r="P487" s="221"/>
      <c r="Q487" s="221"/>
      <c r="R487" s="221"/>
      <c r="S487" s="221"/>
      <c r="T487" s="221"/>
      <c r="U487" s="221"/>
    </row>
    <row r="488" spans="1:21" ht="15">
      <c r="A488" s="176"/>
      <c r="B488" s="285" t="s">
        <v>258</v>
      </c>
      <c r="C488" s="251" t="s">
        <v>257</v>
      </c>
      <c r="D488" s="251"/>
      <c r="E488" s="251"/>
      <c r="F488" s="255"/>
      <c r="G488" s="255"/>
      <c r="H488" s="255"/>
      <c r="I488" s="255"/>
      <c r="J488" s="255"/>
      <c r="K488" s="221"/>
      <c r="L488" s="288">
        <f>L489/L$101*100</f>
        <v>0</v>
      </c>
      <c r="M488" s="288">
        <f t="shared" ref="M488:U488" ca="1" si="240">M489/M$101*100</f>
        <v>0</v>
      </c>
      <c r="N488" s="288">
        <f t="shared" ca="1" si="240"/>
        <v>0</v>
      </c>
      <c r="O488" s="288">
        <f t="shared" ca="1" si="240"/>
        <v>0</v>
      </c>
      <c r="P488" s="288">
        <f t="shared" ca="1" si="240"/>
        <v>0</v>
      </c>
      <c r="Q488" s="288">
        <f t="shared" ca="1" si="240"/>
        <v>0</v>
      </c>
      <c r="R488" s="288">
        <f t="shared" ca="1" si="240"/>
        <v>0</v>
      </c>
      <c r="S488" s="288">
        <f t="shared" ca="1" si="240"/>
        <v>0</v>
      </c>
      <c r="T488" s="288">
        <f t="shared" ca="1" si="240"/>
        <v>0</v>
      </c>
      <c r="U488" s="288">
        <f t="shared" ca="1" si="240"/>
        <v>0</v>
      </c>
    </row>
    <row r="489" spans="1:21" ht="15">
      <c r="A489" s="176"/>
      <c r="B489" s="285" t="s">
        <v>189</v>
      </c>
      <c r="C489" s="271" t="s">
        <v>186</v>
      </c>
      <c r="D489" s="280" t="str">
        <f>C487</f>
        <v>Domestic</v>
      </c>
      <c r="E489" s="271"/>
      <c r="F489" s="281"/>
      <c r="G489" s="275"/>
      <c r="H489" s="275"/>
      <c r="I489" s="275"/>
      <c r="J489" s="275"/>
      <c r="K489" s="231"/>
      <c r="L489" s="250">
        <f>SUMIF($E$63:$E$72,$B481,L$63:L$72)*L493</f>
        <v>0</v>
      </c>
      <c r="M489" s="250">
        <f t="shared" ref="M489:U489" si="241">SUMIF($E$63:$E$72,$B481,M$63:M$72)*M493</f>
        <v>0</v>
      </c>
      <c r="N489" s="250">
        <f t="shared" si="241"/>
        <v>0</v>
      </c>
      <c r="O489" s="250">
        <f t="shared" si="241"/>
        <v>0</v>
      </c>
      <c r="P489" s="250">
        <f t="shared" si="241"/>
        <v>0</v>
      </c>
      <c r="Q489" s="250">
        <f t="shared" si="241"/>
        <v>0</v>
      </c>
      <c r="R489" s="250">
        <f t="shared" si="241"/>
        <v>0</v>
      </c>
      <c r="S489" s="250">
        <f t="shared" si="241"/>
        <v>0</v>
      </c>
      <c r="T489" s="250">
        <f t="shared" si="241"/>
        <v>0</v>
      </c>
      <c r="U489" s="250">
        <f t="shared" si="241"/>
        <v>0</v>
      </c>
    </row>
    <row r="490" spans="1:21" ht="15">
      <c r="A490" s="176"/>
      <c r="B490" s="285" t="s">
        <v>188</v>
      </c>
      <c r="C490" s="271" t="s">
        <v>186</v>
      </c>
      <c r="D490" s="280" t="str">
        <f>C487</f>
        <v>Domestic</v>
      </c>
      <c r="E490" s="271"/>
      <c r="F490" s="281"/>
      <c r="G490" s="275"/>
      <c r="H490" s="275"/>
      <c r="I490" s="275"/>
      <c r="J490" s="275"/>
      <c r="K490" s="231"/>
      <c r="L490" s="240"/>
      <c r="M490" s="273">
        <f t="shared" ref="M490:U490" ca="1" si="242">M496*M493</f>
        <v>0</v>
      </c>
      <c r="N490" s="273">
        <f t="shared" ca="1" si="242"/>
        <v>0</v>
      </c>
      <c r="O490" s="273">
        <f t="shared" ca="1" si="242"/>
        <v>0</v>
      </c>
      <c r="P490" s="273">
        <f t="shared" ca="1" si="242"/>
        <v>0</v>
      </c>
      <c r="Q490" s="273">
        <f t="shared" ca="1" si="242"/>
        <v>0</v>
      </c>
      <c r="R490" s="273">
        <f t="shared" ca="1" si="242"/>
        <v>0</v>
      </c>
      <c r="S490" s="273">
        <f t="shared" ca="1" si="242"/>
        <v>0</v>
      </c>
      <c r="T490" s="273">
        <f t="shared" ca="1" si="242"/>
        <v>0</v>
      </c>
      <c r="U490" s="273">
        <f t="shared" ca="1" si="242"/>
        <v>0</v>
      </c>
    </row>
    <row r="491" spans="1:21" ht="15">
      <c r="A491" s="176"/>
      <c r="B491" s="285" t="s">
        <v>206</v>
      </c>
      <c r="C491" s="271" t="s">
        <v>186</v>
      </c>
      <c r="D491" s="280" t="str">
        <f>C487</f>
        <v>Domestic</v>
      </c>
      <c r="E491" s="271"/>
      <c r="F491" s="281"/>
      <c r="G491" s="275"/>
      <c r="H491" s="275"/>
      <c r="I491" s="275"/>
      <c r="J491" s="275"/>
      <c r="K491" s="231"/>
      <c r="L491" s="240"/>
      <c r="M491" s="273">
        <f t="shared" ref="M491:U491" si="243">M497*M493</f>
        <v>0</v>
      </c>
      <c r="N491" s="273">
        <f t="shared" ca="1" si="243"/>
        <v>0</v>
      </c>
      <c r="O491" s="273">
        <f t="shared" ca="1" si="243"/>
        <v>0</v>
      </c>
      <c r="P491" s="273">
        <f t="shared" ca="1" si="243"/>
        <v>0</v>
      </c>
      <c r="Q491" s="273">
        <f t="shared" ca="1" si="243"/>
        <v>0</v>
      </c>
      <c r="R491" s="273">
        <f t="shared" ca="1" si="243"/>
        <v>0</v>
      </c>
      <c r="S491" s="273">
        <f t="shared" ca="1" si="243"/>
        <v>0</v>
      </c>
      <c r="T491" s="273">
        <f t="shared" ca="1" si="243"/>
        <v>0</v>
      </c>
      <c r="U491" s="273">
        <f t="shared" ca="1" si="243"/>
        <v>0</v>
      </c>
    </row>
    <row r="492" spans="1:21" ht="15">
      <c r="A492" s="176"/>
      <c r="B492" s="285" t="s">
        <v>187</v>
      </c>
      <c r="C492" s="271" t="s">
        <v>186</v>
      </c>
      <c r="D492" s="280" t="str">
        <f>C487</f>
        <v>Domestic</v>
      </c>
      <c r="E492" s="271"/>
      <c r="F492" s="281"/>
      <c r="G492" s="275"/>
      <c r="H492" s="275"/>
      <c r="I492" s="275"/>
      <c r="J492" s="275"/>
      <c r="K492" s="231"/>
      <c r="L492" s="273">
        <f t="shared" ref="L492:U492" si="244">L495*L493</f>
        <v>0</v>
      </c>
      <c r="M492" s="273">
        <f t="shared" ca="1" si="244"/>
        <v>0</v>
      </c>
      <c r="N492" s="273">
        <f t="shared" ca="1" si="244"/>
        <v>0</v>
      </c>
      <c r="O492" s="273">
        <f t="shared" ca="1" si="244"/>
        <v>0</v>
      </c>
      <c r="P492" s="273">
        <f t="shared" ca="1" si="244"/>
        <v>0</v>
      </c>
      <c r="Q492" s="273">
        <f t="shared" ca="1" si="244"/>
        <v>0</v>
      </c>
      <c r="R492" s="273">
        <f t="shared" ca="1" si="244"/>
        <v>0</v>
      </c>
      <c r="S492" s="273">
        <f t="shared" ca="1" si="244"/>
        <v>0</v>
      </c>
      <c r="T492" s="273">
        <f t="shared" ca="1" si="244"/>
        <v>0</v>
      </c>
      <c r="U492" s="273">
        <f t="shared" ca="1" si="244"/>
        <v>0</v>
      </c>
    </row>
    <row r="493" spans="1:21" ht="15">
      <c r="A493" s="176"/>
      <c r="B493" s="285" t="s">
        <v>185</v>
      </c>
      <c r="C493" s="252" t="str">
        <f>"LCU per unit of "&amp;D492</f>
        <v>LCU per unit of Domestic</v>
      </c>
      <c r="D493" s="280" t="str">
        <f>C482</f>
        <v>LCU</v>
      </c>
      <c r="E493" s="271"/>
      <c r="F493" s="281"/>
      <c r="G493" s="275"/>
      <c r="H493" s="275"/>
      <c r="I493" s="275"/>
      <c r="J493" s="275"/>
      <c r="K493" s="231"/>
      <c r="L493" s="273">
        <f t="shared" ref="L493:U493" si="245">INDEX($L$81:$U$85,MATCH($D493,$B$81:$B$85,0),MATCH(L$78,$L$78:$U$78,0))</f>
        <v>1</v>
      </c>
      <c r="M493" s="273">
        <f t="shared" si="245"/>
        <v>1</v>
      </c>
      <c r="N493" s="273">
        <f t="shared" si="245"/>
        <v>1</v>
      </c>
      <c r="O493" s="273">
        <f t="shared" si="245"/>
        <v>1</v>
      </c>
      <c r="P493" s="273">
        <f t="shared" si="245"/>
        <v>1</v>
      </c>
      <c r="Q493" s="273">
        <f t="shared" si="245"/>
        <v>1</v>
      </c>
      <c r="R493" s="273">
        <f t="shared" si="245"/>
        <v>1</v>
      </c>
      <c r="S493" s="273">
        <f t="shared" si="245"/>
        <v>1</v>
      </c>
      <c r="T493" s="273">
        <f t="shared" si="245"/>
        <v>1</v>
      </c>
      <c r="U493" s="273">
        <f t="shared" si="245"/>
        <v>1</v>
      </c>
    </row>
    <row r="494" spans="1:21" ht="15">
      <c r="A494" s="176"/>
      <c r="B494" s="285" t="s">
        <v>184</v>
      </c>
      <c r="C494" s="252" t="str">
        <f>"million "&amp;D493</f>
        <v>million LCU</v>
      </c>
      <c r="D494" s="280" t="str">
        <f>D493</f>
        <v>LCU</v>
      </c>
      <c r="E494" s="263"/>
      <c r="F494" s="287"/>
      <c r="G494" s="275"/>
      <c r="H494" s="275"/>
      <c r="I494" s="275"/>
      <c r="J494" s="275"/>
      <c r="K494" s="231"/>
      <c r="L494" s="288">
        <f t="shared" ref="L494:U494" si="246">L489/L493</f>
        <v>0</v>
      </c>
      <c r="M494" s="288">
        <f t="shared" si="246"/>
        <v>0</v>
      </c>
      <c r="N494" s="288">
        <f t="shared" si="246"/>
        <v>0</v>
      </c>
      <c r="O494" s="288">
        <f t="shared" si="246"/>
        <v>0</v>
      </c>
      <c r="P494" s="288">
        <f t="shared" si="246"/>
        <v>0</v>
      </c>
      <c r="Q494" s="288">
        <f t="shared" si="246"/>
        <v>0</v>
      </c>
      <c r="R494" s="288">
        <f t="shared" si="246"/>
        <v>0</v>
      </c>
      <c r="S494" s="288">
        <f t="shared" si="246"/>
        <v>0</v>
      </c>
      <c r="T494" s="288">
        <f t="shared" si="246"/>
        <v>0</v>
      </c>
      <c r="U494" s="288">
        <f t="shared" si="246"/>
        <v>0</v>
      </c>
    </row>
    <row r="495" spans="1:21" ht="15">
      <c r="A495" s="176"/>
      <c r="B495" s="285" t="s">
        <v>183</v>
      </c>
      <c r="C495" s="252" t="str">
        <f>"million "&amp;D494</f>
        <v>million LCU</v>
      </c>
      <c r="D495" s="280" t="str">
        <f>D494</f>
        <v>LCU</v>
      </c>
      <c r="E495" s="271"/>
      <c r="F495" s="287"/>
      <c r="G495" s="275"/>
      <c r="H495" s="275"/>
      <c r="I495" s="275"/>
      <c r="J495" s="275"/>
      <c r="K495" s="231"/>
      <c r="L495" s="273">
        <f>L494</f>
        <v>0</v>
      </c>
      <c r="M495" s="273">
        <f t="shared" ref="M495:U495" ca="1" si="247">L495+M494-M496</f>
        <v>0</v>
      </c>
      <c r="N495" s="273">
        <f t="shared" ca="1" si="247"/>
        <v>0</v>
      </c>
      <c r="O495" s="273">
        <f t="shared" ca="1" si="247"/>
        <v>0</v>
      </c>
      <c r="P495" s="273">
        <f t="shared" ca="1" si="247"/>
        <v>0</v>
      </c>
      <c r="Q495" s="273">
        <f t="shared" ca="1" si="247"/>
        <v>0</v>
      </c>
      <c r="R495" s="273">
        <f t="shared" ca="1" si="247"/>
        <v>0</v>
      </c>
      <c r="S495" s="273">
        <f t="shared" ca="1" si="247"/>
        <v>0</v>
      </c>
      <c r="T495" s="273">
        <f t="shared" ca="1" si="247"/>
        <v>0</v>
      </c>
      <c r="U495" s="273">
        <f t="shared" ca="1" si="247"/>
        <v>0</v>
      </c>
    </row>
    <row r="496" spans="1:21" ht="15">
      <c r="A496" s="176"/>
      <c r="B496" s="285" t="s">
        <v>119</v>
      </c>
      <c r="C496" s="252" t="str">
        <f>"million "&amp;D495</f>
        <v>million LCU</v>
      </c>
      <c r="D496" s="280" t="str">
        <f>D495</f>
        <v>LCU</v>
      </c>
      <c r="E496" s="271"/>
      <c r="F496" s="287"/>
      <c r="G496" s="275"/>
      <c r="H496" s="275"/>
      <c r="I496" s="275"/>
      <c r="J496" s="275"/>
      <c r="K496" s="231"/>
      <c r="L496" s="240"/>
      <c r="M496" s="273">
        <f t="shared" ref="M496:U496" ca="1" si="248">IF(M$241&gt;$C483-1,SUM(OFFSET($L494,0,M$241-$C483,1,$C483-$C484))/($C483-$C484),IF(M$241&lt;$C484+1,0,SUM(OFFSET($L494,0,0,1,M$241-$C484))/($C483-$C484)))</f>
        <v>0</v>
      </c>
      <c r="N496" s="273">
        <f t="shared" ca="1" si="248"/>
        <v>0</v>
      </c>
      <c r="O496" s="273">
        <f t="shared" ca="1" si="248"/>
        <v>0</v>
      </c>
      <c r="P496" s="273">
        <f t="shared" ca="1" si="248"/>
        <v>0</v>
      </c>
      <c r="Q496" s="273">
        <f t="shared" ca="1" si="248"/>
        <v>0</v>
      </c>
      <c r="R496" s="273">
        <f t="shared" ca="1" si="248"/>
        <v>0</v>
      </c>
      <c r="S496" s="273">
        <f t="shared" ca="1" si="248"/>
        <v>0</v>
      </c>
      <c r="T496" s="273">
        <f t="shared" ca="1" si="248"/>
        <v>0</v>
      </c>
      <c r="U496" s="273">
        <f t="shared" ca="1" si="248"/>
        <v>0</v>
      </c>
    </row>
    <row r="497" spans="1:21" ht="15">
      <c r="A497" s="176"/>
      <c r="B497" s="285" t="s">
        <v>182</v>
      </c>
      <c r="C497" s="252" t="str">
        <f>"million "&amp;D496</f>
        <v>million LCU</v>
      </c>
      <c r="D497" s="280" t="str">
        <f>D496</f>
        <v>LCU</v>
      </c>
      <c r="E497" s="271"/>
      <c r="F497" s="287"/>
      <c r="G497" s="275"/>
      <c r="H497" s="275"/>
      <c r="I497" s="275"/>
      <c r="J497" s="275"/>
      <c r="K497" s="231"/>
      <c r="L497" s="240"/>
      <c r="M497" s="273">
        <f t="shared" ref="M497:U497" si="249">L495*$C485</f>
        <v>0</v>
      </c>
      <c r="N497" s="273">
        <f t="shared" ca="1" si="249"/>
        <v>0</v>
      </c>
      <c r="O497" s="273">
        <f t="shared" ca="1" si="249"/>
        <v>0</v>
      </c>
      <c r="P497" s="273">
        <f t="shared" ca="1" si="249"/>
        <v>0</v>
      </c>
      <c r="Q497" s="273">
        <f t="shared" ca="1" si="249"/>
        <v>0</v>
      </c>
      <c r="R497" s="273">
        <f t="shared" ca="1" si="249"/>
        <v>0</v>
      </c>
      <c r="S497" s="273">
        <f t="shared" ca="1" si="249"/>
        <v>0</v>
      </c>
      <c r="T497" s="273">
        <f t="shared" ca="1" si="249"/>
        <v>0</v>
      </c>
      <c r="U497" s="273">
        <f t="shared" ca="1" si="249"/>
        <v>0</v>
      </c>
    </row>
    <row r="498" spans="1:21" ht="15">
      <c r="A498" s="176"/>
      <c r="B498" s="289" t="s">
        <v>253</v>
      </c>
      <c r="C498" s="252"/>
      <c r="D498" s="264"/>
      <c r="E498" s="260"/>
      <c r="F498" s="275"/>
      <c r="G498" s="275"/>
      <c r="H498" s="275"/>
      <c r="I498" s="275"/>
      <c r="J498" s="275"/>
      <c r="K498" s="231"/>
      <c r="L498" s="273"/>
      <c r="M498" s="273"/>
      <c r="N498" s="273"/>
      <c r="O498" s="273"/>
      <c r="P498" s="273"/>
      <c r="Q498" s="273"/>
      <c r="R498" s="273"/>
      <c r="S498" s="273"/>
      <c r="T498" s="273"/>
      <c r="U498" s="273"/>
    </row>
    <row r="499" spans="1:21" ht="15">
      <c r="A499" s="176"/>
      <c r="B499" s="285" t="s">
        <v>59</v>
      </c>
      <c r="C499" s="306" t="s">
        <v>226</v>
      </c>
      <c r="D499" s="251"/>
      <c r="E499" s="251"/>
      <c r="F499" s="255"/>
      <c r="G499" s="255"/>
      <c r="H499" s="255"/>
      <c r="I499" s="255"/>
      <c r="J499" s="255"/>
      <c r="K499" s="221"/>
      <c r="L499" s="221"/>
      <c r="M499" s="221"/>
      <c r="N499" s="221"/>
      <c r="O499" s="221"/>
      <c r="P499" s="221"/>
      <c r="Q499" s="221"/>
      <c r="R499" s="221"/>
      <c r="S499" s="221"/>
      <c r="T499" s="221"/>
      <c r="U499" s="221"/>
    </row>
    <row r="500" spans="1:21" ht="15">
      <c r="A500" s="176"/>
      <c r="B500" s="285" t="s">
        <v>221</v>
      </c>
      <c r="C500" s="308">
        <v>1</v>
      </c>
      <c r="D500" s="251"/>
      <c r="E500" s="251"/>
      <c r="F500" s="255"/>
      <c r="G500" s="255"/>
      <c r="H500" s="255"/>
      <c r="I500" s="255"/>
      <c r="J500" s="255"/>
      <c r="K500" s="221"/>
      <c r="L500" s="221"/>
      <c r="M500" s="221"/>
      <c r="N500" s="221"/>
      <c r="O500" s="221"/>
      <c r="P500" s="221"/>
      <c r="Q500" s="221"/>
      <c r="R500" s="221"/>
      <c r="S500" s="221"/>
      <c r="T500" s="221"/>
      <c r="U500" s="221"/>
    </row>
    <row r="501" spans="1:21" ht="15">
      <c r="A501" s="176"/>
      <c r="B501" s="285" t="s">
        <v>220</v>
      </c>
      <c r="C501" s="309">
        <v>0</v>
      </c>
      <c r="D501" s="251"/>
      <c r="E501" s="251"/>
      <c r="F501" s="255"/>
      <c r="G501" s="255"/>
      <c r="H501" s="255"/>
      <c r="I501" s="255"/>
      <c r="J501" s="255"/>
      <c r="K501" s="221"/>
      <c r="L501" s="221"/>
      <c r="M501" s="221"/>
      <c r="N501" s="221"/>
      <c r="O501" s="221"/>
      <c r="P501" s="221"/>
      <c r="Q501" s="221"/>
      <c r="R501" s="221"/>
      <c r="S501" s="221"/>
      <c r="T501" s="221"/>
      <c r="U501" s="221"/>
    </row>
    <row r="502" spans="1:21" ht="15">
      <c r="A502" s="176"/>
      <c r="B502" s="285" t="s">
        <v>219</v>
      </c>
      <c r="C502" s="310">
        <v>0</v>
      </c>
      <c r="D502" s="251"/>
      <c r="E502" s="251"/>
      <c r="F502" s="255"/>
      <c r="G502" s="255"/>
      <c r="H502" s="255"/>
      <c r="I502" s="255"/>
      <c r="J502" s="255"/>
      <c r="K502" s="221"/>
      <c r="L502" s="221"/>
      <c r="M502" s="221"/>
      <c r="N502" s="221"/>
      <c r="O502" s="221"/>
      <c r="P502" s="221"/>
      <c r="Q502" s="221"/>
      <c r="R502" s="221"/>
      <c r="S502" s="221"/>
      <c r="T502" s="221"/>
      <c r="U502" s="221"/>
    </row>
    <row r="503" spans="1:21" ht="15">
      <c r="A503" s="176"/>
      <c r="B503" s="285" t="s">
        <v>218</v>
      </c>
      <c r="C503" s="280"/>
      <c r="D503" s="251"/>
      <c r="E503" s="251"/>
      <c r="F503" s="255"/>
      <c r="G503" s="255"/>
      <c r="H503" s="255"/>
      <c r="I503" s="255"/>
      <c r="J503" s="255"/>
      <c r="K503" s="221"/>
      <c r="L503" s="221"/>
      <c r="M503" s="221"/>
      <c r="N503" s="221"/>
      <c r="O503" s="221"/>
      <c r="P503" s="221"/>
      <c r="Q503" s="221"/>
      <c r="R503" s="221"/>
      <c r="S503" s="221"/>
      <c r="T503" s="221"/>
      <c r="U503" s="221"/>
    </row>
    <row r="504" spans="1:21" ht="15">
      <c r="A504" s="176"/>
      <c r="B504" s="285" t="str">
        <f>"Classified as External or Domestic?"</f>
        <v>Classified as External or Domestic?</v>
      </c>
      <c r="C504" s="309" t="s">
        <v>65</v>
      </c>
      <c r="D504" s="251"/>
      <c r="E504" s="251"/>
      <c r="F504" s="255"/>
      <c r="G504" s="255"/>
      <c r="H504" s="255"/>
      <c r="I504" s="255"/>
      <c r="J504" s="255"/>
      <c r="K504" s="221"/>
      <c r="L504" s="221"/>
      <c r="M504" s="221"/>
      <c r="N504" s="221"/>
      <c r="O504" s="221"/>
      <c r="P504" s="221"/>
      <c r="Q504" s="221"/>
      <c r="R504" s="221"/>
      <c r="S504" s="221"/>
      <c r="T504" s="221"/>
      <c r="U504" s="221"/>
    </row>
    <row r="505" spans="1:21" ht="15">
      <c r="A505" s="176"/>
      <c r="B505" s="285" t="s">
        <v>258</v>
      </c>
      <c r="C505" s="251" t="s">
        <v>257</v>
      </c>
      <c r="D505" s="251"/>
      <c r="E505" s="251"/>
      <c r="F505" s="255"/>
      <c r="G505" s="255"/>
      <c r="H505" s="255"/>
      <c r="I505" s="255"/>
      <c r="J505" s="255"/>
      <c r="K505" s="221"/>
      <c r="L505" s="288">
        <f>L506/L$101*100</f>
        <v>0</v>
      </c>
      <c r="M505" s="288">
        <f t="shared" ref="M505:U505" ca="1" si="250">M506/M$101*100</f>
        <v>0</v>
      </c>
      <c r="N505" s="288">
        <f t="shared" ca="1" si="250"/>
        <v>0</v>
      </c>
      <c r="O505" s="288">
        <f t="shared" ca="1" si="250"/>
        <v>0</v>
      </c>
      <c r="P505" s="288">
        <f t="shared" ca="1" si="250"/>
        <v>0</v>
      </c>
      <c r="Q505" s="288">
        <f t="shared" ca="1" si="250"/>
        <v>0</v>
      </c>
      <c r="R505" s="288">
        <f t="shared" ca="1" si="250"/>
        <v>0</v>
      </c>
      <c r="S505" s="288">
        <f t="shared" ca="1" si="250"/>
        <v>0</v>
      </c>
      <c r="T505" s="288">
        <f t="shared" ca="1" si="250"/>
        <v>0</v>
      </c>
      <c r="U505" s="288">
        <f t="shared" ca="1" si="250"/>
        <v>0</v>
      </c>
    </row>
    <row r="506" spans="1:21" ht="15">
      <c r="A506" s="176"/>
      <c r="B506" s="285" t="s">
        <v>189</v>
      </c>
      <c r="C506" s="271" t="s">
        <v>186</v>
      </c>
      <c r="D506" s="280" t="str">
        <f>C504</f>
        <v>Domestic</v>
      </c>
      <c r="E506" s="271"/>
      <c r="F506" s="281"/>
      <c r="G506" s="275"/>
      <c r="H506" s="275"/>
      <c r="I506" s="275"/>
      <c r="J506" s="275"/>
      <c r="K506" s="231"/>
      <c r="L506" s="250">
        <f>SUMIF($E$63:$E$72,$B498,L$63:L$72)*L510</f>
        <v>0</v>
      </c>
      <c r="M506" s="250">
        <f t="shared" ref="M506:U506" si="251">SUMIF($E$63:$E$72,$B498,M$63:M$72)*M510</f>
        <v>0</v>
      </c>
      <c r="N506" s="250">
        <f t="shared" si="251"/>
        <v>0</v>
      </c>
      <c r="O506" s="250">
        <f t="shared" si="251"/>
        <v>0</v>
      </c>
      <c r="P506" s="250">
        <f t="shared" si="251"/>
        <v>0</v>
      </c>
      <c r="Q506" s="250">
        <f t="shared" si="251"/>
        <v>0</v>
      </c>
      <c r="R506" s="250">
        <f t="shared" si="251"/>
        <v>0</v>
      </c>
      <c r="S506" s="250">
        <f t="shared" si="251"/>
        <v>0</v>
      </c>
      <c r="T506" s="250">
        <f t="shared" si="251"/>
        <v>0</v>
      </c>
      <c r="U506" s="250">
        <f t="shared" si="251"/>
        <v>0</v>
      </c>
    </row>
    <row r="507" spans="1:21" ht="15">
      <c r="A507" s="176"/>
      <c r="B507" s="285" t="s">
        <v>188</v>
      </c>
      <c r="C507" s="271" t="s">
        <v>186</v>
      </c>
      <c r="D507" s="280" t="str">
        <f>C504</f>
        <v>Domestic</v>
      </c>
      <c r="E507" s="271"/>
      <c r="F507" s="281"/>
      <c r="G507" s="275"/>
      <c r="H507" s="275"/>
      <c r="I507" s="275"/>
      <c r="J507" s="275"/>
      <c r="K507" s="231"/>
      <c r="L507" s="240"/>
      <c r="M507" s="273">
        <f t="shared" ref="M507:U507" ca="1" si="252">M513*M510</f>
        <v>0</v>
      </c>
      <c r="N507" s="273">
        <f t="shared" ca="1" si="252"/>
        <v>0</v>
      </c>
      <c r="O507" s="273">
        <f t="shared" ca="1" si="252"/>
        <v>0</v>
      </c>
      <c r="P507" s="273">
        <f t="shared" ca="1" si="252"/>
        <v>0</v>
      </c>
      <c r="Q507" s="273">
        <f t="shared" ca="1" si="252"/>
        <v>0</v>
      </c>
      <c r="R507" s="273">
        <f t="shared" ca="1" si="252"/>
        <v>0</v>
      </c>
      <c r="S507" s="273">
        <f t="shared" ca="1" si="252"/>
        <v>0</v>
      </c>
      <c r="T507" s="273">
        <f t="shared" ca="1" si="252"/>
        <v>0</v>
      </c>
      <c r="U507" s="273">
        <f t="shared" ca="1" si="252"/>
        <v>0</v>
      </c>
    </row>
    <row r="508" spans="1:21" ht="15">
      <c r="A508" s="176"/>
      <c r="B508" s="285" t="s">
        <v>206</v>
      </c>
      <c r="C508" s="271" t="s">
        <v>186</v>
      </c>
      <c r="D508" s="280" t="str">
        <f>C504</f>
        <v>Domestic</v>
      </c>
      <c r="E508" s="271"/>
      <c r="F508" s="281"/>
      <c r="G508" s="275"/>
      <c r="H508" s="275"/>
      <c r="I508" s="275"/>
      <c r="J508" s="275"/>
      <c r="K508" s="231"/>
      <c r="L508" s="240"/>
      <c r="M508" s="273">
        <f t="shared" ref="M508:U508" si="253">M514*M510</f>
        <v>0</v>
      </c>
      <c r="N508" s="273">
        <f t="shared" ca="1" si="253"/>
        <v>0</v>
      </c>
      <c r="O508" s="273">
        <f t="shared" ca="1" si="253"/>
        <v>0</v>
      </c>
      <c r="P508" s="273">
        <f t="shared" ca="1" si="253"/>
        <v>0</v>
      </c>
      <c r="Q508" s="273">
        <f t="shared" ca="1" si="253"/>
        <v>0</v>
      </c>
      <c r="R508" s="273">
        <f t="shared" ca="1" si="253"/>
        <v>0</v>
      </c>
      <c r="S508" s="273">
        <f t="shared" ca="1" si="253"/>
        <v>0</v>
      </c>
      <c r="T508" s="273">
        <f t="shared" ca="1" si="253"/>
        <v>0</v>
      </c>
      <c r="U508" s="273">
        <f t="shared" ca="1" si="253"/>
        <v>0</v>
      </c>
    </row>
    <row r="509" spans="1:21" ht="15">
      <c r="A509" s="176"/>
      <c r="B509" s="285" t="s">
        <v>187</v>
      </c>
      <c r="C509" s="271" t="s">
        <v>186</v>
      </c>
      <c r="D509" s="280" t="str">
        <f>C504</f>
        <v>Domestic</v>
      </c>
      <c r="E509" s="271"/>
      <c r="F509" s="281"/>
      <c r="G509" s="275"/>
      <c r="H509" s="275"/>
      <c r="I509" s="275"/>
      <c r="J509" s="275"/>
      <c r="K509" s="231"/>
      <c r="L509" s="273">
        <f t="shared" ref="L509:U509" si="254">L512*L510</f>
        <v>0</v>
      </c>
      <c r="M509" s="273">
        <f t="shared" ca="1" si="254"/>
        <v>0</v>
      </c>
      <c r="N509" s="273">
        <f t="shared" ca="1" si="254"/>
        <v>0</v>
      </c>
      <c r="O509" s="273">
        <f t="shared" ca="1" si="254"/>
        <v>0</v>
      </c>
      <c r="P509" s="273">
        <f t="shared" ca="1" si="254"/>
        <v>0</v>
      </c>
      <c r="Q509" s="273">
        <f t="shared" ca="1" si="254"/>
        <v>0</v>
      </c>
      <c r="R509" s="273">
        <f t="shared" ca="1" si="254"/>
        <v>0</v>
      </c>
      <c r="S509" s="273">
        <f t="shared" ca="1" si="254"/>
        <v>0</v>
      </c>
      <c r="T509" s="273">
        <f t="shared" ca="1" si="254"/>
        <v>0</v>
      </c>
      <c r="U509" s="273">
        <f t="shared" ca="1" si="254"/>
        <v>0</v>
      </c>
    </row>
    <row r="510" spans="1:21" ht="15">
      <c r="A510" s="176"/>
      <c r="B510" s="285" t="s">
        <v>185</v>
      </c>
      <c r="C510" s="252" t="str">
        <f>"LCU per unit of "&amp;D509</f>
        <v>LCU per unit of Domestic</v>
      </c>
      <c r="D510" s="280" t="str">
        <f>C499</f>
        <v>LCU</v>
      </c>
      <c r="E510" s="271"/>
      <c r="F510" s="281"/>
      <c r="G510" s="275"/>
      <c r="H510" s="275"/>
      <c r="I510" s="275"/>
      <c r="J510" s="275"/>
      <c r="K510" s="231"/>
      <c r="L510" s="273">
        <f t="shared" ref="L510:U510" si="255">INDEX($L$81:$U$85,MATCH($D510,$B$81:$B$85,0),MATCH(L$78,$L$78:$U$78,0))</f>
        <v>1</v>
      </c>
      <c r="M510" s="273">
        <f t="shared" si="255"/>
        <v>1</v>
      </c>
      <c r="N510" s="273">
        <f t="shared" si="255"/>
        <v>1</v>
      </c>
      <c r="O510" s="273">
        <f t="shared" si="255"/>
        <v>1</v>
      </c>
      <c r="P510" s="273">
        <f t="shared" si="255"/>
        <v>1</v>
      </c>
      <c r="Q510" s="273">
        <f t="shared" si="255"/>
        <v>1</v>
      </c>
      <c r="R510" s="273">
        <f t="shared" si="255"/>
        <v>1</v>
      </c>
      <c r="S510" s="273">
        <f t="shared" si="255"/>
        <v>1</v>
      </c>
      <c r="T510" s="273">
        <f t="shared" si="255"/>
        <v>1</v>
      </c>
      <c r="U510" s="273">
        <f t="shared" si="255"/>
        <v>1</v>
      </c>
    </row>
    <row r="511" spans="1:21" ht="15">
      <c r="A511" s="176"/>
      <c r="B511" s="285" t="s">
        <v>184</v>
      </c>
      <c r="C511" s="252" t="str">
        <f>"million "&amp;D510</f>
        <v>million LCU</v>
      </c>
      <c r="D511" s="280" t="str">
        <f>D510</f>
        <v>LCU</v>
      </c>
      <c r="E511" s="263"/>
      <c r="F511" s="287"/>
      <c r="G511" s="275"/>
      <c r="H511" s="275"/>
      <c r="I511" s="275"/>
      <c r="J511" s="275"/>
      <c r="K511" s="231"/>
      <c r="L511" s="288">
        <f t="shared" ref="L511:U511" si="256">L506/L510</f>
        <v>0</v>
      </c>
      <c r="M511" s="288">
        <f t="shared" si="256"/>
        <v>0</v>
      </c>
      <c r="N511" s="288">
        <f t="shared" si="256"/>
        <v>0</v>
      </c>
      <c r="O511" s="288">
        <f t="shared" si="256"/>
        <v>0</v>
      </c>
      <c r="P511" s="288">
        <f t="shared" si="256"/>
        <v>0</v>
      </c>
      <c r="Q511" s="288">
        <f t="shared" si="256"/>
        <v>0</v>
      </c>
      <c r="R511" s="288">
        <f t="shared" si="256"/>
        <v>0</v>
      </c>
      <c r="S511" s="288">
        <f t="shared" si="256"/>
        <v>0</v>
      </c>
      <c r="T511" s="288">
        <f t="shared" si="256"/>
        <v>0</v>
      </c>
      <c r="U511" s="288">
        <f t="shared" si="256"/>
        <v>0</v>
      </c>
    </row>
    <row r="512" spans="1:21" ht="15">
      <c r="A512" s="176"/>
      <c r="B512" s="285" t="s">
        <v>183</v>
      </c>
      <c r="C512" s="252" t="str">
        <f>"million "&amp;D511</f>
        <v>million LCU</v>
      </c>
      <c r="D512" s="280" t="str">
        <f>D511</f>
        <v>LCU</v>
      </c>
      <c r="E512" s="271"/>
      <c r="F512" s="287"/>
      <c r="G512" s="275"/>
      <c r="H512" s="275"/>
      <c r="I512" s="275"/>
      <c r="J512" s="275"/>
      <c r="K512" s="231"/>
      <c r="L512" s="273">
        <f>L511</f>
        <v>0</v>
      </c>
      <c r="M512" s="273">
        <f t="shared" ref="M512:U512" ca="1" si="257">L512+M511-M513</f>
        <v>0</v>
      </c>
      <c r="N512" s="273">
        <f t="shared" ca="1" si="257"/>
        <v>0</v>
      </c>
      <c r="O512" s="273">
        <f t="shared" ca="1" si="257"/>
        <v>0</v>
      </c>
      <c r="P512" s="273">
        <f t="shared" ca="1" si="257"/>
        <v>0</v>
      </c>
      <c r="Q512" s="273">
        <f t="shared" ca="1" si="257"/>
        <v>0</v>
      </c>
      <c r="R512" s="273">
        <f t="shared" ca="1" si="257"/>
        <v>0</v>
      </c>
      <c r="S512" s="273">
        <f t="shared" ca="1" si="257"/>
        <v>0</v>
      </c>
      <c r="T512" s="273">
        <f t="shared" ca="1" si="257"/>
        <v>0</v>
      </c>
      <c r="U512" s="273">
        <f t="shared" ca="1" si="257"/>
        <v>0</v>
      </c>
    </row>
    <row r="513" spans="1:21" ht="15">
      <c r="A513" s="176"/>
      <c r="B513" s="285" t="s">
        <v>119</v>
      </c>
      <c r="C513" s="252" t="str">
        <f>"million "&amp;D512</f>
        <v>million LCU</v>
      </c>
      <c r="D513" s="280" t="str">
        <f>D512</f>
        <v>LCU</v>
      </c>
      <c r="E513" s="271"/>
      <c r="F513" s="287"/>
      <c r="G513" s="275"/>
      <c r="H513" s="275"/>
      <c r="I513" s="275"/>
      <c r="J513" s="275"/>
      <c r="K513" s="231"/>
      <c r="L513" s="240"/>
      <c r="M513" s="273">
        <f t="shared" ref="M513:U513" ca="1" si="258">IF(M$241&gt;$C500-1,SUM(OFFSET($L511,0,M$241-$C500,1,$C500-$C501))/($C500-$C501),IF(M$241&lt;$C501+1,0,SUM(OFFSET($L511,0,0,1,M$241-$C501))/($C500-$C501)))</f>
        <v>0</v>
      </c>
      <c r="N513" s="273">
        <f t="shared" ca="1" si="258"/>
        <v>0</v>
      </c>
      <c r="O513" s="273">
        <f t="shared" ca="1" si="258"/>
        <v>0</v>
      </c>
      <c r="P513" s="273">
        <f t="shared" ca="1" si="258"/>
        <v>0</v>
      </c>
      <c r="Q513" s="273">
        <f t="shared" ca="1" si="258"/>
        <v>0</v>
      </c>
      <c r="R513" s="273">
        <f t="shared" ca="1" si="258"/>
        <v>0</v>
      </c>
      <c r="S513" s="273">
        <f t="shared" ca="1" si="258"/>
        <v>0</v>
      </c>
      <c r="T513" s="273">
        <f t="shared" ca="1" si="258"/>
        <v>0</v>
      </c>
      <c r="U513" s="273">
        <f t="shared" ca="1" si="258"/>
        <v>0</v>
      </c>
    </row>
    <row r="514" spans="1:21" ht="15">
      <c r="A514" s="176"/>
      <c r="B514" s="286" t="s">
        <v>182</v>
      </c>
      <c r="C514" s="252" t="str">
        <f>"million "&amp;D513</f>
        <v>million LCU</v>
      </c>
      <c r="D514" s="280" t="str">
        <f>D513</f>
        <v>LCU</v>
      </c>
      <c r="E514" s="271"/>
      <c r="F514" s="287"/>
      <c r="G514" s="275"/>
      <c r="H514" s="275"/>
      <c r="I514" s="275"/>
      <c r="J514" s="275"/>
      <c r="K514" s="231"/>
      <c r="L514" s="240"/>
      <c r="M514" s="273">
        <f t="shared" ref="M514:U514" si="259">L512*$C502</f>
        <v>0</v>
      </c>
      <c r="N514" s="273">
        <f t="shared" ca="1" si="259"/>
        <v>0</v>
      </c>
      <c r="O514" s="273">
        <f t="shared" ca="1" si="259"/>
        <v>0</v>
      </c>
      <c r="P514" s="273">
        <f t="shared" ca="1" si="259"/>
        <v>0</v>
      </c>
      <c r="Q514" s="273">
        <f t="shared" ca="1" si="259"/>
        <v>0</v>
      </c>
      <c r="R514" s="273">
        <f t="shared" ca="1" si="259"/>
        <v>0</v>
      </c>
      <c r="S514" s="273">
        <f t="shared" ca="1" si="259"/>
        <v>0</v>
      </c>
      <c r="T514" s="273">
        <f t="shared" ca="1" si="259"/>
        <v>0</v>
      </c>
      <c r="U514" s="273">
        <f t="shared" ca="1" si="259"/>
        <v>0</v>
      </c>
    </row>
    <row r="515" spans="1:21" ht="15">
      <c r="A515" s="176"/>
      <c r="B515" s="302" t="s">
        <v>256</v>
      </c>
      <c r="C515" s="303"/>
      <c r="D515" s="304"/>
      <c r="E515" s="260"/>
      <c r="F515" s="275"/>
      <c r="G515" s="275"/>
      <c r="H515" s="275"/>
      <c r="I515" s="275"/>
      <c r="J515" s="275"/>
      <c r="K515" s="231"/>
      <c r="L515" s="273"/>
      <c r="M515" s="273"/>
      <c r="N515" s="273"/>
      <c r="O515" s="273"/>
      <c r="P515" s="273"/>
      <c r="Q515" s="273"/>
      <c r="R515" s="273"/>
      <c r="S515" s="273"/>
      <c r="T515" s="273"/>
      <c r="U515" s="273"/>
    </row>
    <row r="516" spans="1:21" ht="15">
      <c r="A516" s="176"/>
      <c r="B516" s="305" t="s">
        <v>59</v>
      </c>
      <c r="C516" s="306" t="s">
        <v>226</v>
      </c>
      <c r="D516" s="307"/>
      <c r="E516" s="251"/>
      <c r="F516" s="255"/>
      <c r="G516" s="255"/>
      <c r="H516" s="255"/>
      <c r="I516" s="255"/>
      <c r="J516" s="255"/>
      <c r="K516" s="221"/>
      <c r="L516" s="221"/>
      <c r="M516" s="221"/>
      <c r="N516" s="221"/>
      <c r="O516" s="221"/>
      <c r="P516" s="221"/>
      <c r="Q516" s="221"/>
      <c r="R516" s="221"/>
      <c r="S516" s="221"/>
      <c r="T516" s="221"/>
      <c r="U516" s="221"/>
    </row>
    <row r="517" spans="1:21" ht="15">
      <c r="A517" s="176"/>
      <c r="B517" s="305" t="s">
        <v>221</v>
      </c>
      <c r="C517" s="308">
        <v>5</v>
      </c>
      <c r="D517" s="307"/>
      <c r="E517" s="251"/>
      <c r="F517" s="255"/>
      <c r="G517" s="255"/>
      <c r="H517" s="255"/>
      <c r="I517" s="255"/>
      <c r="J517" s="255"/>
      <c r="K517" s="221"/>
      <c r="L517" s="221"/>
      <c r="M517" s="221"/>
      <c r="N517" s="221"/>
      <c r="O517" s="221"/>
      <c r="P517" s="221"/>
      <c r="Q517" s="221"/>
      <c r="R517" s="221"/>
      <c r="S517" s="221"/>
      <c r="T517" s="221"/>
      <c r="U517" s="221"/>
    </row>
    <row r="518" spans="1:21" ht="15">
      <c r="A518" s="176"/>
      <c r="B518" s="305" t="s">
        <v>220</v>
      </c>
      <c r="C518" s="309">
        <v>4</v>
      </c>
      <c r="D518" s="307"/>
      <c r="E518" s="251"/>
      <c r="F518" s="255"/>
      <c r="G518" s="255"/>
      <c r="H518" s="255"/>
      <c r="I518" s="255"/>
      <c r="J518" s="255"/>
      <c r="K518" s="221"/>
      <c r="L518" s="221"/>
      <c r="M518" s="221"/>
      <c r="N518" s="221"/>
      <c r="O518" s="221"/>
      <c r="P518" s="221"/>
      <c r="Q518" s="221"/>
      <c r="R518" s="221"/>
      <c r="S518" s="221"/>
      <c r="T518" s="221"/>
      <c r="U518" s="221"/>
    </row>
    <row r="519" spans="1:21" ht="15">
      <c r="A519" s="176"/>
      <c r="B519" s="305" t="s">
        <v>219</v>
      </c>
      <c r="C519" s="310">
        <v>0.08</v>
      </c>
      <c r="D519" s="307"/>
      <c r="E519" s="251"/>
      <c r="F519" s="255"/>
      <c r="G519" s="255"/>
      <c r="H519" s="255"/>
      <c r="I519" s="255"/>
      <c r="J519" s="255"/>
      <c r="K519" s="221"/>
      <c r="L519" s="221"/>
      <c r="M519" s="221"/>
      <c r="N519" s="221"/>
      <c r="O519" s="221"/>
      <c r="P519" s="221"/>
      <c r="Q519" s="221"/>
      <c r="R519" s="221"/>
      <c r="S519" s="221"/>
      <c r="T519" s="221"/>
      <c r="U519" s="221"/>
    </row>
    <row r="520" spans="1:21" ht="15">
      <c r="A520" s="176"/>
      <c r="B520" s="305" t="s">
        <v>218</v>
      </c>
      <c r="C520" s="311" t="s">
        <v>232</v>
      </c>
      <c r="D520" s="307"/>
      <c r="E520" s="251"/>
      <c r="F520" s="255"/>
      <c r="G520" s="255"/>
      <c r="H520" s="255"/>
      <c r="I520" s="255"/>
      <c r="J520" s="255"/>
      <c r="K520" s="221"/>
      <c r="L520" s="221"/>
      <c r="M520" s="221"/>
      <c r="N520" s="221"/>
      <c r="O520" s="221"/>
      <c r="P520" s="221"/>
      <c r="Q520" s="221"/>
      <c r="R520" s="221"/>
      <c r="S520" s="221"/>
      <c r="T520" s="221"/>
      <c r="U520" s="221"/>
    </row>
    <row r="521" spans="1:21" ht="15">
      <c r="A521" s="176"/>
      <c r="B521" s="305" t="str">
        <f>"Classified as External or Domestic?"</f>
        <v>Classified as External or Domestic?</v>
      </c>
      <c r="C521" s="309" t="s">
        <v>65</v>
      </c>
      <c r="D521" s="307"/>
      <c r="E521" s="251"/>
      <c r="F521" s="255"/>
      <c r="G521" s="255"/>
      <c r="H521" s="255"/>
      <c r="I521" s="255"/>
      <c r="J521" s="255"/>
      <c r="K521" s="221"/>
      <c r="L521" s="221"/>
      <c r="M521" s="221"/>
      <c r="N521" s="221"/>
      <c r="O521" s="221"/>
      <c r="P521" s="221"/>
      <c r="Q521" s="221"/>
      <c r="R521" s="221"/>
      <c r="S521" s="221"/>
      <c r="T521" s="221"/>
      <c r="U521" s="221"/>
    </row>
    <row r="522" spans="1:21" ht="15">
      <c r="A522" s="176"/>
      <c r="B522" s="305" t="s">
        <v>258</v>
      </c>
      <c r="C522" s="307" t="s">
        <v>257</v>
      </c>
      <c r="D522" s="307"/>
      <c r="E522" s="251"/>
      <c r="F522" s="255"/>
      <c r="G522" s="255"/>
      <c r="H522" s="255"/>
      <c r="I522" s="255"/>
      <c r="J522" s="255"/>
      <c r="K522" s="221"/>
      <c r="L522" s="288">
        <f t="shared" ref="L522:U522" si="260">L523/L$101*100</f>
        <v>329.20928705959955</v>
      </c>
      <c r="M522" s="288">
        <f t="shared" ca="1" si="260"/>
        <v>313.06246724049089</v>
      </c>
      <c r="N522" s="288">
        <f t="shared" ca="1" si="260"/>
        <v>328.832097550588</v>
      </c>
      <c r="O522" s="288">
        <f t="shared" ca="1" si="260"/>
        <v>298.96011333487149</v>
      </c>
      <c r="P522" s="288">
        <f t="shared" ca="1" si="260"/>
        <v>286.90832679806164</v>
      </c>
      <c r="Q522" s="288">
        <f t="shared" ca="1" si="260"/>
        <v>179.77913919131026</v>
      </c>
      <c r="R522" s="288">
        <f t="shared" ca="1" si="260"/>
        <v>171.71801618107403</v>
      </c>
      <c r="S522" s="288">
        <f t="shared" ca="1" si="260"/>
        <v>167.06250975510329</v>
      </c>
      <c r="T522" s="288">
        <f t="shared" ca="1" si="260"/>
        <v>155.77532376414473</v>
      </c>
      <c r="U522" s="288">
        <f t="shared" ca="1" si="260"/>
        <v>148.9203443237474</v>
      </c>
    </row>
    <row r="523" spans="1:21" ht="15">
      <c r="A523" s="176"/>
      <c r="B523" s="305" t="s">
        <v>189</v>
      </c>
      <c r="C523" s="283" t="s">
        <v>186</v>
      </c>
      <c r="D523" s="311" t="str">
        <f>C521</f>
        <v>Domestic</v>
      </c>
      <c r="E523" s="271"/>
      <c r="F523" s="281"/>
      <c r="G523" s="275"/>
      <c r="H523" s="275"/>
      <c r="I523" s="275"/>
      <c r="J523" s="275"/>
      <c r="K523" s="231"/>
      <c r="L523" s="363">
        <f t="shared" ref="L523:U523" si="261">L101-SUM(L285,L302,L319,L336,L353,L370,L387,L404,L421,L438,L455,L472,L489,L506)</f>
        <v>-78995.537312455737</v>
      </c>
      <c r="M523" s="363">
        <f t="shared" ca="1" si="261"/>
        <v>-76773.324392476701</v>
      </c>
      <c r="N523" s="363">
        <f t="shared" ca="1" si="261"/>
        <v>-71329.168490267897</v>
      </c>
      <c r="O523" s="363">
        <f t="shared" ca="1" si="261"/>
        <v>-70856.669500629097</v>
      </c>
      <c r="P523" s="363">
        <f t="shared" ca="1" si="261"/>
        <v>-68765.659693481342</v>
      </c>
      <c r="Q523" s="363">
        <f t="shared" ca="1" si="261"/>
        <v>-95902.662966876116</v>
      </c>
      <c r="R523" s="363">
        <f t="shared" ca="1" si="261"/>
        <v>-96803.690815456561</v>
      </c>
      <c r="S523" s="363">
        <f t="shared" ca="1" si="261"/>
        <v>-95681.312810806485</v>
      </c>
      <c r="T523" s="363">
        <f t="shared" ca="1" si="261"/>
        <v>-101907.95682701281</v>
      </c>
      <c r="U523" s="363">
        <f t="shared" ca="1" si="261"/>
        <v>-105521.18596445878</v>
      </c>
    </row>
    <row r="524" spans="1:21" ht="15">
      <c r="A524" s="176"/>
      <c r="B524" s="305" t="s">
        <v>188</v>
      </c>
      <c r="C524" s="283" t="s">
        <v>186</v>
      </c>
      <c r="D524" s="311" t="str">
        <f>C521</f>
        <v>Domestic</v>
      </c>
      <c r="E524" s="271"/>
      <c r="F524" s="281"/>
      <c r="G524" s="275"/>
      <c r="H524" s="275"/>
      <c r="I524" s="275"/>
      <c r="J524" s="275"/>
      <c r="K524" s="231"/>
      <c r="L524" s="240"/>
      <c r="M524" s="273">
        <f t="shared" ref="M524:U524" ca="1" si="262">M530*M527</f>
        <v>0</v>
      </c>
      <c r="N524" s="273">
        <f t="shared" ca="1" si="262"/>
        <v>0</v>
      </c>
      <c r="O524" s="273">
        <f t="shared" ca="1" si="262"/>
        <v>0</v>
      </c>
      <c r="P524" s="273">
        <f t="shared" ca="1" si="262"/>
        <v>0</v>
      </c>
      <c r="Q524" s="273">
        <f t="shared" ca="1" si="262"/>
        <v>-78995.537312455737</v>
      </c>
      <c r="R524" s="273">
        <f t="shared" ca="1" si="262"/>
        <v>-76773.324392476701</v>
      </c>
      <c r="S524" s="273">
        <f t="shared" ca="1" si="262"/>
        <v>-71329.168490267897</v>
      </c>
      <c r="T524" s="273">
        <f t="shared" ca="1" si="262"/>
        <v>-70856.669500629097</v>
      </c>
      <c r="U524" s="273">
        <f t="shared" ca="1" si="262"/>
        <v>-68765.659693481342</v>
      </c>
    </row>
    <row r="525" spans="1:21" ht="15">
      <c r="A525" s="176"/>
      <c r="B525" s="305" t="s">
        <v>206</v>
      </c>
      <c r="C525" s="283" t="s">
        <v>186</v>
      </c>
      <c r="D525" s="311" t="str">
        <f>C521</f>
        <v>Domestic</v>
      </c>
      <c r="E525" s="271"/>
      <c r="F525" s="281"/>
      <c r="G525" s="275"/>
      <c r="H525" s="275"/>
      <c r="I525" s="275"/>
      <c r="J525" s="275"/>
      <c r="K525" s="231"/>
      <c r="L525" s="240"/>
      <c r="M525" s="273">
        <f t="shared" ref="M525:U525" si="263">M531*M527</f>
        <v>-6319.6429849964588</v>
      </c>
      <c r="N525" s="273">
        <f t="shared" ca="1" si="263"/>
        <v>-12461.508936394595</v>
      </c>
      <c r="O525" s="273">
        <f t="shared" ca="1" si="263"/>
        <v>-18167.842415616029</v>
      </c>
      <c r="P525" s="273">
        <f t="shared" ca="1" si="263"/>
        <v>-23836.375975666353</v>
      </c>
      <c r="Q525" s="273">
        <f t="shared" ca="1" si="263"/>
        <v>-29337.628751144861</v>
      </c>
      <c r="R525" s="273">
        <f t="shared" ca="1" si="263"/>
        <v>-30690.198803498493</v>
      </c>
      <c r="S525" s="273">
        <f t="shared" ca="1" si="263"/>
        <v>-32292.628117336884</v>
      </c>
      <c r="T525" s="273">
        <f t="shared" ca="1" si="263"/>
        <v>-34240.799662979975</v>
      </c>
      <c r="U525" s="273">
        <f t="shared" ca="1" si="263"/>
        <v>-36724.902649090676</v>
      </c>
    </row>
    <row r="526" spans="1:21" ht="15">
      <c r="A526" s="176"/>
      <c r="B526" s="305" t="s">
        <v>187</v>
      </c>
      <c r="C526" s="283" t="s">
        <v>186</v>
      </c>
      <c r="D526" s="311" t="str">
        <f>C521</f>
        <v>Domestic</v>
      </c>
      <c r="E526" s="271"/>
      <c r="F526" s="281"/>
      <c r="G526" s="275"/>
      <c r="H526" s="275"/>
      <c r="I526" s="275"/>
      <c r="J526" s="275"/>
      <c r="K526" s="231"/>
      <c r="L526" s="273">
        <f t="shared" ref="L526:U526" si="264">L529*L527</f>
        <v>-78995.537312455737</v>
      </c>
      <c r="M526" s="273">
        <f t="shared" ca="1" si="264"/>
        <v>-155768.86170493244</v>
      </c>
      <c r="N526" s="273">
        <f t="shared" ca="1" si="264"/>
        <v>-227098.03019520035</v>
      </c>
      <c r="O526" s="273">
        <f t="shared" ca="1" si="264"/>
        <v>-297954.69969582942</v>
      </c>
      <c r="P526" s="273">
        <f t="shared" ca="1" si="264"/>
        <v>-366720.35938931076</v>
      </c>
      <c r="Q526" s="273">
        <f t="shared" ca="1" si="264"/>
        <v>-383627.48504373117</v>
      </c>
      <c r="R526" s="273">
        <f t="shared" ca="1" si="264"/>
        <v>-403657.85146671103</v>
      </c>
      <c r="S526" s="273">
        <f t="shared" ca="1" si="264"/>
        <v>-428009.99578724965</v>
      </c>
      <c r="T526" s="273">
        <f t="shared" ca="1" si="264"/>
        <v>-459061.2831136334</v>
      </c>
      <c r="U526" s="273">
        <f t="shared" ca="1" si="264"/>
        <v>-495816.80938461079</v>
      </c>
    </row>
    <row r="527" spans="1:21" ht="15">
      <c r="A527" s="176"/>
      <c r="B527" s="305" t="s">
        <v>185</v>
      </c>
      <c r="C527" s="303" t="str">
        <f>"LCU per unit of "&amp;D526</f>
        <v>LCU per unit of Domestic</v>
      </c>
      <c r="D527" s="311" t="str">
        <f>C516</f>
        <v>LCU</v>
      </c>
      <c r="E527" s="271"/>
      <c r="F527" s="281"/>
      <c r="G527" s="275"/>
      <c r="H527" s="275"/>
      <c r="I527" s="275"/>
      <c r="J527" s="275"/>
      <c r="K527" s="231"/>
      <c r="L527" s="273">
        <f t="shared" ref="L527:U527" si="265">INDEX($L$81:$U$85,MATCH($D527,$B$81:$B$85,0),MATCH(L$78,$L$78:$U$78,0))</f>
        <v>1</v>
      </c>
      <c r="M527" s="273">
        <f t="shared" si="265"/>
        <v>1</v>
      </c>
      <c r="N527" s="273">
        <f t="shared" si="265"/>
        <v>1</v>
      </c>
      <c r="O527" s="273">
        <f t="shared" si="265"/>
        <v>1</v>
      </c>
      <c r="P527" s="273">
        <f t="shared" si="265"/>
        <v>1</v>
      </c>
      <c r="Q527" s="273">
        <f t="shared" si="265"/>
        <v>1</v>
      </c>
      <c r="R527" s="273">
        <f t="shared" si="265"/>
        <v>1</v>
      </c>
      <c r="S527" s="273">
        <f t="shared" si="265"/>
        <v>1</v>
      </c>
      <c r="T527" s="273">
        <f t="shared" si="265"/>
        <v>1</v>
      </c>
      <c r="U527" s="273">
        <f t="shared" si="265"/>
        <v>1</v>
      </c>
    </row>
    <row r="528" spans="1:21" ht="15">
      <c r="A528" s="176"/>
      <c r="B528" s="305" t="s">
        <v>184</v>
      </c>
      <c r="C528" s="303" t="str">
        <f>"million "&amp;D527</f>
        <v>million LCU</v>
      </c>
      <c r="D528" s="311" t="str">
        <f>D527</f>
        <v>LCU</v>
      </c>
      <c r="E528" s="263"/>
      <c r="F528" s="287"/>
      <c r="G528" s="275"/>
      <c r="H528" s="275"/>
      <c r="I528" s="275"/>
      <c r="J528" s="275"/>
      <c r="K528" s="231"/>
      <c r="L528" s="288">
        <f t="shared" ref="L528:U528" si="266">L523/L527</f>
        <v>-78995.537312455737</v>
      </c>
      <c r="M528" s="288">
        <f t="shared" ca="1" si="266"/>
        <v>-76773.324392476701</v>
      </c>
      <c r="N528" s="288">
        <f t="shared" ca="1" si="266"/>
        <v>-71329.168490267897</v>
      </c>
      <c r="O528" s="288">
        <f t="shared" ca="1" si="266"/>
        <v>-70856.669500629097</v>
      </c>
      <c r="P528" s="288">
        <f t="shared" ca="1" si="266"/>
        <v>-68765.659693481342</v>
      </c>
      <c r="Q528" s="288">
        <f t="shared" ca="1" si="266"/>
        <v>-95902.662966876116</v>
      </c>
      <c r="R528" s="288">
        <f t="shared" ca="1" si="266"/>
        <v>-96803.690815456561</v>
      </c>
      <c r="S528" s="288">
        <f t="shared" ca="1" si="266"/>
        <v>-95681.312810806485</v>
      </c>
      <c r="T528" s="288">
        <f t="shared" ca="1" si="266"/>
        <v>-101907.95682701281</v>
      </c>
      <c r="U528" s="288">
        <f t="shared" ca="1" si="266"/>
        <v>-105521.18596445878</v>
      </c>
    </row>
    <row r="529" spans="1:22" ht="15">
      <c r="A529" s="176"/>
      <c r="B529" s="305" t="s">
        <v>183</v>
      </c>
      <c r="C529" s="303" t="str">
        <f>"million "&amp;D528</f>
        <v>million LCU</v>
      </c>
      <c r="D529" s="311" t="str">
        <f>D528</f>
        <v>LCU</v>
      </c>
      <c r="E529" s="271"/>
      <c r="F529" s="287"/>
      <c r="G529" s="275"/>
      <c r="H529" s="275"/>
      <c r="I529" s="275"/>
      <c r="J529" s="275"/>
      <c r="K529" s="231"/>
      <c r="L529" s="273">
        <f>L528</f>
        <v>-78995.537312455737</v>
      </c>
      <c r="M529" s="273">
        <f t="shared" ref="M529:U529" ca="1" si="267">L529+M528-M530</f>
        <v>-155768.86170493244</v>
      </c>
      <c r="N529" s="273">
        <f t="shared" ca="1" si="267"/>
        <v>-227098.03019520035</v>
      </c>
      <c r="O529" s="273">
        <f t="shared" ca="1" si="267"/>
        <v>-297954.69969582942</v>
      </c>
      <c r="P529" s="273">
        <f t="shared" ca="1" si="267"/>
        <v>-366720.35938931076</v>
      </c>
      <c r="Q529" s="273">
        <f t="shared" ca="1" si="267"/>
        <v>-383627.48504373117</v>
      </c>
      <c r="R529" s="273">
        <f t="shared" ca="1" si="267"/>
        <v>-403657.85146671103</v>
      </c>
      <c r="S529" s="273">
        <f t="shared" ca="1" si="267"/>
        <v>-428009.99578724965</v>
      </c>
      <c r="T529" s="273">
        <f t="shared" ca="1" si="267"/>
        <v>-459061.2831136334</v>
      </c>
      <c r="U529" s="273">
        <f t="shared" ca="1" si="267"/>
        <v>-495816.80938461079</v>
      </c>
    </row>
    <row r="530" spans="1:22" ht="15">
      <c r="A530" s="176"/>
      <c r="B530" s="305" t="s">
        <v>119</v>
      </c>
      <c r="C530" s="303" t="str">
        <f>"million "&amp;D529</f>
        <v>million LCU</v>
      </c>
      <c r="D530" s="311" t="str">
        <f>D529</f>
        <v>LCU</v>
      </c>
      <c r="E530" s="271"/>
      <c r="F530" s="287"/>
      <c r="G530" s="275"/>
      <c r="H530" s="275"/>
      <c r="I530" s="275"/>
      <c r="J530" s="275"/>
      <c r="K530" s="231"/>
      <c r="L530" s="240"/>
      <c r="M530" s="273">
        <f t="shared" ref="M530:U530" ca="1" si="268">IF(M$241&gt;$C517-1,SUM(OFFSET($L528,0,M$241-$C517,1,$C517-$C518))/($C517-$C518),IF(M$241&lt;$C518+1,0,SUM(OFFSET($L528,0,0,1,M$241-$C518))/($C517-$C518)))</f>
        <v>0</v>
      </c>
      <c r="N530" s="273">
        <f t="shared" ca="1" si="268"/>
        <v>0</v>
      </c>
      <c r="O530" s="273">
        <f t="shared" ca="1" si="268"/>
        <v>0</v>
      </c>
      <c r="P530" s="273">
        <f t="shared" ca="1" si="268"/>
        <v>0</v>
      </c>
      <c r="Q530" s="273">
        <f t="shared" ca="1" si="268"/>
        <v>-78995.537312455737</v>
      </c>
      <c r="R530" s="273">
        <f t="shared" ca="1" si="268"/>
        <v>-76773.324392476701</v>
      </c>
      <c r="S530" s="273">
        <f t="shared" ca="1" si="268"/>
        <v>-71329.168490267897</v>
      </c>
      <c r="T530" s="273">
        <f t="shared" ca="1" si="268"/>
        <v>-70856.669500629097</v>
      </c>
      <c r="U530" s="273">
        <f t="shared" ca="1" si="268"/>
        <v>-68765.659693481342</v>
      </c>
    </row>
    <row r="531" spans="1:22" ht="15">
      <c r="A531" s="176"/>
      <c r="B531" s="305" t="s">
        <v>182</v>
      </c>
      <c r="C531" s="303" t="str">
        <f>"million "&amp;D530</f>
        <v>million LCU</v>
      </c>
      <c r="D531" s="311" t="str">
        <f>D530</f>
        <v>LCU</v>
      </c>
      <c r="E531" s="271"/>
      <c r="F531" s="287"/>
      <c r="G531" s="275"/>
      <c r="H531" s="275"/>
      <c r="I531" s="275"/>
      <c r="J531" s="275"/>
      <c r="K531" s="231"/>
      <c r="L531" s="240"/>
      <c r="M531" s="273">
        <f t="shared" ref="M531:U531" si="269">L529*$C519</f>
        <v>-6319.6429849964588</v>
      </c>
      <c r="N531" s="273">
        <f t="shared" ca="1" si="269"/>
        <v>-12461.508936394595</v>
      </c>
      <c r="O531" s="273">
        <f t="shared" ca="1" si="269"/>
        <v>-18167.842415616029</v>
      </c>
      <c r="P531" s="273">
        <f t="shared" ca="1" si="269"/>
        <v>-23836.375975666353</v>
      </c>
      <c r="Q531" s="273">
        <f t="shared" ca="1" si="269"/>
        <v>-29337.628751144861</v>
      </c>
      <c r="R531" s="273">
        <f t="shared" ca="1" si="269"/>
        <v>-30690.198803498493</v>
      </c>
      <c r="S531" s="273">
        <f t="shared" ca="1" si="269"/>
        <v>-32292.628117336884</v>
      </c>
      <c r="T531" s="273">
        <f t="shared" ca="1" si="269"/>
        <v>-34240.799662979975</v>
      </c>
      <c r="U531" s="273">
        <f t="shared" ca="1" si="269"/>
        <v>-36724.902649090676</v>
      </c>
    </row>
    <row r="534" spans="1:22">
      <c r="B534" s="297" t="s">
        <v>260</v>
      </c>
      <c r="C534" s="166"/>
      <c r="D534" s="166"/>
      <c r="E534" s="165"/>
      <c r="F534" s="165"/>
      <c r="G534" s="165"/>
      <c r="H534" s="165"/>
      <c r="I534" s="165"/>
      <c r="J534" s="165"/>
      <c r="K534" s="165"/>
      <c r="L534" s="167"/>
      <c r="M534" s="167"/>
      <c r="N534" s="167"/>
      <c r="O534" s="167"/>
      <c r="P534" s="167"/>
      <c r="Q534" s="167"/>
      <c r="R534" s="167"/>
      <c r="S534" s="167"/>
      <c r="T534" s="167"/>
      <c r="U534" s="167"/>
    </row>
    <row r="536" spans="1:22">
      <c r="A536" s="384"/>
      <c r="B536" s="385" t="s">
        <v>266</v>
      </c>
      <c r="C536" s="386"/>
      <c r="D536" s="386"/>
      <c r="E536" s="387"/>
      <c r="F536" s="387"/>
      <c r="G536" s="388">
        <f>DataInput!G10</f>
        <v>2015</v>
      </c>
      <c r="H536" s="388">
        <f>DataInput!H10</f>
        <v>2016</v>
      </c>
      <c r="I536" s="388">
        <f>DataInput!I10</f>
        <v>2017</v>
      </c>
      <c r="J536" s="388">
        <f>DataInput!J10</f>
        <v>2018</v>
      </c>
      <c r="K536" s="388">
        <f>DataInput!K10</f>
        <v>2019</v>
      </c>
      <c r="L536" s="388">
        <f>DataInput!L10</f>
        <v>2020</v>
      </c>
      <c r="M536" s="388">
        <f>DataInput!M10</f>
        <v>2021</v>
      </c>
      <c r="N536" s="388">
        <f>DataInput!N10</f>
        <v>2022</v>
      </c>
      <c r="O536" s="388">
        <f>DataInput!O10</f>
        <v>2023</v>
      </c>
      <c r="P536" s="388">
        <f>DataInput!P10</f>
        <v>2024</v>
      </c>
      <c r="Q536" s="388">
        <f>DataInput!Q10</f>
        <v>2025</v>
      </c>
      <c r="R536" s="388">
        <f>DataInput!R10</f>
        <v>2026</v>
      </c>
      <c r="S536" s="388">
        <f>DataInput!S10</f>
        <v>2027</v>
      </c>
      <c r="T536" s="388">
        <f>DataInput!T10</f>
        <v>2028</v>
      </c>
      <c r="U536" s="388">
        <f>DataInput!U10</f>
        <v>2029</v>
      </c>
      <c r="V536" s="10"/>
    </row>
    <row r="537" spans="1:22">
      <c r="A537" s="384"/>
      <c r="G537" s="10"/>
      <c r="H537" s="10"/>
      <c r="I537" s="10"/>
      <c r="J537" s="10"/>
      <c r="K537" s="10"/>
      <c r="L537" s="10"/>
      <c r="M537" s="10"/>
      <c r="N537" s="10"/>
      <c r="O537" s="10"/>
      <c r="P537" s="10"/>
      <c r="Q537" s="10"/>
      <c r="R537" s="10"/>
      <c r="S537" s="10"/>
      <c r="T537" s="10"/>
      <c r="U537" s="10"/>
      <c r="V537" s="10"/>
    </row>
    <row r="538" spans="1:22">
      <c r="A538" s="400">
        <f>Baseline!A538</f>
        <v>11</v>
      </c>
      <c r="B538" s="320" t="s">
        <v>261</v>
      </c>
      <c r="C538" s="35" t="str">
        <f>'Data Request'!$C$6</f>
        <v>Naira</v>
      </c>
      <c r="D538" s="35" t="str">
        <f>'Data Request'!$C$7</f>
        <v>Million</v>
      </c>
      <c r="G538" s="322">
        <f t="shared" ref="G538:U538" si="270">G107</f>
        <v>141852.10725286513</v>
      </c>
      <c r="H538" s="322">
        <f t="shared" si="270"/>
        <v>157257.80407878614</v>
      </c>
      <c r="I538" s="322">
        <f t="shared" si="270"/>
        <v>164076.0813640175</v>
      </c>
      <c r="J538" s="322">
        <f t="shared" si="270"/>
        <v>225814.99905458503</v>
      </c>
      <c r="K538" s="322">
        <f t="shared" si="270"/>
        <v>235074.69480103999</v>
      </c>
      <c r="L538" s="322">
        <f t="shared" si="270"/>
        <v>219295.11818805346</v>
      </c>
      <c r="M538" s="322">
        <f t="shared" ca="1" si="270"/>
        <v>205871.39077043926</v>
      </c>
      <c r="N538" s="322">
        <f t="shared" ca="1" si="270"/>
        <v>174724.90088069957</v>
      </c>
      <c r="O538" s="322">
        <f t="shared" ca="1" si="270"/>
        <v>141446.99995908368</v>
      </c>
      <c r="P538" s="322">
        <f t="shared" ca="1" si="270"/>
        <v>105774.19082202466</v>
      </c>
      <c r="Q538" s="322">
        <f t="shared" ca="1" si="270"/>
        <v>67585.479925306194</v>
      </c>
      <c r="R538" s="322">
        <f t="shared" ca="1" si="270"/>
        <v>25254.359890121879</v>
      </c>
      <c r="S538" s="322">
        <f t="shared" ca="1" si="270"/>
        <v>-21455.875073210453</v>
      </c>
      <c r="T538" s="322">
        <f t="shared" ca="1" si="270"/>
        <v>-72877.732086974662</v>
      </c>
      <c r="U538" s="322">
        <f t="shared" ca="1" si="270"/>
        <v>-129532.38171363343</v>
      </c>
      <c r="V538" s="322"/>
    </row>
    <row r="539" spans="1:22">
      <c r="A539" s="400">
        <f>Baseline!A539</f>
        <v>12</v>
      </c>
      <c r="B539" s="340" t="s">
        <v>64</v>
      </c>
      <c r="C539" s="35" t="str">
        <f>'Data Request'!$C$6</f>
        <v>Naira</v>
      </c>
      <c r="D539" s="35" t="str">
        <f>'Data Request'!$C$7</f>
        <v>Million</v>
      </c>
      <c r="G539" s="322">
        <f t="shared" ref="G539:U539" si="271">G108</f>
        <v>26329.855195105141</v>
      </c>
      <c r="H539" s="322">
        <f t="shared" si="271"/>
        <v>29115.710949806158</v>
      </c>
      <c r="I539" s="322">
        <f t="shared" si="271"/>
        <v>38427.375821517504</v>
      </c>
      <c r="J539" s="322">
        <f t="shared" si="271"/>
        <v>57859.15033226501</v>
      </c>
      <c r="K539" s="322">
        <f t="shared" si="271"/>
        <v>68121.10988176</v>
      </c>
      <c r="L539" s="322">
        <f t="shared" si="271"/>
        <v>77351.19155039922</v>
      </c>
      <c r="M539" s="322">
        <f t="shared" ca="1" si="271"/>
        <v>90496.953260191702</v>
      </c>
      <c r="N539" s="322">
        <f t="shared" ca="1" si="271"/>
        <v>88056.252829889956</v>
      </c>
      <c r="O539" s="322">
        <f t="shared" ca="1" si="271"/>
        <v>85493.517378073127</v>
      </c>
      <c r="P539" s="322">
        <f t="shared" ca="1" si="271"/>
        <v>82802.645153665449</v>
      </c>
      <c r="Q539" s="322">
        <f t="shared" ca="1" si="271"/>
        <v>79977.229318037396</v>
      </c>
      <c r="R539" s="322">
        <f t="shared" ca="1" si="271"/>
        <v>77010.542690627946</v>
      </c>
      <c r="S539" s="322">
        <f t="shared" ca="1" si="271"/>
        <v>73895.521731848014</v>
      </c>
      <c r="T539" s="322">
        <f t="shared" ca="1" si="271"/>
        <v>70624.749725129092</v>
      </c>
      <c r="U539" s="322">
        <f t="shared" ca="1" si="271"/>
        <v>67190.439118074224</v>
      </c>
      <c r="V539" s="322"/>
    </row>
    <row r="540" spans="1:22">
      <c r="A540" s="400">
        <f>Baseline!A540</f>
        <v>13</v>
      </c>
      <c r="B540" s="340" t="s">
        <v>65</v>
      </c>
      <c r="C540" s="35" t="str">
        <f>'Data Request'!$C$6</f>
        <v>Naira</v>
      </c>
      <c r="D540" s="35" t="str">
        <f>'Data Request'!$C$7</f>
        <v>Million</v>
      </c>
      <c r="G540" s="322">
        <f t="shared" ref="G540:U540" si="272">G109</f>
        <v>115522.25205775999</v>
      </c>
      <c r="H540" s="322">
        <f t="shared" si="272"/>
        <v>128142.09312897999</v>
      </c>
      <c r="I540" s="322">
        <f t="shared" si="272"/>
        <v>125648.7055425</v>
      </c>
      <c r="J540" s="322">
        <f t="shared" si="272"/>
        <v>167955.84872232002</v>
      </c>
      <c r="K540" s="322">
        <f t="shared" si="272"/>
        <v>166953.58491927999</v>
      </c>
      <c r="L540" s="322">
        <f t="shared" si="272"/>
        <v>141943.92663765425</v>
      </c>
      <c r="M540" s="322">
        <f t="shared" ca="1" si="272"/>
        <v>115374.43751024755</v>
      </c>
      <c r="N540" s="322">
        <f t="shared" ca="1" si="272"/>
        <v>86668.648050809628</v>
      </c>
      <c r="O540" s="322">
        <f t="shared" ca="1" si="272"/>
        <v>55953.482581010554</v>
      </c>
      <c r="P540" s="322">
        <f t="shared" ca="1" si="272"/>
        <v>22971.545668359206</v>
      </c>
      <c r="Q540" s="322">
        <f t="shared" ca="1" si="272"/>
        <v>-12391.749392731203</v>
      </c>
      <c r="R540" s="322">
        <f t="shared" ca="1" si="272"/>
        <v>-51756.182800506067</v>
      </c>
      <c r="S540" s="322">
        <f t="shared" ca="1" si="272"/>
        <v>-95351.396805058466</v>
      </c>
      <c r="T540" s="322">
        <f t="shared" ca="1" si="272"/>
        <v>-143502.48181210377</v>
      </c>
      <c r="U540" s="322">
        <f t="shared" ca="1" si="272"/>
        <v>-196722.82083170765</v>
      </c>
      <c r="V540" s="322"/>
    </row>
    <row r="541" spans="1:22">
      <c r="A541" s="400">
        <f>Baseline!A541</f>
        <v>0</v>
      </c>
      <c r="B541" s="320" t="s">
        <v>277</v>
      </c>
      <c r="C541" s="35" t="str">
        <f>'Data Request'!$C$6</f>
        <v>Naira</v>
      </c>
      <c r="D541" s="35" t="str">
        <f>'Data Request'!$C$7</f>
        <v>Million</v>
      </c>
      <c r="G541" s="322">
        <f>G544+G547</f>
        <v>3117.4286598907502</v>
      </c>
      <c r="H541" s="322">
        <f t="shared" ref="H541:U543" si="273">H544+H547</f>
        <v>3635.257474267501</v>
      </c>
      <c r="I541" s="322">
        <f t="shared" si="273"/>
        <v>4284.4112945044099</v>
      </c>
      <c r="J541" s="322">
        <f t="shared" si="273"/>
        <v>4220.0644088751851</v>
      </c>
      <c r="K541" s="322">
        <f t="shared" si="273"/>
        <v>5070.1728097647265</v>
      </c>
      <c r="L541" s="322">
        <f t="shared" si="273"/>
        <v>5608.8978032402702</v>
      </c>
      <c r="M541" s="322">
        <f t="shared" ca="1" si="273"/>
        <v>6561.3323788410871</v>
      </c>
      <c r="N541" s="322">
        <f t="shared" ca="1" si="273"/>
        <v>10947.221019452809</v>
      </c>
      <c r="O541" s="322">
        <f t="shared" ca="1" si="273"/>
        <v>10569.787381154621</v>
      </c>
      <c r="P541" s="322">
        <f t="shared" ca="1" si="273"/>
        <v>12016.55753239158</v>
      </c>
      <c r="Q541" s="322">
        <f t="shared" ca="1" si="273"/>
        <v>-15561.119254709563</v>
      </c>
      <c r="R541" s="322">
        <f t="shared" ca="1" si="273"/>
        <v>-16700.865073931669</v>
      </c>
      <c r="S541" s="322">
        <f t="shared" ca="1" si="273"/>
        <v>-15616.351180642851</v>
      </c>
      <c r="T541" s="322">
        <f t="shared" ca="1" si="273"/>
        <v>-21680.602243856625</v>
      </c>
      <c r="U541" s="322">
        <f t="shared" ca="1" si="273"/>
        <v>-24931.276024234641</v>
      </c>
      <c r="V541" s="322"/>
    </row>
    <row r="542" spans="1:22">
      <c r="A542" s="400">
        <f>Baseline!A542</f>
        <v>0</v>
      </c>
      <c r="B542" s="340" t="s">
        <v>64</v>
      </c>
      <c r="C542" s="35" t="str">
        <f>'Data Request'!$C$6</f>
        <v>Naira</v>
      </c>
      <c r="D542" s="35" t="str">
        <f>'Data Request'!$C$7</f>
        <v>Million</v>
      </c>
      <c r="G542" s="322">
        <f t="shared" ref="G542:L543" si="274">G545+G548</f>
        <v>1064.7083728207501</v>
      </c>
      <c r="H542" s="322">
        <f t="shared" si="274"/>
        <v>1311.473475547501</v>
      </c>
      <c r="I542" s="322">
        <f t="shared" si="274"/>
        <v>1618.5382253244097</v>
      </c>
      <c r="J542" s="322">
        <f t="shared" si="274"/>
        <v>1642.574420965185</v>
      </c>
      <c r="K542" s="322">
        <f t="shared" si="274"/>
        <v>1737.1265014047269</v>
      </c>
      <c r="L542" s="322">
        <f t="shared" si="274"/>
        <v>2159.9052279207708</v>
      </c>
      <c r="M542" s="322">
        <f t="shared" ca="1" si="273"/>
        <v>2778.1954424505707</v>
      </c>
      <c r="N542" s="322">
        <f t="shared" ca="1" si="273"/>
        <v>2985.1630408975798</v>
      </c>
      <c r="O542" s="322">
        <f t="shared" ca="1" si="273"/>
        <v>3216.0905845318339</v>
      </c>
      <c r="P542" s="322">
        <f t="shared" ca="1" si="273"/>
        <v>3474.8983836656771</v>
      </c>
      <c r="Q542" s="322">
        <f t="shared" ca="1" si="273"/>
        <v>3766.2472267376625</v>
      </c>
      <c r="R542" s="322">
        <f t="shared" ca="1" si="273"/>
        <v>4095.6842967409875</v>
      </c>
      <c r="S542" s="322">
        <f t="shared" ca="1" si="273"/>
        <v>4469.8181619777661</v>
      </c>
      <c r="T542" s="322">
        <f t="shared" ca="1" si="273"/>
        <v>4896.5286505563308</v>
      </c>
      <c r="U542" s="322">
        <f t="shared" ca="1" si="273"/>
        <v>5385.2185796597578</v>
      </c>
      <c r="V542" s="322"/>
    </row>
    <row r="543" spans="1:22">
      <c r="A543" s="400">
        <f>Baseline!A543</f>
        <v>0</v>
      </c>
      <c r="B543" s="340" t="s">
        <v>65</v>
      </c>
      <c r="C543" s="35" t="str">
        <f>'Data Request'!$C$6</f>
        <v>Naira</v>
      </c>
      <c r="D543" s="35" t="str">
        <f>'Data Request'!$C$7</f>
        <v>Million</v>
      </c>
      <c r="G543" s="322">
        <f t="shared" si="274"/>
        <v>2052.7202870700003</v>
      </c>
      <c r="H543" s="322">
        <f t="shared" si="274"/>
        <v>2323.78399872</v>
      </c>
      <c r="I543" s="322">
        <f t="shared" si="274"/>
        <v>2665.8730691800001</v>
      </c>
      <c r="J543" s="322">
        <f t="shared" si="274"/>
        <v>2577.4899879100003</v>
      </c>
      <c r="K543" s="322">
        <f t="shared" si="274"/>
        <v>3333.0463083599998</v>
      </c>
      <c r="L543" s="322">
        <f t="shared" si="274"/>
        <v>3448.9925753194998</v>
      </c>
      <c r="M543" s="322">
        <f t="shared" ca="1" si="273"/>
        <v>3783.136936390516</v>
      </c>
      <c r="N543" s="322">
        <f t="shared" ca="1" si="273"/>
        <v>7962.0579785552291</v>
      </c>
      <c r="O543" s="322">
        <f t="shared" ca="1" si="273"/>
        <v>7353.6967966227858</v>
      </c>
      <c r="P543" s="322">
        <f t="shared" ca="1" si="273"/>
        <v>8541.6591487259029</v>
      </c>
      <c r="Q543" s="322">
        <f t="shared" ca="1" si="273"/>
        <v>-19327.366481447229</v>
      </c>
      <c r="R543" s="322">
        <f t="shared" ca="1" si="273"/>
        <v>-20796.549370672656</v>
      </c>
      <c r="S543" s="322">
        <f t="shared" ca="1" si="273"/>
        <v>-20086.169342620615</v>
      </c>
      <c r="T543" s="322">
        <f t="shared" ca="1" si="273"/>
        <v>-26577.130894412956</v>
      </c>
      <c r="U543" s="322">
        <f t="shared" ca="1" si="273"/>
        <v>-30316.4946038944</v>
      </c>
      <c r="V543" s="322"/>
    </row>
    <row r="544" spans="1:22">
      <c r="A544" s="400">
        <f>Baseline!A544</f>
        <v>14</v>
      </c>
      <c r="B544" s="320" t="s">
        <v>262</v>
      </c>
      <c r="C544" s="35" t="str">
        <f>'Data Request'!$C$6</f>
        <v>Naira</v>
      </c>
      <c r="D544" s="35" t="str">
        <f>'Data Request'!$C$7</f>
        <v>Million</v>
      </c>
      <c r="G544" s="322">
        <f t="shared" ref="G544:U544" si="275">G113</f>
        <v>1204.0948514742799</v>
      </c>
      <c r="H544" s="322">
        <f t="shared" si="275"/>
        <v>1486.0628325361731</v>
      </c>
      <c r="I544" s="322">
        <f t="shared" si="275"/>
        <v>1966.1344754043937</v>
      </c>
      <c r="J544" s="322">
        <f t="shared" si="275"/>
        <v>2048.435682635185</v>
      </c>
      <c r="K544" s="322">
        <f t="shared" si="275"/>
        <v>2525.3967569747269</v>
      </c>
      <c r="L544" s="322">
        <f t="shared" si="275"/>
        <v>2858.9436678107704</v>
      </c>
      <c r="M544" s="322">
        <f t="shared" ca="1" si="275"/>
        <v>4370.6413352173713</v>
      </c>
      <c r="N544" s="322">
        <f t="shared" ca="1" si="275"/>
        <v>9454.8213994717407</v>
      </c>
      <c r="O544" s="322">
        <f t="shared" ca="1" si="275"/>
        <v>9576.8564209868273</v>
      </c>
      <c r="P544" s="322">
        <f t="shared" ca="1" si="275"/>
        <v>11704.993193577668</v>
      </c>
      <c r="Q544" s="322">
        <f t="shared" ca="1" si="275"/>
        <v>-15156.000507657685</v>
      </c>
      <c r="R544" s="322">
        <f t="shared" ca="1" si="275"/>
        <v>-14042.516795897247</v>
      </c>
      <c r="S544" s="322">
        <f t="shared" ca="1" si="275"/>
        <v>-10562.526562317971</v>
      </c>
      <c r="T544" s="322">
        <f t="shared" ca="1" si="275"/>
        <v>-13997.976092350182</v>
      </c>
      <c r="U544" s="322">
        <f t="shared" ca="1" si="275"/>
        <v>-14202.818802946475</v>
      </c>
      <c r="V544" s="322"/>
    </row>
    <row r="545" spans="1:22">
      <c r="A545" s="400">
        <f>Baseline!A545</f>
        <v>15</v>
      </c>
      <c r="B545" s="340" t="s">
        <v>64</v>
      </c>
      <c r="C545" s="35" t="str">
        <f>'Data Request'!$C$6</f>
        <v>Naira</v>
      </c>
      <c r="D545" s="35" t="str">
        <f>'Data Request'!$C$7</f>
        <v>Million</v>
      </c>
      <c r="G545" s="322">
        <f t="shared" ref="G545:U545" si="276">G114</f>
        <v>749.37921787428002</v>
      </c>
      <c r="H545" s="322">
        <f t="shared" si="276"/>
        <v>1013.9213346861732</v>
      </c>
      <c r="I545" s="322">
        <f t="shared" si="276"/>
        <v>1285.7762761843937</v>
      </c>
      <c r="J545" s="322">
        <f t="shared" si="276"/>
        <v>1353.2165613851851</v>
      </c>
      <c r="K545" s="322">
        <f t="shared" si="276"/>
        <v>1511.2757878047269</v>
      </c>
      <c r="L545" s="322">
        <f t="shared" si="276"/>
        <v>1844.8226986407706</v>
      </c>
      <c r="M545" s="322">
        <f t="shared" ca="1" si="276"/>
        <v>2324.4766002873707</v>
      </c>
      <c r="N545" s="322">
        <f t="shared" ca="1" si="276"/>
        <v>2440.7004303017397</v>
      </c>
      <c r="O545" s="322">
        <f t="shared" ca="1" si="276"/>
        <v>2562.7354518168258</v>
      </c>
      <c r="P545" s="322">
        <f t="shared" ca="1" si="276"/>
        <v>2690.8722244076675</v>
      </c>
      <c r="Q545" s="322">
        <f t="shared" ca="1" si="276"/>
        <v>2825.4158356280509</v>
      </c>
      <c r="R545" s="322">
        <f t="shared" ca="1" si="276"/>
        <v>2966.6866274094536</v>
      </c>
      <c r="S545" s="322">
        <f t="shared" ca="1" si="276"/>
        <v>3115.0209587799259</v>
      </c>
      <c r="T545" s="322">
        <f t="shared" ca="1" si="276"/>
        <v>3270.772006718923</v>
      </c>
      <c r="U545" s="322">
        <f t="shared" ca="1" si="276"/>
        <v>3434.3106070548679</v>
      </c>
      <c r="V545" s="322"/>
    </row>
    <row r="546" spans="1:22">
      <c r="A546" s="400">
        <f>Baseline!A546</f>
        <v>16</v>
      </c>
      <c r="B546" s="340" t="s">
        <v>65</v>
      </c>
      <c r="C546" s="35" t="str">
        <f>'Data Request'!$C$6</f>
        <v>Naira</v>
      </c>
      <c r="D546" s="35" t="str">
        <f>'Data Request'!$C$7</f>
        <v>Million</v>
      </c>
      <c r="G546" s="322">
        <f t="shared" ref="G546:U546" si="277">G115</f>
        <v>454.71563360000005</v>
      </c>
      <c r="H546" s="322">
        <f t="shared" si="277"/>
        <v>472.14149785000001</v>
      </c>
      <c r="I546" s="322">
        <f t="shared" si="277"/>
        <v>680.35819921999996</v>
      </c>
      <c r="J546" s="322">
        <f t="shared" si="277"/>
        <v>695.21912125000006</v>
      </c>
      <c r="K546" s="322">
        <f t="shared" si="277"/>
        <v>1014.1209691700001</v>
      </c>
      <c r="L546" s="322">
        <f t="shared" si="277"/>
        <v>1014.1209691700001</v>
      </c>
      <c r="M546" s="322">
        <f t="shared" ca="1" si="277"/>
        <v>2046.1647349300001</v>
      </c>
      <c r="N546" s="322">
        <f t="shared" ca="1" si="277"/>
        <v>7014.1209691700005</v>
      </c>
      <c r="O546" s="322">
        <f t="shared" ca="1" si="277"/>
        <v>7014.1209691700005</v>
      </c>
      <c r="P546" s="322">
        <f t="shared" ca="1" si="277"/>
        <v>9014.1209691700005</v>
      </c>
      <c r="Q546" s="322">
        <f t="shared" ca="1" si="277"/>
        <v>-17981.416343285739</v>
      </c>
      <c r="R546" s="322">
        <f t="shared" ca="1" si="277"/>
        <v>-17009.203423306702</v>
      </c>
      <c r="S546" s="322">
        <f t="shared" ca="1" si="277"/>
        <v>-13677.547521097897</v>
      </c>
      <c r="T546" s="322">
        <f t="shared" ca="1" si="277"/>
        <v>-17268.748099069104</v>
      </c>
      <c r="U546" s="322">
        <f t="shared" ca="1" si="277"/>
        <v>-17637.12941000134</v>
      </c>
      <c r="V546" s="322"/>
    </row>
    <row r="547" spans="1:22">
      <c r="A547" s="400">
        <f>Baseline!A547</f>
        <v>17</v>
      </c>
      <c r="B547" s="320" t="s">
        <v>263</v>
      </c>
      <c r="C547" s="35" t="str">
        <f>'Data Request'!$C$6</f>
        <v>Naira</v>
      </c>
      <c r="D547" s="35" t="str">
        <f>'Data Request'!$C$7</f>
        <v>Million</v>
      </c>
      <c r="G547" s="322">
        <f t="shared" ref="G547:U547" si="278">G116</f>
        <v>1913.33380841647</v>
      </c>
      <c r="H547" s="322">
        <f t="shared" si="278"/>
        <v>2149.1946417313279</v>
      </c>
      <c r="I547" s="322">
        <f t="shared" si="278"/>
        <v>2318.2768191000159</v>
      </c>
      <c r="J547" s="322">
        <f t="shared" si="278"/>
        <v>2171.6287262400001</v>
      </c>
      <c r="K547" s="322">
        <f t="shared" si="278"/>
        <v>2544.7760527899995</v>
      </c>
      <c r="L547" s="322">
        <f t="shared" si="278"/>
        <v>2749.9541354294997</v>
      </c>
      <c r="M547" s="322">
        <f t="shared" si="278"/>
        <v>2190.6910436237158</v>
      </c>
      <c r="N547" s="322">
        <f t="shared" ca="1" si="278"/>
        <v>1492.3996199810686</v>
      </c>
      <c r="O547" s="322">
        <f t="shared" ca="1" si="278"/>
        <v>992.93096016779373</v>
      </c>
      <c r="P547" s="322">
        <f t="shared" ca="1" si="278"/>
        <v>311.56433881391195</v>
      </c>
      <c r="Q547" s="322">
        <f t="shared" ca="1" si="278"/>
        <v>-405.11874705187847</v>
      </c>
      <c r="R547" s="322">
        <f t="shared" ca="1" si="278"/>
        <v>-2658.3482780344211</v>
      </c>
      <c r="S547" s="322">
        <f t="shared" ca="1" si="278"/>
        <v>-5053.8246183248784</v>
      </c>
      <c r="T547" s="322">
        <f t="shared" ca="1" si="278"/>
        <v>-7682.6261515064425</v>
      </c>
      <c r="U547" s="322">
        <f t="shared" ca="1" si="278"/>
        <v>-10728.457221288169</v>
      </c>
      <c r="V547" s="322"/>
    </row>
    <row r="548" spans="1:22">
      <c r="A548" s="400">
        <f>Baseline!A548</f>
        <v>18</v>
      </c>
      <c r="B548" s="340" t="s">
        <v>64</v>
      </c>
      <c r="C548" s="35" t="str">
        <f>'Data Request'!$C$6</f>
        <v>Naira</v>
      </c>
      <c r="D548" s="35" t="str">
        <f>'Data Request'!$C$7</f>
        <v>Million</v>
      </c>
      <c r="G548" s="322">
        <f t="shared" ref="G548:U548" si="279">G117</f>
        <v>315.32915494647006</v>
      </c>
      <c r="H548" s="322">
        <f t="shared" si="279"/>
        <v>297.55214086132793</v>
      </c>
      <c r="I548" s="322">
        <f t="shared" si="279"/>
        <v>332.76194914001599</v>
      </c>
      <c r="J548" s="322">
        <f t="shared" si="279"/>
        <v>289.35785958000002</v>
      </c>
      <c r="K548" s="322">
        <f t="shared" si="279"/>
        <v>225.85071360000003</v>
      </c>
      <c r="L548" s="322">
        <f t="shared" si="279"/>
        <v>315.08252928000007</v>
      </c>
      <c r="M548" s="322">
        <f t="shared" si="279"/>
        <v>453.71884216320001</v>
      </c>
      <c r="N548" s="322">
        <f t="shared" ca="1" si="279"/>
        <v>544.46261059584003</v>
      </c>
      <c r="O548" s="322">
        <f t="shared" ca="1" si="279"/>
        <v>653.35513271500804</v>
      </c>
      <c r="P548" s="322">
        <f t="shared" ca="1" si="279"/>
        <v>784.02615925800956</v>
      </c>
      <c r="Q548" s="322">
        <f t="shared" ca="1" si="279"/>
        <v>940.83139110961145</v>
      </c>
      <c r="R548" s="322">
        <f t="shared" ca="1" si="279"/>
        <v>1128.9976693315339</v>
      </c>
      <c r="S548" s="322">
        <f t="shared" ca="1" si="279"/>
        <v>1354.7972031978404</v>
      </c>
      <c r="T548" s="322">
        <f t="shared" ca="1" si="279"/>
        <v>1625.7566438374083</v>
      </c>
      <c r="U548" s="322">
        <f t="shared" ca="1" si="279"/>
        <v>1950.9079726048899</v>
      </c>
      <c r="V548" s="322"/>
    </row>
    <row r="549" spans="1:22">
      <c r="A549" s="400">
        <f>Baseline!A549</f>
        <v>19</v>
      </c>
      <c r="B549" s="340" t="s">
        <v>65</v>
      </c>
      <c r="C549" s="35" t="str">
        <f>'Data Request'!$C$6</f>
        <v>Naira</v>
      </c>
      <c r="D549" s="35" t="str">
        <f>'Data Request'!$C$7</f>
        <v>Million</v>
      </c>
      <c r="G549" s="322">
        <f t="shared" ref="G549:U549" si="280">G118</f>
        <v>1598.00465347</v>
      </c>
      <c r="H549" s="322">
        <f t="shared" si="280"/>
        <v>1851.6425008699998</v>
      </c>
      <c r="I549" s="322">
        <f t="shared" si="280"/>
        <v>1985.5148699600002</v>
      </c>
      <c r="J549" s="322">
        <f t="shared" si="280"/>
        <v>1882.2708666600001</v>
      </c>
      <c r="K549" s="322">
        <f t="shared" si="280"/>
        <v>2318.9253391899997</v>
      </c>
      <c r="L549" s="322">
        <f t="shared" si="280"/>
        <v>2434.8716061494997</v>
      </c>
      <c r="M549" s="322">
        <f t="shared" si="280"/>
        <v>1736.9722014605159</v>
      </c>
      <c r="N549" s="322">
        <f t="shared" ca="1" si="280"/>
        <v>947.93700938522852</v>
      </c>
      <c r="O549" s="322">
        <f t="shared" ca="1" si="280"/>
        <v>339.57582745278569</v>
      </c>
      <c r="P549" s="322">
        <f t="shared" ca="1" si="280"/>
        <v>-472.46182044409761</v>
      </c>
      <c r="Q549" s="322">
        <f t="shared" ca="1" si="280"/>
        <v>-1345.95013816149</v>
      </c>
      <c r="R549" s="322">
        <f t="shared" ca="1" si="280"/>
        <v>-3787.345947365955</v>
      </c>
      <c r="S549" s="322">
        <f t="shared" ca="1" si="280"/>
        <v>-6408.6218215227182</v>
      </c>
      <c r="T549" s="322">
        <f t="shared" ca="1" si="280"/>
        <v>-9308.3827953438504</v>
      </c>
      <c r="U549" s="322">
        <f t="shared" ca="1" si="280"/>
        <v>-12679.36519389306</v>
      </c>
      <c r="V549" s="322"/>
    </row>
    <row r="550" spans="1:22">
      <c r="A550" s="400" t="str">
        <f>Baseline!A550</f>
        <v>A</v>
      </c>
      <c r="B550" s="342" t="s">
        <v>310</v>
      </c>
      <c r="C550" s="364" t="str">
        <f>'Data Request'!$C$6</f>
        <v>Naira</v>
      </c>
      <c r="D550" s="364" t="str">
        <f>'Data Request'!$C$7</f>
        <v>Million</v>
      </c>
      <c r="E550" s="365"/>
      <c r="F550" s="365"/>
      <c r="G550" s="366">
        <f t="shared" ref="G550:U550" si="281">G6</f>
        <v>1660778</v>
      </c>
      <c r="H550" s="366">
        <f t="shared" si="281"/>
        <v>1808632</v>
      </c>
      <c r="I550" s="366">
        <f t="shared" si="281"/>
        <v>2314949</v>
      </c>
      <c r="J550" s="366">
        <f t="shared" si="281"/>
        <v>2593789</v>
      </c>
      <c r="K550" s="366">
        <f t="shared" si="281"/>
        <v>2928298</v>
      </c>
      <c r="L550" s="366">
        <f t="shared" si="281"/>
        <v>3069404</v>
      </c>
      <c r="M550" s="366">
        <f t="shared" si="281"/>
        <v>3373143</v>
      </c>
      <c r="N550" s="366">
        <f t="shared" si="281"/>
        <v>3729172</v>
      </c>
      <c r="O550" s="366">
        <f t="shared" si="281"/>
        <v>4128395</v>
      </c>
      <c r="P550" s="366">
        <f t="shared" si="281"/>
        <v>4422336</v>
      </c>
      <c r="Q550" s="366">
        <f t="shared" si="281"/>
        <v>4737207</v>
      </c>
      <c r="R550" s="366">
        <f t="shared" si="281"/>
        <v>5074496</v>
      </c>
      <c r="S550" s="366">
        <f t="shared" si="281"/>
        <v>5435800</v>
      </c>
      <c r="T550" s="366">
        <f t="shared" si="281"/>
        <v>5822829</v>
      </c>
      <c r="U550" s="366">
        <f t="shared" si="281"/>
        <v>6237414</v>
      </c>
      <c r="V550" s="322"/>
    </row>
    <row r="551" spans="1:22">
      <c r="A551" s="400">
        <f>Baseline!A551</f>
        <v>0</v>
      </c>
      <c r="B551" s="320" t="s">
        <v>125</v>
      </c>
      <c r="C551" s="35" t="str">
        <f>'Data Request'!$C$6</f>
        <v>Naira</v>
      </c>
      <c r="D551" s="35" t="str">
        <f>'Data Request'!$C$7</f>
        <v>Million</v>
      </c>
      <c r="G551" s="322">
        <f t="shared" ref="G551:U551" si="282">G13</f>
        <v>80202.713683559996</v>
      </c>
      <c r="H551" s="322">
        <f t="shared" si="282"/>
        <v>72309.791318599993</v>
      </c>
      <c r="I551" s="322">
        <f t="shared" si="282"/>
        <v>70025.797283170003</v>
      </c>
      <c r="J551" s="322">
        <f t="shared" si="282"/>
        <v>100931.84955251</v>
      </c>
      <c r="K551" s="322">
        <f t="shared" si="282"/>
        <v>102447.65274292999</v>
      </c>
      <c r="L551" s="322">
        <f t="shared" si="282"/>
        <v>83574.498067620763</v>
      </c>
      <c r="M551" s="322">
        <f t="shared" ca="1" si="282"/>
        <v>88425.212756603607</v>
      </c>
      <c r="N551" s="322">
        <f t="shared" ca="1" si="282"/>
        <v>96904.295516266458</v>
      </c>
      <c r="O551" s="322">
        <f t="shared" ca="1" si="282"/>
        <v>100824.71770623195</v>
      </c>
      <c r="P551" s="322">
        <f t="shared" ca="1" si="282"/>
        <v>106784.23437372279</v>
      </c>
      <c r="Q551" s="322">
        <f t="shared" ca="1" si="282"/>
        <v>83944.94142868818</v>
      </c>
      <c r="R551" s="322">
        <f t="shared" ca="1" si="282"/>
        <v>87780.498643636005</v>
      </c>
      <c r="S551" s="322">
        <f t="shared" ca="1" si="282"/>
        <v>94089.080722803192</v>
      </c>
      <c r="T551" s="322">
        <f t="shared" ca="1" si="282"/>
        <v>93510.101254761714</v>
      </c>
      <c r="U551" s="322">
        <f t="shared" ca="1" si="282"/>
        <v>96018.962649314621</v>
      </c>
      <c r="V551" s="322"/>
    </row>
    <row r="552" spans="1:22">
      <c r="A552" s="400">
        <f>Baseline!A552</f>
        <v>0</v>
      </c>
      <c r="B552" s="340" t="s">
        <v>335</v>
      </c>
      <c r="C552" s="35" t="str">
        <f>'Data Request'!$C$6</f>
        <v>Naira</v>
      </c>
      <c r="D552" s="35" t="str">
        <f>'Data Request'!$C$7</f>
        <v>Million</v>
      </c>
      <c r="G552" s="322">
        <f t="shared" ref="G552:U552" si="283">G14</f>
        <v>32533.115820049999</v>
      </c>
      <c r="H552" s="322">
        <f t="shared" si="283"/>
        <v>43411.141877559996</v>
      </c>
      <c r="I552" s="322">
        <f t="shared" si="283"/>
        <v>36182.984692190003</v>
      </c>
      <c r="J552" s="322">
        <f t="shared" si="283"/>
        <v>42758.634265220004</v>
      </c>
      <c r="K552" s="322">
        <f t="shared" si="283"/>
        <v>41406.205692240001</v>
      </c>
      <c r="L552" s="322">
        <f t="shared" si="283"/>
        <v>43476.515976852002</v>
      </c>
      <c r="M552" s="322">
        <f t="shared" si="283"/>
        <v>45650.3417756946</v>
      </c>
      <c r="N552" s="322">
        <f t="shared" si="283"/>
        <v>47932.858864479334</v>
      </c>
      <c r="O552" s="322">
        <f t="shared" si="283"/>
        <v>50329.501807703295</v>
      </c>
      <c r="P552" s="322">
        <f t="shared" si="283"/>
        <v>52845.976898088469</v>
      </c>
      <c r="Q552" s="322">
        <f t="shared" si="283"/>
        <v>55488.275742992882</v>
      </c>
      <c r="R552" s="322">
        <f t="shared" si="283"/>
        <v>58262.689530142539</v>
      </c>
      <c r="S552" s="322">
        <f t="shared" si="283"/>
        <v>61175.824006649658</v>
      </c>
      <c r="T552" s="322">
        <f t="shared" si="283"/>
        <v>64234.615206982147</v>
      </c>
      <c r="U552" s="322">
        <f t="shared" si="283"/>
        <v>67446.345967331246</v>
      </c>
      <c r="V552" s="322"/>
    </row>
    <row r="553" spans="1:22">
      <c r="A553" s="400">
        <f>Baseline!A553</f>
        <v>0</v>
      </c>
      <c r="B553" s="344" t="s">
        <v>265</v>
      </c>
      <c r="C553" s="35" t="str">
        <f>'Data Request'!$C$6</f>
        <v>Naira</v>
      </c>
      <c r="D553" s="35" t="str">
        <f>'Data Request'!$C$7</f>
        <v>Million</v>
      </c>
      <c r="G553" s="322">
        <f t="shared" ref="G553:U553" si="284">G15</f>
        <v>0</v>
      </c>
      <c r="H553" s="322">
        <f t="shared" si="284"/>
        <v>0</v>
      </c>
      <c r="I553" s="322">
        <f t="shared" si="284"/>
        <v>0</v>
      </c>
      <c r="J553" s="322">
        <f t="shared" si="284"/>
        <v>0</v>
      </c>
      <c r="K553" s="322">
        <f t="shared" si="284"/>
        <v>0</v>
      </c>
      <c r="L553" s="322">
        <f t="shared" si="284"/>
        <v>0</v>
      </c>
      <c r="M553" s="322">
        <f t="shared" si="284"/>
        <v>0</v>
      </c>
      <c r="N553" s="322">
        <f t="shared" si="284"/>
        <v>0</v>
      </c>
      <c r="O553" s="322">
        <f t="shared" si="284"/>
        <v>0</v>
      </c>
      <c r="P553" s="322">
        <f t="shared" si="284"/>
        <v>0</v>
      </c>
      <c r="Q553" s="322">
        <f t="shared" si="284"/>
        <v>0</v>
      </c>
      <c r="R553" s="322">
        <f t="shared" si="284"/>
        <v>0</v>
      </c>
      <c r="S553" s="322">
        <f t="shared" si="284"/>
        <v>0</v>
      </c>
      <c r="T553" s="322">
        <f t="shared" si="284"/>
        <v>0</v>
      </c>
      <c r="U553" s="322">
        <f t="shared" si="284"/>
        <v>0</v>
      </c>
      <c r="V553" s="322"/>
    </row>
    <row r="554" spans="1:22">
      <c r="A554" s="400">
        <f>Baseline!A554</f>
        <v>0</v>
      </c>
      <c r="B554" s="344" t="s">
        <v>267</v>
      </c>
      <c r="C554" s="35" t="str">
        <f>'Data Request'!$C$6</f>
        <v>Naira</v>
      </c>
      <c r="D554" s="35" t="str">
        <f>'Data Request'!$C$7</f>
        <v>Million</v>
      </c>
      <c r="G554" s="322">
        <f t="shared" ref="G554:U554" si="285">G16</f>
        <v>0</v>
      </c>
      <c r="H554" s="322">
        <f t="shared" si="285"/>
        <v>0</v>
      </c>
      <c r="I554" s="322">
        <f t="shared" si="285"/>
        <v>0</v>
      </c>
      <c r="J554" s="322">
        <f t="shared" si="285"/>
        <v>0</v>
      </c>
      <c r="K554" s="322">
        <f t="shared" si="285"/>
        <v>0</v>
      </c>
      <c r="L554" s="322">
        <f t="shared" si="285"/>
        <v>0</v>
      </c>
      <c r="M554" s="322">
        <f t="shared" si="285"/>
        <v>0</v>
      </c>
      <c r="N554" s="322">
        <f t="shared" si="285"/>
        <v>0</v>
      </c>
      <c r="O554" s="322">
        <f t="shared" si="285"/>
        <v>0</v>
      </c>
      <c r="P554" s="322">
        <f t="shared" si="285"/>
        <v>0</v>
      </c>
      <c r="Q554" s="322">
        <f t="shared" si="285"/>
        <v>0</v>
      </c>
      <c r="R554" s="322">
        <f t="shared" si="285"/>
        <v>0</v>
      </c>
      <c r="S554" s="322">
        <f t="shared" si="285"/>
        <v>0</v>
      </c>
      <c r="T554" s="322">
        <f t="shared" si="285"/>
        <v>0</v>
      </c>
      <c r="U554" s="322">
        <f t="shared" si="285"/>
        <v>0</v>
      </c>
      <c r="V554" s="322"/>
    </row>
    <row r="555" spans="1:22">
      <c r="A555" s="400">
        <f>Baseline!A555</f>
        <v>0</v>
      </c>
      <c r="B555" s="345" t="s">
        <v>273</v>
      </c>
      <c r="C555" s="35" t="str">
        <f>'Data Request'!$C$6</f>
        <v>Naira</v>
      </c>
      <c r="D555" s="35" t="str">
        <f>'Data Request'!$C$7</f>
        <v>Million</v>
      </c>
      <c r="G555" s="322">
        <f t="shared" ref="G555:U555" si="286">G17</f>
        <v>0</v>
      </c>
      <c r="H555" s="322">
        <f t="shared" si="286"/>
        <v>0</v>
      </c>
      <c r="I555" s="322">
        <f t="shared" si="286"/>
        <v>0</v>
      </c>
      <c r="J555" s="322">
        <f t="shared" si="286"/>
        <v>0</v>
      </c>
      <c r="K555" s="322">
        <f t="shared" si="286"/>
        <v>0</v>
      </c>
      <c r="L555" s="322">
        <f t="shared" si="286"/>
        <v>0</v>
      </c>
      <c r="M555" s="322">
        <f t="shared" si="286"/>
        <v>0</v>
      </c>
      <c r="N555" s="322">
        <f t="shared" si="286"/>
        <v>0</v>
      </c>
      <c r="O555" s="322">
        <f t="shared" si="286"/>
        <v>0</v>
      </c>
      <c r="P555" s="322">
        <f t="shared" si="286"/>
        <v>0</v>
      </c>
      <c r="Q555" s="322">
        <f t="shared" si="286"/>
        <v>0</v>
      </c>
      <c r="R555" s="322">
        <f t="shared" si="286"/>
        <v>0</v>
      </c>
      <c r="S555" s="322">
        <f t="shared" si="286"/>
        <v>0</v>
      </c>
      <c r="T555" s="322">
        <f t="shared" si="286"/>
        <v>0</v>
      </c>
      <c r="U555" s="322">
        <f t="shared" si="286"/>
        <v>0</v>
      </c>
      <c r="V555" s="322"/>
    </row>
    <row r="556" spans="1:22">
      <c r="A556" s="400">
        <f>Baseline!A556</f>
        <v>0</v>
      </c>
      <c r="B556" s="345" t="s">
        <v>274</v>
      </c>
      <c r="C556" s="35" t="str">
        <f>'Data Request'!$C$6</f>
        <v>Naira</v>
      </c>
      <c r="D556" s="35" t="str">
        <f>'Data Request'!$C$7</f>
        <v>Million</v>
      </c>
      <c r="G556" s="322">
        <f t="shared" ref="G556:U556" si="287">G18</f>
        <v>0</v>
      </c>
      <c r="H556" s="322">
        <f t="shared" si="287"/>
        <v>0</v>
      </c>
      <c r="I556" s="322">
        <f t="shared" si="287"/>
        <v>0</v>
      </c>
      <c r="J556" s="322">
        <f t="shared" si="287"/>
        <v>0</v>
      </c>
      <c r="K556" s="322">
        <f t="shared" si="287"/>
        <v>0</v>
      </c>
      <c r="L556" s="322">
        <f t="shared" si="287"/>
        <v>0</v>
      </c>
      <c r="M556" s="322">
        <f t="shared" si="287"/>
        <v>0</v>
      </c>
      <c r="N556" s="322">
        <f t="shared" si="287"/>
        <v>0</v>
      </c>
      <c r="O556" s="322">
        <f t="shared" si="287"/>
        <v>0</v>
      </c>
      <c r="P556" s="322">
        <f t="shared" si="287"/>
        <v>0</v>
      </c>
      <c r="Q556" s="322">
        <f t="shared" si="287"/>
        <v>0</v>
      </c>
      <c r="R556" s="322">
        <f t="shared" si="287"/>
        <v>0</v>
      </c>
      <c r="S556" s="322">
        <f t="shared" si="287"/>
        <v>0</v>
      </c>
      <c r="T556" s="322">
        <f t="shared" si="287"/>
        <v>0</v>
      </c>
      <c r="U556" s="322">
        <f t="shared" si="287"/>
        <v>0</v>
      </c>
      <c r="V556" s="322"/>
    </row>
    <row r="557" spans="1:22">
      <c r="A557" s="400">
        <f>Baseline!A557</f>
        <v>0</v>
      </c>
      <c r="B557" s="345" t="s">
        <v>308</v>
      </c>
      <c r="C557" s="35" t="str">
        <f>'Data Request'!$C$6</f>
        <v>Naira</v>
      </c>
      <c r="D557" s="35" t="str">
        <f>'Data Request'!$C$7</f>
        <v>Million</v>
      </c>
      <c r="G557" s="322">
        <f t="shared" ref="G557:U557" si="288">G19</f>
        <v>7886.2365137799998</v>
      </c>
      <c r="H557" s="322">
        <f t="shared" si="288"/>
        <v>7698.8812524899995</v>
      </c>
      <c r="I557" s="322">
        <f t="shared" si="288"/>
        <v>9517.926601090001</v>
      </c>
      <c r="J557" s="322">
        <f t="shared" si="288"/>
        <v>10766.78555074</v>
      </c>
      <c r="K557" s="322">
        <f t="shared" si="288"/>
        <v>11565.18531755</v>
      </c>
      <c r="L557" s="322">
        <f t="shared" si="288"/>
        <v>12143.444583427501</v>
      </c>
      <c r="M557" s="322">
        <f t="shared" si="288"/>
        <v>12750.616812598875</v>
      </c>
      <c r="N557" s="322">
        <f t="shared" si="288"/>
        <v>13388.14765322882</v>
      </c>
      <c r="O557" s="322">
        <f t="shared" si="288"/>
        <v>14057.55503589026</v>
      </c>
      <c r="P557" s="322">
        <f t="shared" si="288"/>
        <v>14760.432787684775</v>
      </c>
      <c r="Q557" s="322">
        <f t="shared" si="288"/>
        <v>15498.454427069011</v>
      </c>
      <c r="R557" s="322">
        <f t="shared" si="288"/>
        <v>16273.377148422465</v>
      </c>
      <c r="S557" s="322">
        <f t="shared" si="288"/>
        <v>17087.046005843586</v>
      </c>
      <c r="T557" s="322">
        <f t="shared" si="288"/>
        <v>17941.398306135765</v>
      </c>
      <c r="U557" s="322">
        <f t="shared" si="288"/>
        <v>18838.468221442556</v>
      </c>
      <c r="V557" s="322"/>
    </row>
    <row r="558" spans="1:22">
      <c r="A558" s="400">
        <f>Baseline!A558</f>
        <v>3</v>
      </c>
      <c r="B558" s="368" t="s">
        <v>309</v>
      </c>
      <c r="C558" s="364" t="str">
        <f>'Data Request'!$C$6</f>
        <v>Naira</v>
      </c>
      <c r="D558" s="364" t="str">
        <f>'Data Request'!$C$7</f>
        <v>Million</v>
      </c>
      <c r="E558" s="365"/>
      <c r="F558" s="365"/>
      <c r="G558" s="366">
        <f t="shared" ref="G558:U558" si="289">G20</f>
        <v>9093.8036747000006</v>
      </c>
      <c r="H558" s="366">
        <f t="shared" si="289"/>
        <v>9140.44405482</v>
      </c>
      <c r="I558" s="366">
        <f t="shared" si="289"/>
        <v>18104.562225630001</v>
      </c>
      <c r="J558" s="366">
        <f t="shared" si="289"/>
        <v>17552.10593709</v>
      </c>
      <c r="K558" s="366">
        <f t="shared" si="289"/>
        <v>24093.842507000001</v>
      </c>
      <c r="L558" s="366">
        <f t="shared" si="289"/>
        <v>25298.534632350002</v>
      </c>
      <c r="M558" s="366">
        <f t="shared" si="289"/>
        <v>26563.461363967501</v>
      </c>
      <c r="N558" s="366">
        <f t="shared" si="289"/>
        <v>27891.63443216588</v>
      </c>
      <c r="O558" s="366">
        <f t="shared" si="289"/>
        <v>29286.21615377417</v>
      </c>
      <c r="P558" s="366">
        <f t="shared" si="289"/>
        <v>30750.526961462881</v>
      </c>
      <c r="Q558" s="366">
        <f t="shared" si="289"/>
        <v>32288.053309536022</v>
      </c>
      <c r="R558" s="366">
        <f t="shared" si="289"/>
        <v>33902.455975012832</v>
      </c>
      <c r="S558" s="366">
        <f t="shared" si="289"/>
        <v>35597.578773763467</v>
      </c>
      <c r="T558" s="366">
        <f t="shared" si="289"/>
        <v>37377.457712451644</v>
      </c>
      <c r="U558" s="366">
        <f t="shared" si="289"/>
        <v>39246.330598074223</v>
      </c>
      <c r="V558" s="322"/>
    </row>
    <row r="559" spans="1:22">
      <c r="A559" s="400">
        <f>Baseline!A559</f>
        <v>0</v>
      </c>
      <c r="B559" s="345" t="s">
        <v>275</v>
      </c>
      <c r="C559" s="35" t="str">
        <f>'Data Request'!$C$6</f>
        <v>Naira</v>
      </c>
      <c r="D559" s="35" t="str">
        <f>'Data Request'!$C$7</f>
        <v>Million</v>
      </c>
      <c r="G559" s="322">
        <f t="shared" ref="G559:U559" si="290">G21</f>
        <v>0</v>
      </c>
      <c r="H559" s="322">
        <f t="shared" si="290"/>
        <v>0</v>
      </c>
      <c r="I559" s="322">
        <f t="shared" si="290"/>
        <v>0</v>
      </c>
      <c r="J559" s="322">
        <f t="shared" si="290"/>
        <v>0</v>
      </c>
      <c r="K559" s="322">
        <f t="shared" si="290"/>
        <v>0</v>
      </c>
      <c r="L559" s="322">
        <f t="shared" si="290"/>
        <v>2656.0028749912562</v>
      </c>
      <c r="M559" s="322">
        <f t="shared" ca="1" si="290"/>
        <v>3460.7928043426436</v>
      </c>
      <c r="N559" s="322">
        <f t="shared" ca="1" si="290"/>
        <v>7691.6545663924226</v>
      </c>
      <c r="O559" s="322">
        <f t="shared" ca="1" si="290"/>
        <v>7151.4447088642264</v>
      </c>
      <c r="P559" s="322">
        <f t="shared" ca="1" si="290"/>
        <v>8427.2977264866677</v>
      </c>
      <c r="Q559" s="322">
        <f t="shared" ca="1" si="290"/>
        <v>-19329.842050909727</v>
      </c>
      <c r="R559" s="322">
        <f t="shared" ca="1" si="290"/>
        <v>-20658.024009941852</v>
      </c>
      <c r="S559" s="322">
        <f t="shared" ca="1" si="290"/>
        <v>-19771.368063453534</v>
      </c>
      <c r="T559" s="322">
        <f t="shared" ca="1" si="290"/>
        <v>-26043.369970807827</v>
      </c>
      <c r="U559" s="322">
        <f t="shared" ca="1" si="290"/>
        <v>-29512.182137533397</v>
      </c>
      <c r="V559" s="322"/>
    </row>
    <row r="560" spans="1:22">
      <c r="A560" s="400">
        <f>Baseline!A560</f>
        <v>4</v>
      </c>
      <c r="B560" s="346" t="str">
        <f>B22</f>
        <v>Grants</v>
      </c>
      <c r="C560" s="35" t="str">
        <f>'Data Request'!$C$6</f>
        <v>Naira</v>
      </c>
      <c r="D560" s="35" t="str">
        <f>'Data Request'!$C$7</f>
        <v>Million</v>
      </c>
      <c r="G560" s="322">
        <f t="shared" ref="G560:U560" si="291">G22</f>
        <v>539.4510626</v>
      </c>
      <c r="H560" s="322">
        <f t="shared" si="291"/>
        <v>675.55696641999998</v>
      </c>
      <c r="I560" s="322">
        <f t="shared" si="291"/>
        <v>3961.25615926</v>
      </c>
      <c r="J560" s="322">
        <f t="shared" si="291"/>
        <v>3868.8431855500003</v>
      </c>
      <c r="K560" s="322">
        <f t="shared" si="291"/>
        <v>2618.98562425</v>
      </c>
      <c r="L560" s="322">
        <f t="shared" si="291"/>
        <v>2749.9349054625</v>
      </c>
      <c r="M560" s="322">
        <f t="shared" si="291"/>
        <v>2887.4316507356252</v>
      </c>
      <c r="N560" s="322">
        <f t="shared" si="291"/>
        <v>3031.8032332724065</v>
      </c>
      <c r="O560" s="322">
        <f t="shared" si="291"/>
        <v>3183.3933949360267</v>
      </c>
      <c r="P560" s="322">
        <f t="shared" si="291"/>
        <v>3342.5630646828281</v>
      </c>
      <c r="Q560" s="322">
        <f t="shared" si="291"/>
        <v>3509.6912179169694</v>
      </c>
      <c r="R560" s="322">
        <f t="shared" si="291"/>
        <v>3685.1757788128184</v>
      </c>
      <c r="S560" s="322">
        <f t="shared" si="291"/>
        <v>3869.4345677534589</v>
      </c>
      <c r="T560" s="322">
        <f t="shared" si="291"/>
        <v>4062.9062961411319</v>
      </c>
      <c r="U560" s="322">
        <f t="shared" si="291"/>
        <v>4266.0516109481887</v>
      </c>
      <c r="V560" s="322"/>
    </row>
    <row r="561" spans="1:22">
      <c r="A561" s="400">
        <f>Baseline!A561</f>
        <v>0</v>
      </c>
      <c r="B561" s="346" t="str">
        <f>B23</f>
        <v>Sales of Government Assets and Privatization Proceeds</v>
      </c>
      <c r="C561" s="35" t="str">
        <f>'Data Request'!$C$6</f>
        <v>Naira</v>
      </c>
      <c r="D561" s="35" t="str">
        <f>'Data Request'!$C$7</f>
        <v>Million</v>
      </c>
      <c r="G561" s="322">
        <f t="shared" ref="G561:U561" si="292">G23</f>
        <v>0</v>
      </c>
      <c r="H561" s="322">
        <f t="shared" si="292"/>
        <v>0</v>
      </c>
      <c r="I561" s="322">
        <f t="shared" si="292"/>
        <v>0</v>
      </c>
      <c r="J561" s="322">
        <f t="shared" si="292"/>
        <v>0</v>
      </c>
      <c r="K561" s="322">
        <f t="shared" si="292"/>
        <v>0</v>
      </c>
      <c r="L561" s="322">
        <f t="shared" si="292"/>
        <v>0</v>
      </c>
      <c r="M561" s="322">
        <f t="shared" si="292"/>
        <v>0</v>
      </c>
      <c r="N561" s="322">
        <f t="shared" si="292"/>
        <v>0</v>
      </c>
      <c r="O561" s="322">
        <f t="shared" si="292"/>
        <v>0</v>
      </c>
      <c r="P561" s="322">
        <f t="shared" si="292"/>
        <v>0</v>
      </c>
      <c r="Q561" s="322">
        <f t="shared" si="292"/>
        <v>0</v>
      </c>
      <c r="R561" s="322">
        <f t="shared" si="292"/>
        <v>0</v>
      </c>
      <c r="S561" s="322">
        <f t="shared" si="292"/>
        <v>0</v>
      </c>
      <c r="T561" s="322">
        <f t="shared" si="292"/>
        <v>0</v>
      </c>
      <c r="U561" s="322">
        <f t="shared" si="292"/>
        <v>0</v>
      </c>
      <c r="V561" s="322"/>
    </row>
    <row r="562" spans="1:22">
      <c r="A562" s="400">
        <f>Baseline!A562</f>
        <v>0</v>
      </c>
      <c r="B562" s="346" t="str">
        <f>B24</f>
        <v>Other Non-Debt Creating Capital Receipts</v>
      </c>
      <c r="C562" s="35" t="str">
        <f>'Data Request'!$C$6</f>
        <v>Naira</v>
      </c>
      <c r="D562" s="35" t="str">
        <f>'Data Request'!$C$7</f>
        <v>Million</v>
      </c>
      <c r="G562" s="322">
        <f t="shared" ref="G562:U562" si="293">G24</f>
        <v>30150.106612430001</v>
      </c>
      <c r="H562" s="322">
        <f t="shared" si="293"/>
        <v>11383.767167310001</v>
      </c>
      <c r="I562" s="322">
        <f t="shared" si="293"/>
        <v>2259.0676050000002</v>
      </c>
      <c r="J562" s="322">
        <f t="shared" si="293"/>
        <v>25985.48061391</v>
      </c>
      <c r="K562" s="322">
        <f t="shared" si="293"/>
        <v>22763.433601889999</v>
      </c>
      <c r="L562" s="322">
        <f t="shared" si="293"/>
        <v>23901.605281984499</v>
      </c>
      <c r="M562" s="322">
        <f t="shared" si="293"/>
        <v>25096.685546083725</v>
      </c>
      <c r="N562" s="322">
        <f t="shared" si="293"/>
        <v>26351.519823387913</v>
      </c>
      <c r="O562" s="322">
        <f t="shared" si="293"/>
        <v>27669.095814557306</v>
      </c>
      <c r="P562" s="322">
        <f t="shared" si="293"/>
        <v>29052.550605285174</v>
      </c>
      <c r="Q562" s="322">
        <f t="shared" si="293"/>
        <v>30505.178135549428</v>
      </c>
      <c r="R562" s="322">
        <f t="shared" si="293"/>
        <v>32030.437042326907</v>
      </c>
      <c r="S562" s="322">
        <f t="shared" si="293"/>
        <v>33631.958894443247</v>
      </c>
      <c r="T562" s="322">
        <f t="shared" si="293"/>
        <v>35313.556839165409</v>
      </c>
      <c r="U562" s="322">
        <f t="shared" si="293"/>
        <v>37079.234681123686</v>
      </c>
      <c r="V562" s="322"/>
    </row>
    <row r="563" spans="1:22">
      <c r="A563" s="400">
        <f>Baseline!A563</f>
        <v>0</v>
      </c>
      <c r="B563" s="346" t="s">
        <v>268</v>
      </c>
      <c r="C563" s="35" t="str">
        <f>'Data Request'!$C$6</f>
        <v>Naira</v>
      </c>
      <c r="D563" s="35" t="str">
        <f>'Data Request'!$C$7</f>
        <v>Million</v>
      </c>
      <c r="G563" s="322">
        <f t="shared" ref="G563:U563" si="294">G25</f>
        <v>0</v>
      </c>
      <c r="H563" s="322">
        <f t="shared" si="294"/>
        <v>0</v>
      </c>
      <c r="I563" s="322">
        <f t="shared" si="294"/>
        <v>0</v>
      </c>
      <c r="J563" s="322">
        <f t="shared" si="294"/>
        <v>0</v>
      </c>
      <c r="K563" s="322">
        <f t="shared" si="294"/>
        <v>0</v>
      </c>
      <c r="L563" s="322">
        <f t="shared" si="294"/>
        <v>-23995.537312455741</v>
      </c>
      <c r="M563" s="322">
        <f t="shared" ca="1" si="294"/>
        <v>-24523.324392476708</v>
      </c>
      <c r="N563" s="322">
        <f t="shared" ca="1" si="294"/>
        <v>-21691.668490267897</v>
      </c>
      <c r="O563" s="322">
        <f t="shared" ca="1" si="294"/>
        <v>-23701.044500629105</v>
      </c>
      <c r="P563" s="322">
        <f t="shared" ca="1" si="294"/>
        <v>-23967.815943481335</v>
      </c>
      <c r="Q563" s="322">
        <f t="shared" ca="1" si="294"/>
        <v>-53344.711404376125</v>
      </c>
      <c r="R563" s="322">
        <f t="shared" ca="1" si="294"/>
        <v>-56373.636831081574</v>
      </c>
      <c r="S563" s="322">
        <f t="shared" ca="1" si="294"/>
        <v>-57272.761525650239</v>
      </c>
      <c r="T563" s="322">
        <f t="shared" ca="1" si="294"/>
        <v>-65419.833106114369</v>
      </c>
      <c r="U563" s="322">
        <f t="shared" ca="1" si="294"/>
        <v>-70857.468429605273</v>
      </c>
      <c r="V563" s="322"/>
    </row>
    <row r="564" spans="1:22">
      <c r="A564" s="400">
        <f>Baseline!A564</f>
        <v>1</v>
      </c>
      <c r="B564" s="342" t="s">
        <v>307</v>
      </c>
      <c r="C564" s="364" t="str">
        <f>'Data Request'!$C$6</f>
        <v>Naira</v>
      </c>
      <c r="D564" s="364" t="str">
        <f>'Data Request'!$C$7</f>
        <v>Million</v>
      </c>
      <c r="E564" s="365"/>
      <c r="F564" s="365"/>
      <c r="G564" s="366">
        <f>G552+G555+G556+G557+G558+G560</f>
        <v>50052.607071129998</v>
      </c>
      <c r="H564" s="366">
        <f t="shared" ref="H564:U564" si="295">H552+H555+H556+H557+H558+H560</f>
        <v>60926.024151289996</v>
      </c>
      <c r="I564" s="366">
        <f t="shared" si="295"/>
        <v>67766.729678169999</v>
      </c>
      <c r="J564" s="366">
        <f t="shared" si="295"/>
        <v>74946.368938600004</v>
      </c>
      <c r="K564" s="366">
        <f t="shared" si="295"/>
        <v>79684.219141039997</v>
      </c>
      <c r="L564" s="366">
        <f t="shared" si="295"/>
        <v>83668.430098092009</v>
      </c>
      <c r="M564" s="366">
        <f t="shared" si="295"/>
        <v>87851.851602996598</v>
      </c>
      <c r="N564" s="366">
        <f t="shared" si="295"/>
        <v>92244.44418314645</v>
      </c>
      <c r="O564" s="366">
        <f t="shared" si="295"/>
        <v>96856.666392303741</v>
      </c>
      <c r="P564" s="366">
        <f t="shared" si="295"/>
        <v>101699.49971191895</v>
      </c>
      <c r="Q564" s="366">
        <f t="shared" si="295"/>
        <v>106784.47469751489</v>
      </c>
      <c r="R564" s="366">
        <f t="shared" si="295"/>
        <v>112123.69843239067</v>
      </c>
      <c r="S564" s="366">
        <f t="shared" si="295"/>
        <v>117729.88335401018</v>
      </c>
      <c r="T564" s="366">
        <f t="shared" si="295"/>
        <v>123616.37752171067</v>
      </c>
      <c r="U564" s="366">
        <f t="shared" si="295"/>
        <v>129797.1963977962</v>
      </c>
      <c r="V564" s="322"/>
    </row>
    <row r="565" spans="1:22">
      <c r="A565" s="400">
        <f>Baseline!A565</f>
        <v>2</v>
      </c>
      <c r="B565" s="342" t="s">
        <v>345</v>
      </c>
      <c r="C565" s="364" t="str">
        <f>'Data Request'!$C$6</f>
        <v>Naira</v>
      </c>
      <c r="D565" s="364" t="str">
        <f>'Data Request'!$C$7</f>
        <v>Million</v>
      </c>
      <c r="E565" s="365"/>
      <c r="F565" s="365"/>
      <c r="G565" s="366">
        <f>G552+G555+G556+G557</f>
        <v>40419.35233383</v>
      </c>
      <c r="H565" s="366">
        <f t="shared" ref="H565:U565" si="296">H552+H555+H556+H557</f>
        <v>51110.023130049995</v>
      </c>
      <c r="I565" s="366">
        <f t="shared" si="296"/>
        <v>45700.911293280005</v>
      </c>
      <c r="J565" s="366">
        <f t="shared" si="296"/>
        <v>53525.419815960006</v>
      </c>
      <c r="K565" s="366">
        <f t="shared" si="296"/>
        <v>52971.391009790001</v>
      </c>
      <c r="L565" s="366">
        <f t="shared" si="296"/>
        <v>55619.960560279505</v>
      </c>
      <c r="M565" s="366">
        <f t="shared" si="296"/>
        <v>58400.958588293477</v>
      </c>
      <c r="N565" s="366">
        <f t="shared" si="296"/>
        <v>61321.006517708156</v>
      </c>
      <c r="O565" s="366">
        <f t="shared" si="296"/>
        <v>64387.056843593557</v>
      </c>
      <c r="P565" s="366">
        <f t="shared" si="296"/>
        <v>67606.409685773251</v>
      </c>
      <c r="Q565" s="366">
        <f t="shared" si="296"/>
        <v>70986.730170061899</v>
      </c>
      <c r="R565" s="366">
        <f t="shared" si="296"/>
        <v>74536.06667856501</v>
      </c>
      <c r="S565" s="366">
        <f t="shared" si="296"/>
        <v>78262.870012493251</v>
      </c>
      <c r="T565" s="366">
        <f t="shared" si="296"/>
        <v>82176.013513117912</v>
      </c>
      <c r="U565" s="366">
        <f t="shared" si="296"/>
        <v>86284.814188773802</v>
      </c>
      <c r="V565" s="322"/>
    </row>
    <row r="566" spans="1:22">
      <c r="A566" s="400">
        <f>Baseline!A566</f>
        <v>5</v>
      </c>
      <c r="B566" s="320" t="s">
        <v>126</v>
      </c>
      <c r="C566" s="35" t="str">
        <f>'Data Request'!$C$6</f>
        <v>Naira</v>
      </c>
      <c r="D566" s="35" t="str">
        <f>'Data Request'!$C$7</f>
        <v>Million</v>
      </c>
      <c r="G566" s="322">
        <f t="shared" ref="G566:U566" si="297">G30</f>
        <v>55862.913015310005</v>
      </c>
      <c r="H566" s="322">
        <f t="shared" si="297"/>
        <v>71640.805169309999</v>
      </c>
      <c r="I566" s="322">
        <f t="shared" si="297"/>
        <v>67151.009465919997</v>
      </c>
      <c r="J566" s="322">
        <f t="shared" si="297"/>
        <v>100158.96899600999</v>
      </c>
      <c r="K566" s="322">
        <f t="shared" si="297"/>
        <v>74252.954540609993</v>
      </c>
      <c r="L566" s="322">
        <f t="shared" si="297"/>
        <v>83574.500070880764</v>
      </c>
      <c r="M566" s="322">
        <f t="shared" ca="1" si="297"/>
        <v>88425.214759863607</v>
      </c>
      <c r="N566" s="322">
        <f t="shared" ca="1" si="297"/>
        <v>96904.297519526459</v>
      </c>
      <c r="O566" s="322">
        <f t="shared" ca="1" si="297"/>
        <v>100824.71770623195</v>
      </c>
      <c r="P566" s="322">
        <f t="shared" ca="1" si="297"/>
        <v>106784.23437372279</v>
      </c>
      <c r="Q566" s="322">
        <f t="shared" ca="1" si="297"/>
        <v>83944.941428688209</v>
      </c>
      <c r="R566" s="322">
        <f t="shared" ca="1" si="297"/>
        <v>87780.498643636005</v>
      </c>
      <c r="S566" s="322">
        <f t="shared" ca="1" si="297"/>
        <v>94089.080722803177</v>
      </c>
      <c r="T566" s="322">
        <f t="shared" ca="1" si="297"/>
        <v>93510.101254761714</v>
      </c>
      <c r="U566" s="322">
        <f t="shared" ca="1" si="297"/>
        <v>96018.962649314606</v>
      </c>
      <c r="V566" s="322"/>
    </row>
    <row r="567" spans="1:22">
      <c r="A567" s="400">
        <f>Baseline!A567</f>
        <v>6</v>
      </c>
      <c r="B567" s="340" t="s">
        <v>269</v>
      </c>
      <c r="C567" s="35" t="str">
        <f>'Data Request'!$C$6</f>
        <v>Naira</v>
      </c>
      <c r="D567" s="35" t="str">
        <f>'Data Request'!$C$7</f>
        <v>Million</v>
      </c>
      <c r="G567" s="322">
        <f t="shared" ref="G567:U567" si="298">G31</f>
        <v>20188.554982310001</v>
      </c>
      <c r="H567" s="322">
        <f t="shared" si="298"/>
        <v>22066.916758889998</v>
      </c>
      <c r="I567" s="322">
        <f t="shared" si="298"/>
        <v>21498.672226439998</v>
      </c>
      <c r="J567" s="322">
        <f t="shared" si="298"/>
        <v>24866.916758889998</v>
      </c>
      <c r="K567" s="322">
        <f t="shared" si="298"/>
        <v>19469.910426210001</v>
      </c>
      <c r="L567" s="322">
        <f t="shared" si="298"/>
        <v>20443.405947520503</v>
      </c>
      <c r="M567" s="322">
        <f t="shared" si="298"/>
        <v>21465.576244896525</v>
      </c>
      <c r="N567" s="322">
        <f t="shared" si="298"/>
        <v>22538.855057141354</v>
      </c>
      <c r="O567" s="322">
        <f t="shared" si="298"/>
        <v>23665.797809998421</v>
      </c>
      <c r="P567" s="322">
        <f t="shared" si="298"/>
        <v>24849.087700498345</v>
      </c>
      <c r="Q567" s="322">
        <f t="shared" si="298"/>
        <v>26091.542085523259</v>
      </c>
      <c r="R567" s="322">
        <f t="shared" si="298"/>
        <v>27396.119189799425</v>
      </c>
      <c r="S567" s="322">
        <f t="shared" si="298"/>
        <v>28765.925149289393</v>
      </c>
      <c r="T567" s="322">
        <f t="shared" si="298"/>
        <v>30204.221406753866</v>
      </c>
      <c r="U567" s="322">
        <f t="shared" si="298"/>
        <v>31714.432477091559</v>
      </c>
      <c r="V567" s="322"/>
    </row>
    <row r="568" spans="1:22">
      <c r="A568" s="400">
        <f>Baseline!A568</f>
        <v>7</v>
      </c>
      <c r="B568" s="340" t="s">
        <v>270</v>
      </c>
      <c r="C568" s="35" t="str">
        <f>'Data Request'!$C$6</f>
        <v>Naira</v>
      </c>
      <c r="D568" s="35" t="str">
        <f>'Data Request'!$C$7</f>
        <v>Million</v>
      </c>
      <c r="G568" s="322">
        <f t="shared" ref="G568:U568" si="299">G32</f>
        <v>7876.8764730100002</v>
      </c>
      <c r="H568" s="322">
        <f t="shared" si="299"/>
        <v>8434.0781778199998</v>
      </c>
      <c r="I568" s="322">
        <f t="shared" si="299"/>
        <v>8142.9531023400004</v>
      </c>
      <c r="J568" s="322">
        <f t="shared" si="299"/>
        <v>13813.75702682</v>
      </c>
      <c r="K568" s="322">
        <f t="shared" si="299"/>
        <v>25770.995543459998</v>
      </c>
      <c r="L568" s="322">
        <f t="shared" si="299"/>
        <v>27059.545320632998</v>
      </c>
      <c r="M568" s="322">
        <f t="shared" si="299"/>
        <v>28412.522586664647</v>
      </c>
      <c r="N568" s="322">
        <f t="shared" si="299"/>
        <v>29833.148715997882</v>
      </c>
      <c r="O568" s="322">
        <f t="shared" si="299"/>
        <v>31324.806151797773</v>
      </c>
      <c r="P568" s="322">
        <f t="shared" si="299"/>
        <v>32891.046459387668</v>
      </c>
      <c r="Q568" s="322">
        <f t="shared" si="299"/>
        <v>34535.598782357047</v>
      </c>
      <c r="R568" s="322">
        <f t="shared" si="299"/>
        <v>36262.378721474903</v>
      </c>
      <c r="S568" s="322">
        <f t="shared" si="299"/>
        <v>38075.497657548643</v>
      </c>
      <c r="T568" s="322">
        <f t="shared" si="299"/>
        <v>39979.272540426078</v>
      </c>
      <c r="U568" s="322">
        <f t="shared" si="299"/>
        <v>41978.23616744738</v>
      </c>
      <c r="V568" s="322"/>
    </row>
    <row r="569" spans="1:22">
      <c r="A569" s="400">
        <f>Baseline!A569</f>
        <v>0</v>
      </c>
      <c r="B569" s="340" t="s">
        <v>271</v>
      </c>
      <c r="C569" s="35" t="str">
        <f>'Data Request'!$C$6</f>
        <v>Naira</v>
      </c>
      <c r="D569" s="35" t="str">
        <f>'Data Request'!$C$7</f>
        <v>Million</v>
      </c>
      <c r="G569" s="322">
        <f t="shared" ref="G569:U569" si="300">G33</f>
        <v>0</v>
      </c>
      <c r="H569" s="322">
        <f t="shared" si="300"/>
        <v>0</v>
      </c>
      <c r="I569" s="322">
        <f t="shared" si="300"/>
        <v>0</v>
      </c>
      <c r="J569" s="322">
        <f t="shared" si="300"/>
        <v>0</v>
      </c>
      <c r="K569" s="322">
        <f t="shared" si="300"/>
        <v>0</v>
      </c>
      <c r="L569" s="322">
        <f t="shared" si="300"/>
        <v>2749.9541354294997</v>
      </c>
      <c r="M569" s="322">
        <f t="shared" si="300"/>
        <v>2190.6910436237158</v>
      </c>
      <c r="N569" s="322">
        <f t="shared" ca="1" si="300"/>
        <v>1492.3996199810686</v>
      </c>
      <c r="O569" s="322">
        <f t="shared" ca="1" si="300"/>
        <v>992.93096016779373</v>
      </c>
      <c r="P569" s="322">
        <f t="shared" ca="1" si="300"/>
        <v>311.56433881391195</v>
      </c>
      <c r="Q569" s="322">
        <f t="shared" ca="1" si="300"/>
        <v>-405.11874705187847</v>
      </c>
      <c r="R569" s="322">
        <f t="shared" ca="1" si="300"/>
        <v>-2658.3482780344211</v>
      </c>
      <c r="S569" s="322">
        <f t="shared" ca="1" si="300"/>
        <v>-5053.8246183248784</v>
      </c>
      <c r="T569" s="322">
        <f t="shared" ca="1" si="300"/>
        <v>-7682.6261515064425</v>
      </c>
      <c r="U569" s="322">
        <f t="shared" ca="1" si="300"/>
        <v>-10728.457221288169</v>
      </c>
      <c r="V569" s="322"/>
    </row>
    <row r="570" spans="1:22">
      <c r="A570" s="400">
        <f>Baseline!A570</f>
        <v>9</v>
      </c>
      <c r="B570" s="340" t="s">
        <v>272</v>
      </c>
      <c r="C570" s="35" t="str">
        <f>'Data Request'!$C$6</f>
        <v>Naira</v>
      </c>
      <c r="D570" s="35" t="str">
        <f>'Data Request'!$C$7</f>
        <v>Million</v>
      </c>
      <c r="G570" s="322">
        <f t="shared" ref="G570:U570" si="301">G36</f>
        <v>0</v>
      </c>
      <c r="H570" s="322">
        <f t="shared" si="301"/>
        <v>0</v>
      </c>
      <c r="I570" s="322">
        <f t="shared" si="301"/>
        <v>0</v>
      </c>
      <c r="J570" s="322">
        <f t="shared" si="301"/>
        <v>0</v>
      </c>
      <c r="K570" s="322">
        <f t="shared" si="301"/>
        <v>0</v>
      </c>
      <c r="L570" s="322">
        <f t="shared" si="301"/>
        <v>0</v>
      </c>
      <c r="M570" s="322">
        <f t="shared" si="301"/>
        <v>0</v>
      </c>
      <c r="N570" s="322">
        <f t="shared" si="301"/>
        <v>0</v>
      </c>
      <c r="O570" s="322">
        <f t="shared" si="301"/>
        <v>0</v>
      </c>
      <c r="P570" s="322">
        <f t="shared" si="301"/>
        <v>0</v>
      </c>
      <c r="Q570" s="322">
        <f t="shared" si="301"/>
        <v>0</v>
      </c>
      <c r="R570" s="322">
        <f t="shared" si="301"/>
        <v>0</v>
      </c>
      <c r="S570" s="322">
        <f t="shared" si="301"/>
        <v>0</v>
      </c>
      <c r="T570" s="322">
        <f t="shared" si="301"/>
        <v>0</v>
      </c>
      <c r="U570" s="322">
        <f t="shared" si="301"/>
        <v>0</v>
      </c>
      <c r="V570" s="322"/>
    </row>
    <row r="571" spans="1:22">
      <c r="A571" s="400">
        <f>Baseline!A571</f>
        <v>10</v>
      </c>
      <c r="B571" s="340" t="s">
        <v>7</v>
      </c>
      <c r="C571" s="35" t="str">
        <f>'Data Request'!$C$6</f>
        <v>Naira</v>
      </c>
      <c r="D571" s="35" t="str">
        <f>'Data Request'!$C$7</f>
        <v>Million</v>
      </c>
      <c r="G571" s="322">
        <f t="shared" ref="G571:U571" si="302">G37</f>
        <v>27797.481559990003</v>
      </c>
      <c r="H571" s="322">
        <f t="shared" si="302"/>
        <v>41139.810232600001</v>
      </c>
      <c r="I571" s="322">
        <f t="shared" si="302"/>
        <v>37509.384137139998</v>
      </c>
      <c r="J571" s="322">
        <f t="shared" si="302"/>
        <v>61478.295210300006</v>
      </c>
      <c r="K571" s="322">
        <f t="shared" si="302"/>
        <v>29012.048570939998</v>
      </c>
      <c r="L571" s="322">
        <f t="shared" si="302"/>
        <v>30462.650999486999</v>
      </c>
      <c r="M571" s="322">
        <f t="shared" si="302"/>
        <v>31985.78354946135</v>
      </c>
      <c r="N571" s="322">
        <f t="shared" si="302"/>
        <v>33585.072726934421</v>
      </c>
      <c r="O571" s="322">
        <f t="shared" si="302"/>
        <v>35264.326363281136</v>
      </c>
      <c r="P571" s="322">
        <f t="shared" si="302"/>
        <v>37027.5426814452</v>
      </c>
      <c r="Q571" s="322">
        <f t="shared" si="302"/>
        <v>38878.919815517453</v>
      </c>
      <c r="R571" s="322">
        <f t="shared" si="302"/>
        <v>40822.865806293332</v>
      </c>
      <c r="S571" s="322">
        <f t="shared" si="302"/>
        <v>42864.009096607995</v>
      </c>
      <c r="T571" s="322">
        <f t="shared" si="302"/>
        <v>45007.209551438398</v>
      </c>
      <c r="U571" s="322">
        <f t="shared" si="302"/>
        <v>47257.570029010312</v>
      </c>
      <c r="V571" s="322"/>
    </row>
    <row r="572" spans="1:22">
      <c r="A572" s="400">
        <f>Baseline!A572</f>
        <v>0</v>
      </c>
      <c r="B572" s="340" t="s">
        <v>246</v>
      </c>
      <c r="C572" s="35" t="str">
        <f>'Data Request'!$C$6</f>
        <v>Naira</v>
      </c>
      <c r="D572" s="35" t="str">
        <f>'Data Request'!$C$7</f>
        <v>Million</v>
      </c>
      <c r="G572" s="322">
        <f t="shared" ref="G572:U572" si="303">G38</f>
        <v>0</v>
      </c>
      <c r="H572" s="322">
        <f t="shared" si="303"/>
        <v>0</v>
      </c>
      <c r="I572" s="322">
        <f t="shared" si="303"/>
        <v>0</v>
      </c>
      <c r="J572" s="322">
        <f t="shared" si="303"/>
        <v>0</v>
      </c>
      <c r="K572" s="322">
        <f t="shared" si="303"/>
        <v>0</v>
      </c>
      <c r="L572" s="322">
        <f t="shared" si="303"/>
        <v>2858.9436678107704</v>
      </c>
      <c r="M572" s="322">
        <f t="shared" ca="1" si="303"/>
        <v>4370.6413352173713</v>
      </c>
      <c r="N572" s="322">
        <f t="shared" ca="1" si="303"/>
        <v>9454.8213994717407</v>
      </c>
      <c r="O572" s="322">
        <f t="shared" ca="1" si="303"/>
        <v>9576.8564209868273</v>
      </c>
      <c r="P572" s="322">
        <f t="shared" ca="1" si="303"/>
        <v>11704.993193577668</v>
      </c>
      <c r="Q572" s="322">
        <f t="shared" ca="1" si="303"/>
        <v>-15156.000507657685</v>
      </c>
      <c r="R572" s="322">
        <f t="shared" ca="1" si="303"/>
        <v>-14042.516795897247</v>
      </c>
      <c r="S572" s="322">
        <f t="shared" ca="1" si="303"/>
        <v>-10562.526562317971</v>
      </c>
      <c r="T572" s="322">
        <f t="shared" ca="1" si="303"/>
        <v>-13997.976092350182</v>
      </c>
      <c r="U572" s="322">
        <f t="shared" ca="1" si="303"/>
        <v>-14202.818802946475</v>
      </c>
      <c r="V572" s="322"/>
    </row>
    <row r="573" spans="1:22">
      <c r="A573" s="400">
        <f>Baseline!A573</f>
        <v>0</v>
      </c>
      <c r="B573" s="342" t="s">
        <v>341</v>
      </c>
      <c r="C573" s="364" t="str">
        <f>'Data Request'!$C$6</f>
        <v>Naira</v>
      </c>
      <c r="D573" s="364" t="str">
        <f>'Data Request'!$C$7</f>
        <v>Million</v>
      </c>
      <c r="E573" s="365"/>
      <c r="F573" s="365"/>
      <c r="G573" s="366">
        <f>G566</f>
        <v>55862.913015310005</v>
      </c>
      <c r="H573" s="366">
        <f t="shared" ref="H573:U573" si="304">H566</f>
        <v>71640.805169309999</v>
      </c>
      <c r="I573" s="366">
        <f t="shared" si="304"/>
        <v>67151.009465919997</v>
      </c>
      <c r="J573" s="366">
        <f t="shared" si="304"/>
        <v>100158.96899600999</v>
      </c>
      <c r="K573" s="366">
        <f t="shared" si="304"/>
        <v>74252.954540609993</v>
      </c>
      <c r="L573" s="366">
        <f t="shared" si="304"/>
        <v>83574.500070880764</v>
      </c>
      <c r="M573" s="366">
        <f t="shared" ca="1" si="304"/>
        <v>88425.214759863607</v>
      </c>
      <c r="N573" s="366">
        <f t="shared" ca="1" si="304"/>
        <v>96904.297519526459</v>
      </c>
      <c r="O573" s="366">
        <f t="shared" ca="1" si="304"/>
        <v>100824.71770623195</v>
      </c>
      <c r="P573" s="366">
        <f t="shared" ca="1" si="304"/>
        <v>106784.23437372279</v>
      </c>
      <c r="Q573" s="366">
        <f t="shared" ca="1" si="304"/>
        <v>83944.941428688209</v>
      </c>
      <c r="R573" s="366">
        <f t="shared" ca="1" si="304"/>
        <v>87780.498643636005</v>
      </c>
      <c r="S573" s="366">
        <f t="shared" ca="1" si="304"/>
        <v>94089.080722803177</v>
      </c>
      <c r="T573" s="366">
        <f t="shared" ca="1" si="304"/>
        <v>93510.101254761714</v>
      </c>
      <c r="U573" s="366">
        <f t="shared" ca="1" si="304"/>
        <v>96018.962649314606</v>
      </c>
      <c r="V573" s="322"/>
    </row>
    <row r="574" spans="1:22">
      <c r="A574" s="400">
        <f>Baseline!A574</f>
        <v>0</v>
      </c>
      <c r="B574" s="342" t="s">
        <v>342</v>
      </c>
      <c r="C574" s="364" t="str">
        <f>'Data Request'!$C$6</f>
        <v>Naira</v>
      </c>
      <c r="D574" s="364" t="str">
        <f>'Data Request'!$C$7</f>
        <v>Million</v>
      </c>
      <c r="E574" s="365"/>
      <c r="F574" s="365"/>
      <c r="G574" s="366">
        <f>G566-G569</f>
        <v>55862.913015310005</v>
      </c>
      <c r="H574" s="366">
        <f t="shared" ref="H574:U574" si="305">H566-H569</f>
        <v>71640.805169309999</v>
      </c>
      <c r="I574" s="366">
        <f t="shared" si="305"/>
        <v>67151.009465919997</v>
      </c>
      <c r="J574" s="366">
        <f t="shared" si="305"/>
        <v>100158.96899600999</v>
      </c>
      <c r="K574" s="366">
        <f t="shared" si="305"/>
        <v>74252.954540609993</v>
      </c>
      <c r="L574" s="366">
        <f t="shared" si="305"/>
        <v>80824.545935451257</v>
      </c>
      <c r="M574" s="366">
        <f t="shared" ca="1" si="305"/>
        <v>86234.523716239899</v>
      </c>
      <c r="N574" s="366">
        <f t="shared" ca="1" si="305"/>
        <v>95411.897899545394</v>
      </c>
      <c r="O574" s="366">
        <f t="shared" ca="1" si="305"/>
        <v>99831.786746064157</v>
      </c>
      <c r="P574" s="366">
        <f t="shared" ca="1" si="305"/>
        <v>106472.67003490888</v>
      </c>
      <c r="Q574" s="366">
        <f t="shared" ca="1" si="305"/>
        <v>84350.060175740087</v>
      </c>
      <c r="R574" s="366">
        <f t="shared" ca="1" si="305"/>
        <v>90438.846921670425</v>
      </c>
      <c r="S574" s="366">
        <f t="shared" ca="1" si="305"/>
        <v>99142.905341128062</v>
      </c>
      <c r="T574" s="366">
        <f t="shared" ca="1" si="305"/>
        <v>101192.72740626815</v>
      </c>
      <c r="U574" s="366">
        <f t="shared" ca="1" si="305"/>
        <v>106747.41987060278</v>
      </c>
      <c r="V574" s="322"/>
    </row>
    <row r="575" spans="1:22">
      <c r="A575" s="400">
        <f>Baseline!A575</f>
        <v>0</v>
      </c>
      <c r="B575" s="320" t="s">
        <v>69</v>
      </c>
      <c r="C575" s="35" t="str">
        <f>'Data Request'!$C$6</f>
        <v>Naira</v>
      </c>
      <c r="D575" s="35" t="str">
        <f>'Data Request'!$C$7</f>
        <v>Million</v>
      </c>
      <c r="G575" s="348"/>
      <c r="H575" s="348"/>
      <c r="I575" s="348"/>
      <c r="J575" s="348"/>
      <c r="K575" s="348"/>
      <c r="L575" s="322">
        <f t="shared" ref="L575:U575" si="306">L49</f>
        <v>-93.932030471240978</v>
      </c>
      <c r="M575" s="322">
        <f t="shared" ca="1" si="306"/>
        <v>573.36115360701842</v>
      </c>
      <c r="N575" s="322">
        <f t="shared" ca="1" si="306"/>
        <v>4659.8513331200165</v>
      </c>
      <c r="O575" s="322">
        <f t="shared" ca="1" si="306"/>
        <v>3968.0513139282029</v>
      </c>
      <c r="P575" s="322">
        <f t="shared" ca="1" si="306"/>
        <v>5084.7346618038391</v>
      </c>
      <c r="Q575" s="322">
        <f t="shared" ca="1" si="306"/>
        <v>-22839.533268826701</v>
      </c>
      <c r="R575" s="322">
        <f t="shared" ca="1" si="306"/>
        <v>-24343.199788754664</v>
      </c>
      <c r="S575" s="322">
        <f t="shared" ca="1" si="306"/>
        <v>-23640.802631206992</v>
      </c>
      <c r="T575" s="322">
        <f t="shared" ca="1" si="306"/>
        <v>-30106.276266948957</v>
      </c>
      <c r="U575" s="322">
        <f t="shared" ca="1" si="306"/>
        <v>-33778.233748481594</v>
      </c>
      <c r="V575" s="322"/>
    </row>
    <row r="576" spans="1:22">
      <c r="A576" s="400">
        <f>Baseline!A576</f>
        <v>0</v>
      </c>
      <c r="B576" s="342" t="s">
        <v>344</v>
      </c>
      <c r="C576" s="364" t="str">
        <f>'Data Request'!$C$6</f>
        <v>Naira</v>
      </c>
      <c r="D576" s="364" t="str">
        <f>'Data Request'!$C$7</f>
        <v>Million</v>
      </c>
      <c r="E576" s="365"/>
      <c r="F576" s="365"/>
      <c r="G576" s="366">
        <f>G564-G573</f>
        <v>-5810.3059441800069</v>
      </c>
      <c r="H576" s="366">
        <f t="shared" ref="H576:U576" si="307">H564-H573</f>
        <v>-10714.781018020003</v>
      </c>
      <c r="I576" s="366">
        <f t="shared" si="307"/>
        <v>615.72021225000208</v>
      </c>
      <c r="J576" s="366">
        <f t="shared" si="307"/>
        <v>-25212.600057409989</v>
      </c>
      <c r="K576" s="366">
        <f t="shared" si="307"/>
        <v>5431.2646004300041</v>
      </c>
      <c r="L576" s="366">
        <f t="shared" si="307"/>
        <v>93.930027211245033</v>
      </c>
      <c r="M576" s="366">
        <f t="shared" ca="1" si="307"/>
        <v>-573.36315686700982</v>
      </c>
      <c r="N576" s="366">
        <f t="shared" ca="1" si="307"/>
        <v>-4659.8533363800088</v>
      </c>
      <c r="O576" s="366">
        <f t="shared" ca="1" si="307"/>
        <v>-3968.051313928212</v>
      </c>
      <c r="P576" s="366">
        <f t="shared" ca="1" si="307"/>
        <v>-5084.7346618038428</v>
      </c>
      <c r="Q576" s="366">
        <f t="shared" ca="1" si="307"/>
        <v>22839.533268826679</v>
      </c>
      <c r="R576" s="366">
        <f t="shared" ca="1" si="307"/>
        <v>24343.19978875466</v>
      </c>
      <c r="S576" s="366">
        <f t="shared" ca="1" si="307"/>
        <v>23640.802631207</v>
      </c>
      <c r="T576" s="366">
        <f t="shared" ca="1" si="307"/>
        <v>30106.27626694896</v>
      </c>
      <c r="U576" s="366">
        <f t="shared" ca="1" si="307"/>
        <v>33778.233748481594</v>
      </c>
      <c r="V576" s="322"/>
    </row>
    <row r="577" spans="1:22">
      <c r="A577" s="400">
        <f>Baseline!A577</f>
        <v>0</v>
      </c>
      <c r="B577" s="342" t="s">
        <v>343</v>
      </c>
      <c r="C577" s="364" t="str">
        <f>'Data Request'!$C$6</f>
        <v>Naira</v>
      </c>
      <c r="D577" s="364" t="str">
        <f>'Data Request'!$C$7</f>
        <v>Million</v>
      </c>
      <c r="E577" s="365"/>
      <c r="F577" s="365"/>
      <c r="G577" s="366">
        <f>G564-G574</f>
        <v>-5810.3059441800069</v>
      </c>
      <c r="H577" s="366">
        <f t="shared" ref="H577:U577" si="308">H564-H574</f>
        <v>-10714.781018020003</v>
      </c>
      <c r="I577" s="366">
        <f t="shared" si="308"/>
        <v>615.72021225000208</v>
      </c>
      <c r="J577" s="366">
        <f t="shared" si="308"/>
        <v>-25212.600057409989</v>
      </c>
      <c r="K577" s="366">
        <f t="shared" si="308"/>
        <v>5431.2646004300041</v>
      </c>
      <c r="L577" s="366">
        <f t="shared" si="308"/>
        <v>2843.884162640752</v>
      </c>
      <c r="M577" s="366">
        <f t="shared" ca="1" si="308"/>
        <v>1617.3278867566987</v>
      </c>
      <c r="N577" s="366">
        <f t="shared" ca="1" si="308"/>
        <v>-3167.4537163989444</v>
      </c>
      <c r="O577" s="366">
        <f t="shared" ca="1" si="308"/>
        <v>-2975.120353760416</v>
      </c>
      <c r="P577" s="366">
        <f t="shared" ca="1" si="308"/>
        <v>-4773.1703229899285</v>
      </c>
      <c r="Q577" s="366">
        <f t="shared" ca="1" si="308"/>
        <v>22434.414521774801</v>
      </c>
      <c r="R577" s="366">
        <f t="shared" ca="1" si="308"/>
        <v>21684.85151072024</v>
      </c>
      <c r="S577" s="366">
        <f t="shared" ca="1" si="308"/>
        <v>18586.978012882115</v>
      </c>
      <c r="T577" s="366">
        <f t="shared" ca="1" si="308"/>
        <v>22423.65011544252</v>
      </c>
      <c r="U577" s="366">
        <f t="shared" ca="1" si="308"/>
        <v>23049.776527193419</v>
      </c>
      <c r="V577" s="322"/>
    </row>
    <row r="578" spans="1:22">
      <c r="A578" s="400">
        <f>Baseline!A578</f>
        <v>0</v>
      </c>
      <c r="B578" s="320"/>
      <c r="C578" s="35"/>
      <c r="D578" s="35"/>
      <c r="G578" s="322"/>
      <c r="H578" s="322"/>
      <c r="I578" s="322"/>
      <c r="J578" s="322"/>
      <c r="K578" s="322"/>
      <c r="L578" s="322"/>
      <c r="M578" s="322"/>
      <c r="N578" s="322"/>
      <c r="O578" s="322"/>
      <c r="P578" s="322"/>
      <c r="Q578" s="322"/>
      <c r="R578" s="322"/>
      <c r="S578" s="322"/>
      <c r="T578" s="322"/>
      <c r="U578" s="322"/>
      <c r="V578" s="322"/>
    </row>
    <row r="579" spans="1:22">
      <c r="A579" s="400">
        <f>Baseline!A579</f>
        <v>0</v>
      </c>
      <c r="B579" s="320"/>
      <c r="C579" s="35"/>
      <c r="D579" s="35"/>
      <c r="G579" s="322"/>
      <c r="H579" s="322"/>
      <c r="I579" s="322"/>
      <c r="J579" s="322"/>
      <c r="K579" s="322"/>
      <c r="L579" s="322"/>
      <c r="M579" s="322"/>
      <c r="N579" s="322"/>
      <c r="O579" s="322"/>
      <c r="P579" s="322"/>
      <c r="Q579" s="322"/>
      <c r="R579" s="322"/>
      <c r="S579" s="322"/>
      <c r="T579" s="322"/>
      <c r="U579" s="322"/>
      <c r="V579" s="322"/>
    </row>
    <row r="580" spans="1:22">
      <c r="A580" s="400">
        <f>Baseline!A580</f>
        <v>0</v>
      </c>
      <c r="B580" s="367" t="s">
        <v>278</v>
      </c>
      <c r="G580" s="322"/>
      <c r="H580" s="322"/>
      <c r="I580" s="322"/>
      <c r="J580" s="322"/>
      <c r="K580" s="322"/>
      <c r="L580" s="322"/>
      <c r="M580" s="322"/>
      <c r="N580" s="322"/>
      <c r="O580" s="322"/>
      <c r="P580" s="322"/>
      <c r="Q580" s="322"/>
      <c r="R580" s="322"/>
      <c r="S580" s="322"/>
      <c r="T580" s="322"/>
      <c r="U580" s="322"/>
      <c r="V580" s="322"/>
    </row>
    <row r="581" spans="1:22">
      <c r="A581" s="400">
        <f>Baseline!A581</f>
        <v>0</v>
      </c>
      <c r="B581" s="320"/>
      <c r="G581" s="322"/>
      <c r="H581" s="322"/>
      <c r="I581" s="322"/>
      <c r="J581" s="322"/>
      <c r="K581" s="322"/>
      <c r="L581" s="322"/>
      <c r="M581" s="322"/>
      <c r="N581" s="322"/>
      <c r="O581" s="322"/>
      <c r="P581" s="322"/>
      <c r="Q581" s="322"/>
      <c r="R581" s="322"/>
      <c r="S581" s="322"/>
      <c r="T581" s="322"/>
      <c r="U581" s="322"/>
      <c r="V581" s="322"/>
    </row>
    <row r="582" spans="1:22">
      <c r="A582" s="400">
        <f>Baseline!A582</f>
        <v>0</v>
      </c>
      <c r="B582" s="111" t="s">
        <v>73</v>
      </c>
      <c r="C582" s="350"/>
      <c r="G582" s="323">
        <f>SUM(G583:G584)</f>
        <v>8.5413045724874195</v>
      </c>
      <c r="H582" s="323">
        <f t="shared" ref="H582:U582" si="309">SUM(H583:H584)</f>
        <v>8.6948480442005991</v>
      </c>
      <c r="I582" s="323">
        <f t="shared" si="309"/>
        <v>7.0876758565315052</v>
      </c>
      <c r="J582" s="323">
        <f t="shared" si="309"/>
        <v>8.705989540960541</v>
      </c>
      <c r="K582" s="323">
        <f t="shared" si="309"/>
        <v>8.0276903102430133</v>
      </c>
      <c r="L582" s="323">
        <f t="shared" si="309"/>
        <v>7.1445504791175578</v>
      </c>
      <c r="M582" s="323">
        <f t="shared" ca="1" si="309"/>
        <v>6.1032512043052805</v>
      </c>
      <c r="N582" s="323">
        <f t="shared" ca="1" si="309"/>
        <v>4.6853537697027541</v>
      </c>
      <c r="O582" s="323">
        <f t="shared" ca="1" si="309"/>
        <v>3.4261983157881861</v>
      </c>
      <c r="P582" s="323">
        <f t="shared" ca="1" si="309"/>
        <v>2.3918171487201478</v>
      </c>
      <c r="Q582" s="323">
        <f t="shared" ca="1" si="309"/>
        <v>1.4266946731545864</v>
      </c>
      <c r="R582" s="323">
        <f t="shared" ca="1" si="309"/>
        <v>0.49767227898340805</v>
      </c>
      <c r="S582" s="323">
        <f t="shared" ca="1" si="309"/>
        <v>-0.39471421084680181</v>
      </c>
      <c r="T582" s="323">
        <f t="shared" ca="1" si="309"/>
        <v>-1.2515863352156604</v>
      </c>
      <c r="U582" s="323">
        <f t="shared" ca="1" si="309"/>
        <v>-2.0767000829772311</v>
      </c>
      <c r="V582" s="323"/>
    </row>
    <row r="583" spans="1:22">
      <c r="A583" s="400">
        <f>Baseline!A583</f>
        <v>0</v>
      </c>
      <c r="B583" s="347" t="s">
        <v>276</v>
      </c>
      <c r="C583" s="112"/>
      <c r="G583" s="325">
        <f t="shared" ref="G583:U583" si="310">G539/G$550*100</f>
        <v>1.5853928216236692</v>
      </c>
      <c r="H583" s="325">
        <f t="shared" si="310"/>
        <v>1.6098195182771378</v>
      </c>
      <c r="I583" s="325">
        <f t="shared" si="310"/>
        <v>1.6599664105566692</v>
      </c>
      <c r="J583" s="325">
        <f t="shared" si="310"/>
        <v>2.2306806888403417</v>
      </c>
      <c r="K583" s="325">
        <f t="shared" si="310"/>
        <v>2.3263038762366399</v>
      </c>
      <c r="L583" s="325">
        <f t="shared" si="310"/>
        <v>2.5200720253964359</v>
      </c>
      <c r="M583" s="325">
        <f t="shared" ca="1" si="310"/>
        <v>2.6828673809616639</v>
      </c>
      <c r="N583" s="325">
        <f t="shared" ca="1" si="310"/>
        <v>2.3612816150579796</v>
      </c>
      <c r="O583" s="325">
        <f t="shared" ca="1" si="310"/>
        <v>2.0708657330045486</v>
      </c>
      <c r="P583" s="325">
        <f t="shared" ca="1" si="310"/>
        <v>1.8723734504493879</v>
      </c>
      <c r="Q583" s="325">
        <f t="shared" ca="1" si="310"/>
        <v>1.6882781208006614</v>
      </c>
      <c r="R583" s="325">
        <f t="shared" ca="1" si="310"/>
        <v>1.5175998304191776</v>
      </c>
      <c r="S583" s="325">
        <f t="shared" ca="1" si="310"/>
        <v>1.3594231158587147</v>
      </c>
      <c r="T583" s="325">
        <f t="shared" ca="1" si="310"/>
        <v>1.2128941056852105</v>
      </c>
      <c r="U583" s="325">
        <f t="shared" ca="1" si="310"/>
        <v>1.0772162809471078</v>
      </c>
      <c r="V583" s="325"/>
    </row>
    <row r="584" spans="1:22">
      <c r="A584" s="400">
        <f>Baseline!A584</f>
        <v>0</v>
      </c>
      <c r="B584" s="347" t="s">
        <v>74</v>
      </c>
      <c r="C584" s="112"/>
      <c r="G584" s="325">
        <f t="shared" ref="G584:U584" si="311">G540/G$550*100</f>
        <v>6.9559117508637511</v>
      </c>
      <c r="H584" s="325">
        <f t="shared" si="311"/>
        <v>7.0850285259234607</v>
      </c>
      <c r="I584" s="325">
        <f t="shared" si="311"/>
        <v>5.4277094459748358</v>
      </c>
      <c r="J584" s="325">
        <f t="shared" si="311"/>
        <v>6.4753088521202002</v>
      </c>
      <c r="K584" s="325">
        <f t="shared" si="311"/>
        <v>5.7013864340063742</v>
      </c>
      <c r="L584" s="325">
        <f t="shared" si="311"/>
        <v>4.6244784537211219</v>
      </c>
      <c r="M584" s="325">
        <f t="shared" ca="1" si="311"/>
        <v>3.4203838233436161</v>
      </c>
      <c r="N584" s="325">
        <f t="shared" ca="1" si="311"/>
        <v>2.3240721546447745</v>
      </c>
      <c r="O584" s="325">
        <f t="shared" ca="1" si="311"/>
        <v>1.3553325827836376</v>
      </c>
      <c r="P584" s="325">
        <f t="shared" ca="1" si="311"/>
        <v>0.5194436982707602</v>
      </c>
      <c r="Q584" s="325">
        <f t="shared" ca="1" si="311"/>
        <v>-0.26158344764607505</v>
      </c>
      <c r="R584" s="325">
        <f t="shared" ca="1" si="311"/>
        <v>-1.0199275514357695</v>
      </c>
      <c r="S584" s="325">
        <f t="shared" ca="1" si="311"/>
        <v>-1.7541373267055165</v>
      </c>
      <c r="T584" s="325">
        <f t="shared" ca="1" si="311"/>
        <v>-2.4644804409008709</v>
      </c>
      <c r="U584" s="325">
        <f t="shared" ca="1" si="311"/>
        <v>-3.1539163639243388</v>
      </c>
      <c r="V584" s="325"/>
    </row>
    <row r="585" spans="1:22">
      <c r="A585" s="400">
        <f>Baseline!A585</f>
        <v>0</v>
      </c>
      <c r="B585" s="111" t="s">
        <v>75</v>
      </c>
      <c r="C585" s="350"/>
      <c r="G585" s="323">
        <f>SUM(G586:G587)</f>
        <v>283.40603128080511</v>
      </c>
      <c r="H585" s="323">
        <f t="shared" ref="H585:U585" si="312">SUM(H586:H587)</f>
        <v>258.11269694586906</v>
      </c>
      <c r="I585" s="323">
        <f t="shared" si="312"/>
        <v>242.11893084295033</v>
      </c>
      <c r="J585" s="323">
        <f t="shared" si="312"/>
        <v>301.30212077330191</v>
      </c>
      <c r="K585" s="323">
        <f t="shared" si="312"/>
        <v>295.00784137064954</v>
      </c>
      <c r="L585" s="323">
        <f t="shared" si="312"/>
        <v>262.1001946982322</v>
      </c>
      <c r="M585" s="323">
        <f t="shared" ca="1" si="312"/>
        <v>234.33927346320954</v>
      </c>
      <c r="N585" s="323">
        <f t="shared" ca="1" si="312"/>
        <v>189.41509424003095</v>
      </c>
      <c r="O585" s="323">
        <f t="shared" ca="1" si="312"/>
        <v>146.03744401668061</v>
      </c>
      <c r="P585" s="323">
        <f t="shared" ca="1" si="312"/>
        <v>104.00659897211683</v>
      </c>
      <c r="Q585" s="323">
        <f t="shared" ca="1" si="312"/>
        <v>63.291485130917685</v>
      </c>
      <c r="R585" s="323">
        <f t="shared" ca="1" si="312"/>
        <v>22.523659354092729</v>
      </c>
      <c r="S585" s="323">
        <f t="shared" ca="1" si="312"/>
        <v>-18.224663494053836</v>
      </c>
      <c r="T585" s="323">
        <f t="shared" ca="1" si="312"/>
        <v>-58.954754659571883</v>
      </c>
      <c r="U585" s="323">
        <f t="shared" ca="1" si="312"/>
        <v>-99.795978117007081</v>
      </c>
      <c r="V585" s="323"/>
    </row>
    <row r="586" spans="1:22">
      <c r="A586" s="400">
        <f>Baseline!A586</f>
        <v>0</v>
      </c>
      <c r="B586" s="347" t="s">
        <v>84</v>
      </c>
      <c r="C586" s="112"/>
      <c r="G586" s="325">
        <f>G539/G$564*100</f>
        <v>52.604363160719402</v>
      </c>
      <c r="H586" s="325">
        <f t="shared" ref="H586:U586" si="313">H539/H$564*100</f>
        <v>47.788627857131701</v>
      </c>
      <c r="I586" s="325">
        <f t="shared" si="313"/>
        <v>56.705371506065596</v>
      </c>
      <c r="J586" s="325">
        <f t="shared" si="313"/>
        <v>77.200738543672827</v>
      </c>
      <c r="K586" s="325">
        <f t="shared" si="313"/>
        <v>85.488834070377919</v>
      </c>
      <c r="L586" s="325">
        <f t="shared" si="313"/>
        <v>92.449674817267962</v>
      </c>
      <c r="M586" s="325">
        <f t="shared" ca="1" si="313"/>
        <v>103.01086614445913</v>
      </c>
      <c r="N586" s="325">
        <f t="shared" ca="1" si="313"/>
        <v>95.459681728971063</v>
      </c>
      <c r="O586" s="325">
        <f t="shared" ca="1" si="313"/>
        <v>88.268077523744367</v>
      </c>
      <c r="P586" s="325">
        <f t="shared" ca="1" si="313"/>
        <v>81.418930661623662</v>
      </c>
      <c r="Q586" s="325">
        <f t="shared" ca="1" si="313"/>
        <v>74.895933650080167</v>
      </c>
      <c r="R586" s="325">
        <f t="shared" ca="1" si="313"/>
        <v>68.683555543848243</v>
      </c>
      <c r="S586" s="325">
        <f t="shared" ca="1" si="313"/>
        <v>62.767004966484528</v>
      </c>
      <c r="T586" s="325">
        <f t="shared" ca="1" si="313"/>
        <v>57.132194892804797</v>
      </c>
      <c r="U586" s="325">
        <f t="shared" ca="1" si="313"/>
        <v>51.76570910834792</v>
      </c>
      <c r="V586" s="325"/>
    </row>
    <row r="587" spans="1:22">
      <c r="A587" s="400">
        <f>Baseline!A587</f>
        <v>0</v>
      </c>
      <c r="B587" s="347" t="s">
        <v>85</v>
      </c>
      <c r="C587" s="112"/>
      <c r="G587" s="325">
        <f t="shared" ref="G587:U587" si="314">G540/G$564*100</f>
        <v>230.80166812008568</v>
      </c>
      <c r="H587" s="325">
        <f t="shared" si="314"/>
        <v>210.32406908873739</v>
      </c>
      <c r="I587" s="325">
        <f t="shared" si="314"/>
        <v>185.41355933688473</v>
      </c>
      <c r="J587" s="325">
        <f t="shared" si="314"/>
        <v>224.10138222962911</v>
      </c>
      <c r="K587" s="325">
        <f t="shared" si="314"/>
        <v>209.5190073002716</v>
      </c>
      <c r="L587" s="325">
        <f t="shared" si="314"/>
        <v>169.65051988096425</v>
      </c>
      <c r="M587" s="325">
        <f t="shared" ca="1" si="314"/>
        <v>131.32840731875041</v>
      </c>
      <c r="N587" s="325">
        <f t="shared" ca="1" si="314"/>
        <v>93.955412511059876</v>
      </c>
      <c r="O587" s="325">
        <f t="shared" ca="1" si="314"/>
        <v>57.769366492936236</v>
      </c>
      <c r="P587" s="325">
        <f t="shared" ca="1" si="314"/>
        <v>22.587668310493168</v>
      </c>
      <c r="Q587" s="325">
        <f t="shared" ca="1" si="314"/>
        <v>-11.604448519162483</v>
      </c>
      <c r="R587" s="325">
        <f t="shared" ca="1" si="314"/>
        <v>-46.159896189755514</v>
      </c>
      <c r="S587" s="325">
        <f t="shared" ca="1" si="314"/>
        <v>-80.991668460538364</v>
      </c>
      <c r="T587" s="325">
        <f t="shared" ca="1" si="314"/>
        <v>-116.08694955237668</v>
      </c>
      <c r="U587" s="325">
        <f t="shared" ca="1" si="314"/>
        <v>-151.561687225355</v>
      </c>
      <c r="V587" s="325"/>
    </row>
    <row r="588" spans="1:22">
      <c r="A588" s="400">
        <f>Baseline!A588</f>
        <v>0</v>
      </c>
      <c r="B588" s="113" t="s">
        <v>76</v>
      </c>
      <c r="C588" s="113"/>
      <c r="G588" s="327">
        <f>SUM(G589:G590)</f>
        <v>6.2283042628739747</v>
      </c>
      <c r="H588" s="327">
        <f t="shared" ref="H588:U588" si="315">SUM(H589:H590)</f>
        <v>5.9666743807876248</v>
      </c>
      <c r="I588" s="327">
        <f t="shared" si="315"/>
        <v>6.3222931294625635</v>
      </c>
      <c r="J588" s="327">
        <f t="shared" si="315"/>
        <v>5.6307790072291342</v>
      </c>
      <c r="K588" s="327">
        <f t="shared" si="315"/>
        <v>6.362831768220742</v>
      </c>
      <c r="L588" s="327">
        <f t="shared" si="315"/>
        <v>6.7037206227778583</v>
      </c>
      <c r="M588" s="327">
        <f t="shared" ca="1" si="315"/>
        <v>7.4686329987577427</v>
      </c>
      <c r="N588" s="327">
        <f t="shared" ca="1" si="315"/>
        <v>11.867620989419898</v>
      </c>
      <c r="O588" s="327">
        <f t="shared" ca="1" si="315"/>
        <v>10.912813515946588</v>
      </c>
      <c r="P588" s="327">
        <f t="shared" ca="1" si="315"/>
        <v>11.815748913643148</v>
      </c>
      <c r="Q588" s="327">
        <f t="shared" ca="1" si="315"/>
        <v>-14.57245474942783</v>
      </c>
      <c r="R588" s="327">
        <f t="shared" ca="1" si="315"/>
        <v>-14.895035846504925</v>
      </c>
      <c r="S588" s="327">
        <f t="shared" ca="1" si="315"/>
        <v>-13.264560140338332</v>
      </c>
      <c r="T588" s="327">
        <f t="shared" ca="1" si="315"/>
        <v>-17.538616386043891</v>
      </c>
      <c r="U588" s="327">
        <f t="shared" ca="1" si="315"/>
        <v>-19.207869442592937</v>
      </c>
      <c r="V588" s="327"/>
    </row>
    <row r="589" spans="1:22">
      <c r="A589" s="400">
        <f>Baseline!A589</f>
        <v>0</v>
      </c>
      <c r="B589" s="347" t="s">
        <v>77</v>
      </c>
      <c r="C589" s="112"/>
      <c r="G589" s="325">
        <f>G542/G$564*100</f>
        <v>2.1271786528675478</v>
      </c>
      <c r="H589" s="325">
        <f t="shared" ref="H589:U589" si="316">H542/H$564*100</f>
        <v>2.1525669757981953</v>
      </c>
      <c r="I589" s="325">
        <f t="shared" si="316"/>
        <v>2.388396537668243</v>
      </c>
      <c r="J589" s="325">
        <f t="shared" si="316"/>
        <v>2.1916664465904523</v>
      </c>
      <c r="K589" s="325">
        <f t="shared" si="316"/>
        <v>2.1800132072952065</v>
      </c>
      <c r="L589" s="325">
        <f t="shared" si="316"/>
        <v>2.581505623313979</v>
      </c>
      <c r="M589" s="325">
        <f t="shared" ca="1" si="316"/>
        <v>3.1623641297912126</v>
      </c>
      <c r="N589" s="325">
        <f t="shared" ca="1" si="316"/>
        <v>3.2361439947219988</v>
      </c>
      <c r="O589" s="325">
        <f t="shared" ca="1" si="316"/>
        <v>3.3204638403571831</v>
      </c>
      <c r="P589" s="325">
        <f t="shared" ca="1" si="316"/>
        <v>3.4168293782259647</v>
      </c>
      <c r="Q589" s="325">
        <f t="shared" ca="1" si="316"/>
        <v>3.5269614215045735</v>
      </c>
      <c r="R589" s="325">
        <f t="shared" ca="1" si="316"/>
        <v>3.6528266138229815</v>
      </c>
      <c r="S589" s="325">
        <f t="shared" ca="1" si="316"/>
        <v>3.7966725479011636</v>
      </c>
      <c r="T589" s="325">
        <f t="shared" ca="1" si="316"/>
        <v>3.9610679011333723</v>
      </c>
      <c r="U589" s="325">
        <f t="shared" ca="1" si="316"/>
        <v>4.1489483048273241</v>
      </c>
      <c r="V589" s="325"/>
    </row>
    <row r="590" spans="1:22">
      <c r="A590" s="400">
        <f>Baseline!A590</f>
        <v>0</v>
      </c>
      <c r="B590" s="347" t="s">
        <v>78</v>
      </c>
      <c r="C590" s="112"/>
      <c r="G590" s="325">
        <f t="shared" ref="G590:U590" si="317">G543/G$564*100</f>
        <v>4.1011256100064273</v>
      </c>
      <c r="H590" s="325">
        <f t="shared" si="317"/>
        <v>3.8141074049894295</v>
      </c>
      <c r="I590" s="325">
        <f t="shared" si="317"/>
        <v>3.9338965917943209</v>
      </c>
      <c r="J590" s="325">
        <f t="shared" si="317"/>
        <v>3.4391125606386819</v>
      </c>
      <c r="K590" s="325">
        <f t="shared" si="317"/>
        <v>4.1828185609255355</v>
      </c>
      <c r="L590" s="325">
        <f t="shared" si="317"/>
        <v>4.1222149994638793</v>
      </c>
      <c r="M590" s="325">
        <f t="shared" ca="1" si="317"/>
        <v>4.3062688689665301</v>
      </c>
      <c r="N590" s="325">
        <f t="shared" ca="1" si="317"/>
        <v>8.6314769946978984</v>
      </c>
      <c r="O590" s="325">
        <f t="shared" ca="1" si="317"/>
        <v>7.5923496755894053</v>
      </c>
      <c r="P590" s="325">
        <f t="shared" ca="1" si="317"/>
        <v>8.3989195354171837</v>
      </c>
      <c r="Q590" s="325">
        <f t="shared" ca="1" si="317"/>
        <v>-18.099416170932404</v>
      </c>
      <c r="R590" s="325">
        <f t="shared" ca="1" si="317"/>
        <v>-18.547862460327906</v>
      </c>
      <c r="S590" s="325">
        <f t="shared" ca="1" si="317"/>
        <v>-17.061232688239496</v>
      </c>
      <c r="T590" s="325">
        <f t="shared" ca="1" si="317"/>
        <v>-21.499684287177264</v>
      </c>
      <c r="U590" s="325">
        <f t="shared" ca="1" si="317"/>
        <v>-23.356817747420262</v>
      </c>
      <c r="V590" s="325"/>
    </row>
    <row r="591" spans="1:22">
      <c r="A591" s="400">
        <f>Baseline!A591</f>
        <v>0</v>
      </c>
      <c r="B591" s="113" t="s">
        <v>346</v>
      </c>
      <c r="C591" s="113"/>
      <c r="D591" s="376"/>
      <c r="E591" s="49"/>
      <c r="F591" s="49"/>
      <c r="G591" s="323">
        <f t="shared" ref="G591:U591" si="318">G541/G$565*100</f>
        <v>7.7127130443442047</v>
      </c>
      <c r="H591" s="323">
        <f t="shared" si="318"/>
        <v>7.112611678960798</v>
      </c>
      <c r="I591" s="323">
        <f t="shared" si="318"/>
        <v>9.3748924764535317</v>
      </c>
      <c r="J591" s="323">
        <f t="shared" si="318"/>
        <v>7.8842247728001231</v>
      </c>
      <c r="K591" s="323">
        <f t="shared" si="318"/>
        <v>9.571530430129112</v>
      </c>
      <c r="L591" s="323">
        <f t="shared" si="318"/>
        <v>10.08432538739665</v>
      </c>
      <c r="M591" s="323">
        <f t="shared" ca="1" si="318"/>
        <v>11.234973770030397</v>
      </c>
      <c r="N591" s="323">
        <f t="shared" ca="1" si="318"/>
        <v>17.852317894181162</v>
      </c>
      <c r="O591" s="323">
        <f t="shared" ca="1" si="318"/>
        <v>16.416012626311407</v>
      </c>
      <c r="P591" s="323">
        <f t="shared" ca="1" si="318"/>
        <v>17.774287361572881</v>
      </c>
      <c r="Q591" s="323">
        <f t="shared" ca="1" si="318"/>
        <v>-21.921166417202219</v>
      </c>
      <c r="R591" s="323">
        <f t="shared" ca="1" si="318"/>
        <v>-22.406421237591925</v>
      </c>
      <c r="S591" s="323">
        <f t="shared" ca="1" si="318"/>
        <v>-19.953716466250192</v>
      </c>
      <c r="T591" s="323">
        <f t="shared" ca="1" si="318"/>
        <v>-26.383127286158398</v>
      </c>
      <c r="U591" s="323">
        <f t="shared" ca="1" si="318"/>
        <v>-28.894164353984735</v>
      </c>
      <c r="V591" s="325"/>
    </row>
    <row r="592" spans="1:22">
      <c r="A592" s="400">
        <f>Baseline!A592</f>
        <v>0</v>
      </c>
      <c r="B592" s="347" t="s">
        <v>347</v>
      </c>
      <c r="C592" s="112"/>
      <c r="G592" s="325">
        <f t="shared" ref="G592:U592" si="319">G542/G$565*100</f>
        <v>2.6341549563366344</v>
      </c>
      <c r="H592" s="325">
        <f t="shared" si="319"/>
        <v>2.5659809861765135</v>
      </c>
      <c r="I592" s="325">
        <f t="shared" si="319"/>
        <v>3.5415885143682115</v>
      </c>
      <c r="J592" s="325">
        <f t="shared" si="319"/>
        <v>3.0687744750306627</v>
      </c>
      <c r="K592" s="325">
        <f t="shared" si="319"/>
        <v>3.2793673496013662</v>
      </c>
      <c r="L592" s="325">
        <f t="shared" si="319"/>
        <v>3.8833275071813835</v>
      </c>
      <c r="M592" s="325">
        <f t="shared" ca="1" si="319"/>
        <v>4.7571058927917367</v>
      </c>
      <c r="N592" s="325">
        <f t="shared" ca="1" si="319"/>
        <v>4.8680920461335386</v>
      </c>
      <c r="O592" s="325">
        <f t="shared" ca="1" si="319"/>
        <v>4.994933364238455</v>
      </c>
      <c r="P592" s="325">
        <f t="shared" ca="1" si="319"/>
        <v>5.1398948706440732</v>
      </c>
      <c r="Q592" s="325">
        <f t="shared" ca="1" si="319"/>
        <v>5.3055651636790673</v>
      </c>
      <c r="R592" s="325">
        <f t="shared" ca="1" si="319"/>
        <v>5.4949026414333444</v>
      </c>
      <c r="S592" s="325">
        <f t="shared" ca="1" si="319"/>
        <v>5.7112883302953756</v>
      </c>
      <c r="T592" s="325">
        <f t="shared" ca="1" si="319"/>
        <v>5.9585862604234121</v>
      </c>
      <c r="U592" s="325">
        <f t="shared" ca="1" si="319"/>
        <v>6.2412124662840247</v>
      </c>
      <c r="V592" s="325"/>
    </row>
    <row r="593" spans="1:22">
      <c r="A593" s="400">
        <f>Baseline!A593</f>
        <v>0</v>
      </c>
      <c r="B593" s="347" t="s">
        <v>348</v>
      </c>
      <c r="C593" s="112"/>
      <c r="G593" s="325">
        <f t="shared" ref="G593:U593" si="320">G543/G$565*100</f>
        <v>5.0785580880075711</v>
      </c>
      <c r="H593" s="325">
        <f t="shared" si="320"/>
        <v>4.5466306927842846</v>
      </c>
      <c r="I593" s="325">
        <f t="shared" si="320"/>
        <v>5.8333039620853206</v>
      </c>
      <c r="J593" s="325">
        <f t="shared" si="320"/>
        <v>4.8154502977694618</v>
      </c>
      <c r="K593" s="325">
        <f t="shared" si="320"/>
        <v>6.2921630805277466</v>
      </c>
      <c r="L593" s="325">
        <f t="shared" si="320"/>
        <v>6.200997880215267</v>
      </c>
      <c r="M593" s="325">
        <f t="shared" ca="1" si="320"/>
        <v>6.4778678772386602</v>
      </c>
      <c r="N593" s="325">
        <f t="shared" ca="1" si="320"/>
        <v>12.98422584804762</v>
      </c>
      <c r="O593" s="325">
        <f t="shared" ca="1" si="320"/>
        <v>11.421079262072951</v>
      </c>
      <c r="P593" s="325">
        <f t="shared" ca="1" si="320"/>
        <v>12.634392490928809</v>
      </c>
      <c r="Q593" s="325">
        <f t="shared" ca="1" si="320"/>
        <v>-27.226731580881285</v>
      </c>
      <c r="R593" s="325">
        <f t="shared" ca="1" si="320"/>
        <v>-27.90132387902527</v>
      </c>
      <c r="S593" s="325">
        <f t="shared" ca="1" si="320"/>
        <v>-25.665004796545567</v>
      </c>
      <c r="T593" s="325">
        <f t="shared" ca="1" si="320"/>
        <v>-32.341713546581815</v>
      </c>
      <c r="U593" s="325">
        <f t="shared" ca="1" si="320"/>
        <v>-35.13537682026876</v>
      </c>
      <c r="V593" s="325"/>
    </row>
    <row r="594" spans="1:22">
      <c r="A594" s="400">
        <f>Baseline!A594</f>
        <v>0</v>
      </c>
      <c r="B594" s="113" t="s">
        <v>79</v>
      </c>
      <c r="C594" s="113"/>
      <c r="D594" s="376"/>
      <c r="E594" s="49"/>
      <c r="F594" s="49"/>
      <c r="G594" s="323">
        <f t="shared" ref="G594:U594" si="321">G541/G$558*100</f>
        <v>34.280800107481895</v>
      </c>
      <c r="H594" s="323">
        <f t="shared" si="321"/>
        <v>39.771125477766404</v>
      </c>
      <c r="I594" s="323">
        <f t="shared" si="321"/>
        <v>23.664815758091724</v>
      </c>
      <c r="J594" s="323">
        <f t="shared" si="321"/>
        <v>24.043065965991079</v>
      </c>
      <c r="K594" s="323">
        <f t="shared" si="321"/>
        <v>21.043437999944118</v>
      </c>
      <c r="L594" s="323">
        <f t="shared" si="321"/>
        <v>22.17084066232043</v>
      </c>
      <c r="M594" s="323">
        <f t="shared" ca="1" si="321"/>
        <v>24.700592625859098</v>
      </c>
      <c r="N594" s="323">
        <f t="shared" ca="1" si="321"/>
        <v>39.249119825075525</v>
      </c>
      <c r="O594" s="323">
        <f t="shared" ca="1" si="321"/>
        <v>36.091338415503955</v>
      </c>
      <c r="P594" s="323">
        <f t="shared" ca="1" si="321"/>
        <v>39.077566207079798</v>
      </c>
      <c r="Q594" s="323">
        <f t="shared" ca="1" si="321"/>
        <v>-48.194665393821403</v>
      </c>
      <c r="R594" s="323">
        <f t="shared" ca="1" si="321"/>
        <v>-49.261519832783584</v>
      </c>
      <c r="S594" s="323">
        <f t="shared" ca="1" si="321"/>
        <v>-43.869138628474893</v>
      </c>
      <c r="T594" s="323">
        <f t="shared" ca="1" si="321"/>
        <v>-58.004486047840842</v>
      </c>
      <c r="U594" s="323">
        <f t="shared" ca="1" si="321"/>
        <v>-63.5251134164833</v>
      </c>
      <c r="V594" s="325"/>
    </row>
    <row r="595" spans="1:22">
      <c r="A595" s="400">
        <f>Baseline!A595</f>
        <v>0</v>
      </c>
      <c r="B595" s="347" t="s">
        <v>92</v>
      </c>
      <c r="C595" s="112"/>
      <c r="G595" s="325">
        <f t="shared" ref="G595:U595" si="322">G542/G$558*100</f>
        <v>11.708064204012786</v>
      </c>
      <c r="H595" s="325">
        <f t="shared" si="322"/>
        <v>14.348028035420512</v>
      </c>
      <c r="I595" s="325">
        <f t="shared" si="322"/>
        <v>8.9399467667497703</v>
      </c>
      <c r="J595" s="325">
        <f t="shared" si="322"/>
        <v>9.3582754505497867</v>
      </c>
      <c r="K595" s="325">
        <f t="shared" si="322"/>
        <v>7.2098358777768157</v>
      </c>
      <c r="L595" s="325">
        <f t="shared" si="322"/>
        <v>8.5376693129049244</v>
      </c>
      <c r="M595" s="325">
        <f t="shared" ca="1" si="322"/>
        <v>10.458710197380773</v>
      </c>
      <c r="N595" s="325">
        <f t="shared" ca="1" si="322"/>
        <v>10.702718222403476</v>
      </c>
      <c r="O595" s="325">
        <f t="shared" ca="1" si="322"/>
        <v>10.981584536715133</v>
      </c>
      <c r="P595" s="325">
        <f t="shared" ca="1" si="322"/>
        <v>11.300288895928459</v>
      </c>
      <c r="Q595" s="325">
        <f t="shared" ca="1" si="322"/>
        <v>11.66452244931512</v>
      </c>
      <c r="R595" s="325">
        <f t="shared" ca="1" si="322"/>
        <v>12.080789367471297</v>
      </c>
      <c r="S595" s="325">
        <f t="shared" ca="1" si="322"/>
        <v>12.556522988221216</v>
      </c>
      <c r="T595" s="325">
        <f t="shared" ca="1" si="322"/>
        <v>13.100218554792553</v>
      </c>
      <c r="U595" s="325">
        <f t="shared" ca="1" si="322"/>
        <v>13.721584916588366</v>
      </c>
      <c r="V595" s="325"/>
    </row>
    <row r="596" spans="1:22">
      <c r="A596" s="400">
        <f>Baseline!A596</f>
        <v>0</v>
      </c>
      <c r="B596" s="347" t="s">
        <v>91</v>
      </c>
      <c r="C596" s="112"/>
      <c r="G596" s="325">
        <f t="shared" ref="G596:U596" si="323">G543/G$558*100</f>
        <v>22.572735903469109</v>
      </c>
      <c r="H596" s="325">
        <f t="shared" si="323"/>
        <v>25.423097442345888</v>
      </c>
      <c r="I596" s="325">
        <f t="shared" si="323"/>
        <v>14.72486899134195</v>
      </c>
      <c r="J596" s="325">
        <f t="shared" si="323"/>
        <v>14.684790515441293</v>
      </c>
      <c r="K596" s="325">
        <f t="shared" si="323"/>
        <v>13.833602122167301</v>
      </c>
      <c r="L596" s="325">
        <f t="shared" si="323"/>
        <v>13.633171349415507</v>
      </c>
      <c r="M596" s="325">
        <f t="shared" ca="1" si="323"/>
        <v>14.241882428478325</v>
      </c>
      <c r="N596" s="325">
        <f t="shared" ca="1" si="323"/>
        <v>28.546401602672045</v>
      </c>
      <c r="O596" s="325">
        <f t="shared" ca="1" si="323"/>
        <v>25.109753878788815</v>
      </c>
      <c r="P596" s="325">
        <f t="shared" ca="1" si="323"/>
        <v>27.777277311151334</v>
      </c>
      <c r="Q596" s="325">
        <f t="shared" ca="1" si="323"/>
        <v>-59.859187843136532</v>
      </c>
      <c r="R596" s="325">
        <f t="shared" ca="1" si="323"/>
        <v>-61.342309200254874</v>
      </c>
      <c r="S596" s="325">
        <f t="shared" ca="1" si="323"/>
        <v>-56.425661616696111</v>
      </c>
      <c r="T596" s="325">
        <f t="shared" ca="1" si="323"/>
        <v>-71.10470460263339</v>
      </c>
      <c r="U596" s="325">
        <f t="shared" ca="1" si="323"/>
        <v>-77.246698333071677</v>
      </c>
      <c r="V596" s="325"/>
    </row>
    <row r="597" spans="1:22">
      <c r="A597" s="400">
        <f>Baseline!A597</f>
        <v>0</v>
      </c>
      <c r="B597" s="113" t="s">
        <v>77</v>
      </c>
      <c r="C597" s="113"/>
      <c r="G597" s="327">
        <f>G589</f>
        <v>2.1271786528675478</v>
      </c>
      <c r="H597" s="327">
        <f t="shared" ref="H597:U597" si="324">H589</f>
        <v>2.1525669757981953</v>
      </c>
      <c r="I597" s="327">
        <f t="shared" si="324"/>
        <v>2.388396537668243</v>
      </c>
      <c r="J597" s="327">
        <f t="shared" si="324"/>
        <v>2.1916664465904523</v>
      </c>
      <c r="K597" s="327">
        <f t="shared" si="324"/>
        <v>2.1800132072952065</v>
      </c>
      <c r="L597" s="327">
        <f t="shared" si="324"/>
        <v>2.581505623313979</v>
      </c>
      <c r="M597" s="327">
        <f t="shared" ca="1" si="324"/>
        <v>3.1623641297912126</v>
      </c>
      <c r="N597" s="327">
        <f t="shared" ca="1" si="324"/>
        <v>3.2361439947219988</v>
      </c>
      <c r="O597" s="327">
        <f t="shared" ca="1" si="324"/>
        <v>3.3204638403571831</v>
      </c>
      <c r="P597" s="327">
        <f t="shared" ca="1" si="324"/>
        <v>3.4168293782259647</v>
      </c>
      <c r="Q597" s="327">
        <f t="shared" ca="1" si="324"/>
        <v>3.5269614215045735</v>
      </c>
      <c r="R597" s="327">
        <f t="shared" ca="1" si="324"/>
        <v>3.6528266138229815</v>
      </c>
      <c r="S597" s="327">
        <f t="shared" ca="1" si="324"/>
        <v>3.7966725479011636</v>
      </c>
      <c r="T597" s="327">
        <f t="shared" ca="1" si="324"/>
        <v>3.9610679011333723</v>
      </c>
      <c r="U597" s="327">
        <f t="shared" ca="1" si="324"/>
        <v>4.1489483048273241</v>
      </c>
      <c r="V597" s="327"/>
    </row>
    <row r="598" spans="1:22">
      <c r="A598" s="400">
        <f>Baseline!A598</f>
        <v>0</v>
      </c>
      <c r="B598" s="347" t="s">
        <v>347</v>
      </c>
      <c r="C598" s="112"/>
      <c r="G598" s="325">
        <f>G542/G$565*100</f>
        <v>2.6341549563366344</v>
      </c>
      <c r="H598" s="325">
        <f t="shared" ref="H598:U598" si="325">H542/H$565*100</f>
        <v>2.5659809861765135</v>
      </c>
      <c r="I598" s="325">
        <f t="shared" si="325"/>
        <v>3.5415885143682115</v>
      </c>
      <c r="J598" s="325">
        <f t="shared" si="325"/>
        <v>3.0687744750306627</v>
      </c>
      <c r="K598" s="325">
        <f t="shared" si="325"/>
        <v>3.2793673496013662</v>
      </c>
      <c r="L598" s="325">
        <f t="shared" si="325"/>
        <v>3.8833275071813835</v>
      </c>
      <c r="M598" s="325">
        <f t="shared" ca="1" si="325"/>
        <v>4.7571058927917367</v>
      </c>
      <c r="N598" s="325">
        <f t="shared" ca="1" si="325"/>
        <v>4.8680920461335386</v>
      </c>
      <c r="O598" s="325">
        <f t="shared" ca="1" si="325"/>
        <v>4.994933364238455</v>
      </c>
      <c r="P598" s="325">
        <f t="shared" ca="1" si="325"/>
        <v>5.1398948706440732</v>
      </c>
      <c r="Q598" s="325">
        <f t="shared" ca="1" si="325"/>
        <v>5.3055651636790673</v>
      </c>
      <c r="R598" s="325">
        <f t="shared" ca="1" si="325"/>
        <v>5.4949026414333444</v>
      </c>
      <c r="S598" s="325">
        <f t="shared" ca="1" si="325"/>
        <v>5.7112883302953756</v>
      </c>
      <c r="T598" s="325">
        <f t="shared" ca="1" si="325"/>
        <v>5.9585862604234121</v>
      </c>
      <c r="U598" s="325">
        <f t="shared" ca="1" si="325"/>
        <v>6.2412124662840247</v>
      </c>
      <c r="V598" s="325"/>
    </row>
    <row r="599" spans="1:22">
      <c r="A599" s="400">
        <f>Baseline!A599</f>
        <v>0</v>
      </c>
      <c r="B599" s="347" t="s">
        <v>92</v>
      </c>
      <c r="C599" s="112"/>
      <c r="G599" s="325">
        <f>G542/G$558*100</f>
        <v>11.708064204012786</v>
      </c>
      <c r="H599" s="325">
        <f t="shared" ref="H599:U599" si="326">H542/H$558*100</f>
        <v>14.348028035420512</v>
      </c>
      <c r="I599" s="325">
        <f t="shared" si="326"/>
        <v>8.9399467667497703</v>
      </c>
      <c r="J599" s="325">
        <f t="shared" si="326"/>
        <v>9.3582754505497867</v>
      </c>
      <c r="K599" s="325">
        <f t="shared" si="326"/>
        <v>7.2098358777768157</v>
      </c>
      <c r="L599" s="325">
        <f t="shared" si="326"/>
        <v>8.5376693129049244</v>
      </c>
      <c r="M599" s="325">
        <f t="shared" ca="1" si="326"/>
        <v>10.458710197380773</v>
      </c>
      <c r="N599" s="325">
        <f t="shared" ca="1" si="326"/>
        <v>10.702718222403476</v>
      </c>
      <c r="O599" s="325">
        <f t="shared" ca="1" si="326"/>
        <v>10.981584536715133</v>
      </c>
      <c r="P599" s="325">
        <f t="shared" ca="1" si="326"/>
        <v>11.300288895928459</v>
      </c>
      <c r="Q599" s="325">
        <f t="shared" ca="1" si="326"/>
        <v>11.66452244931512</v>
      </c>
      <c r="R599" s="325">
        <f t="shared" ca="1" si="326"/>
        <v>12.080789367471297</v>
      </c>
      <c r="S599" s="325">
        <f t="shared" ca="1" si="326"/>
        <v>12.556522988221216</v>
      </c>
      <c r="T599" s="325">
        <f t="shared" ca="1" si="326"/>
        <v>13.100218554792553</v>
      </c>
      <c r="U599" s="325">
        <f t="shared" ca="1" si="326"/>
        <v>13.721584916588366</v>
      </c>
      <c r="V599" s="325"/>
    </row>
    <row r="600" spans="1:22">
      <c r="A600" s="400">
        <f>Baseline!A600</f>
        <v>0</v>
      </c>
      <c r="B600" s="347" t="s">
        <v>315</v>
      </c>
      <c r="C600" s="112"/>
      <c r="G600" s="325">
        <f>G542/G$560*100</f>
        <v>197.36885264238055</v>
      </c>
      <c r="H600" s="325">
        <f t="shared" ref="H600:U600" si="327">H542/H$560*100</f>
        <v>194.132181405431</v>
      </c>
      <c r="I600" s="325">
        <f t="shared" si="327"/>
        <v>40.85921637611964</v>
      </c>
      <c r="J600" s="325">
        <f t="shared" si="327"/>
        <v>42.456474511558021</v>
      </c>
      <c r="K600" s="325">
        <f t="shared" si="327"/>
        <v>66.328218273522921</v>
      </c>
      <c r="L600" s="325">
        <f t="shared" si="327"/>
        <v>78.543867479565137</v>
      </c>
      <c r="M600" s="325">
        <f t="shared" ca="1" si="327"/>
        <v>96.216838301359459</v>
      </c>
      <c r="N600" s="325">
        <f t="shared" ca="1" si="327"/>
        <v>98.461635245223846</v>
      </c>
      <c r="O600" s="325">
        <f t="shared" ca="1" si="327"/>
        <v>101.0271174667831</v>
      </c>
      <c r="P600" s="325">
        <f t="shared" ca="1" si="327"/>
        <v>103.95909714856512</v>
      </c>
      <c r="Q600" s="325">
        <f t="shared" ca="1" si="327"/>
        <v>107.30993107060173</v>
      </c>
      <c r="R600" s="325">
        <f t="shared" ca="1" si="327"/>
        <v>111.13945555292928</v>
      </c>
      <c r="S600" s="325">
        <f t="shared" ca="1" si="327"/>
        <v>115.5160549613036</v>
      </c>
      <c r="T600" s="325">
        <f t="shared" ca="1" si="327"/>
        <v>120.51788285658857</v>
      </c>
      <c r="U600" s="325">
        <f t="shared" ca="1" si="327"/>
        <v>126.23425759405707</v>
      </c>
      <c r="V600" s="325"/>
    </row>
    <row r="601" spans="1:22">
      <c r="A601" s="400">
        <f>Baseline!A601</f>
        <v>0</v>
      </c>
      <c r="B601" s="113" t="s">
        <v>78</v>
      </c>
      <c r="C601" s="113"/>
      <c r="G601" s="327">
        <f>G590</f>
        <v>4.1011256100064273</v>
      </c>
      <c r="H601" s="327">
        <f t="shared" ref="H601:U601" si="328">H590</f>
        <v>3.8141074049894295</v>
      </c>
      <c r="I601" s="327">
        <f t="shared" si="328"/>
        <v>3.9338965917943209</v>
      </c>
      <c r="J601" s="327">
        <f t="shared" si="328"/>
        <v>3.4391125606386819</v>
      </c>
      <c r="K601" s="327">
        <f t="shared" si="328"/>
        <v>4.1828185609255355</v>
      </c>
      <c r="L601" s="327">
        <f t="shared" si="328"/>
        <v>4.1222149994638793</v>
      </c>
      <c r="M601" s="327">
        <f t="shared" ca="1" si="328"/>
        <v>4.3062688689665301</v>
      </c>
      <c r="N601" s="327">
        <f t="shared" ca="1" si="328"/>
        <v>8.6314769946978984</v>
      </c>
      <c r="O601" s="327">
        <f t="shared" ca="1" si="328"/>
        <v>7.5923496755894053</v>
      </c>
      <c r="P601" s="327">
        <f t="shared" ca="1" si="328"/>
        <v>8.3989195354171837</v>
      </c>
      <c r="Q601" s="327">
        <f t="shared" ca="1" si="328"/>
        <v>-18.099416170932404</v>
      </c>
      <c r="R601" s="327">
        <f t="shared" ca="1" si="328"/>
        <v>-18.547862460327906</v>
      </c>
      <c r="S601" s="327">
        <f t="shared" ca="1" si="328"/>
        <v>-17.061232688239496</v>
      </c>
      <c r="T601" s="327">
        <f t="shared" ca="1" si="328"/>
        <v>-21.499684287177264</v>
      </c>
      <c r="U601" s="327">
        <f t="shared" ca="1" si="328"/>
        <v>-23.356817747420262</v>
      </c>
      <c r="V601" s="327"/>
    </row>
    <row r="602" spans="1:22">
      <c r="A602" s="400">
        <f>Baseline!A602</f>
        <v>0</v>
      </c>
      <c r="B602" s="347" t="s">
        <v>348</v>
      </c>
      <c r="C602" s="112"/>
      <c r="G602" s="325">
        <f>G543/G$565*100</f>
        <v>5.0785580880075711</v>
      </c>
      <c r="H602" s="325">
        <f t="shared" ref="H602:U602" si="329">H543/H$565*100</f>
        <v>4.5466306927842846</v>
      </c>
      <c r="I602" s="325">
        <f t="shared" si="329"/>
        <v>5.8333039620853206</v>
      </c>
      <c r="J602" s="325">
        <f t="shared" si="329"/>
        <v>4.8154502977694618</v>
      </c>
      <c r="K602" s="325">
        <f t="shared" si="329"/>
        <v>6.2921630805277466</v>
      </c>
      <c r="L602" s="325">
        <f t="shared" si="329"/>
        <v>6.200997880215267</v>
      </c>
      <c r="M602" s="325">
        <f t="shared" ca="1" si="329"/>
        <v>6.4778678772386602</v>
      </c>
      <c r="N602" s="325">
        <f t="shared" ca="1" si="329"/>
        <v>12.98422584804762</v>
      </c>
      <c r="O602" s="325">
        <f t="shared" ca="1" si="329"/>
        <v>11.421079262072951</v>
      </c>
      <c r="P602" s="325">
        <f t="shared" ca="1" si="329"/>
        <v>12.634392490928809</v>
      </c>
      <c r="Q602" s="325">
        <f t="shared" ca="1" si="329"/>
        <v>-27.226731580881285</v>
      </c>
      <c r="R602" s="325">
        <f t="shared" ca="1" si="329"/>
        <v>-27.90132387902527</v>
      </c>
      <c r="S602" s="325">
        <f t="shared" ca="1" si="329"/>
        <v>-25.665004796545567</v>
      </c>
      <c r="T602" s="325">
        <f t="shared" ca="1" si="329"/>
        <v>-32.341713546581815</v>
      </c>
      <c r="U602" s="325">
        <f t="shared" ca="1" si="329"/>
        <v>-35.13537682026876</v>
      </c>
      <c r="V602" s="325"/>
    </row>
    <row r="603" spans="1:22">
      <c r="A603" s="400">
        <f>Baseline!A603</f>
        <v>0</v>
      </c>
      <c r="B603" s="347" t="s">
        <v>91</v>
      </c>
      <c r="C603" s="112"/>
      <c r="G603" s="325">
        <f>G543/G$558*100</f>
        <v>22.572735903469109</v>
      </c>
      <c r="H603" s="325">
        <f t="shared" ref="H603:U603" si="330">H543/H$558*100</f>
        <v>25.423097442345888</v>
      </c>
      <c r="I603" s="325">
        <f t="shared" si="330"/>
        <v>14.72486899134195</v>
      </c>
      <c r="J603" s="325">
        <f t="shared" si="330"/>
        <v>14.684790515441293</v>
      </c>
      <c r="K603" s="325">
        <f t="shared" si="330"/>
        <v>13.833602122167301</v>
      </c>
      <c r="L603" s="325">
        <f t="shared" si="330"/>
        <v>13.633171349415507</v>
      </c>
      <c r="M603" s="325">
        <f t="shared" ca="1" si="330"/>
        <v>14.241882428478325</v>
      </c>
      <c r="N603" s="325">
        <f t="shared" ca="1" si="330"/>
        <v>28.546401602672045</v>
      </c>
      <c r="O603" s="325">
        <f t="shared" ca="1" si="330"/>
        <v>25.109753878788815</v>
      </c>
      <c r="P603" s="325">
        <f t="shared" ca="1" si="330"/>
        <v>27.777277311151334</v>
      </c>
      <c r="Q603" s="325">
        <f t="shared" ca="1" si="330"/>
        <v>-59.859187843136532</v>
      </c>
      <c r="R603" s="325">
        <f t="shared" ca="1" si="330"/>
        <v>-61.342309200254874</v>
      </c>
      <c r="S603" s="325">
        <f t="shared" ca="1" si="330"/>
        <v>-56.425661616696111</v>
      </c>
      <c r="T603" s="325">
        <f t="shared" ca="1" si="330"/>
        <v>-71.10470460263339</v>
      </c>
      <c r="U603" s="325">
        <f t="shared" ca="1" si="330"/>
        <v>-77.246698333071677</v>
      </c>
      <c r="V603" s="325"/>
    </row>
    <row r="604" spans="1:22">
      <c r="A604" s="400">
        <f>Baseline!A604</f>
        <v>0</v>
      </c>
      <c r="B604" s="347" t="s">
        <v>316</v>
      </c>
      <c r="C604" s="112"/>
      <c r="G604" s="325">
        <f>G543/G$560*100</f>
        <v>380.52020459028756</v>
      </c>
      <c r="H604" s="325">
        <f t="shared" ref="H604:U604" si="331">H543/H$560*100</f>
        <v>343.98046563482285</v>
      </c>
      <c r="I604" s="325">
        <f t="shared" si="331"/>
        <v>67.298679055333054</v>
      </c>
      <c r="J604" s="325">
        <f t="shared" si="331"/>
        <v>66.621722936117934</v>
      </c>
      <c r="K604" s="325">
        <f t="shared" si="331"/>
        <v>127.26478058903</v>
      </c>
      <c r="L604" s="325">
        <f t="shared" si="331"/>
        <v>125.4208806349701</v>
      </c>
      <c r="M604" s="325">
        <f t="shared" ca="1" si="331"/>
        <v>131.02083075894433</v>
      </c>
      <c r="N604" s="325">
        <f t="shared" ca="1" si="331"/>
        <v>262.61789984178176</v>
      </c>
      <c r="O604" s="325">
        <f t="shared" ca="1" si="331"/>
        <v>231.00182366152598</v>
      </c>
      <c r="P604" s="325">
        <f t="shared" ca="1" si="331"/>
        <v>255.54219870901406</v>
      </c>
      <c r="Q604" s="325">
        <f t="shared" ca="1" si="331"/>
        <v>-550.68566667007758</v>
      </c>
      <c r="R604" s="325">
        <f t="shared" ca="1" si="331"/>
        <v>-564.32991582757768</v>
      </c>
      <c r="S604" s="325">
        <f t="shared" ca="1" si="331"/>
        <v>-519.09830728271936</v>
      </c>
      <c r="T604" s="325">
        <f t="shared" ca="1" si="331"/>
        <v>-654.14087742204117</v>
      </c>
      <c r="U604" s="325">
        <f t="shared" ca="1" si="331"/>
        <v>-710.64528441455354</v>
      </c>
      <c r="V604" s="325"/>
    </row>
    <row r="605" spans="1:22">
      <c r="A605" s="400">
        <f>Baseline!A605</f>
        <v>0</v>
      </c>
      <c r="B605" s="111" t="s">
        <v>70</v>
      </c>
      <c r="C605" s="350"/>
      <c r="G605" s="327">
        <f>SUM(G606:G607)</f>
        <v>3.8226456529975001</v>
      </c>
      <c r="H605" s="327">
        <f t="shared" ref="H605:U605" si="332">SUM(H606:H607)</f>
        <v>3.5275478281571448</v>
      </c>
      <c r="I605" s="327">
        <f t="shared" si="332"/>
        <v>3.4209660553338064</v>
      </c>
      <c r="J605" s="327">
        <f t="shared" si="332"/>
        <v>2.8975769700318796</v>
      </c>
      <c r="K605" s="327">
        <f t="shared" si="332"/>
        <v>3.1935759429176063</v>
      </c>
      <c r="L605" s="327">
        <f t="shared" si="332"/>
        <v>3.2867284974816449</v>
      </c>
      <c r="M605" s="327">
        <f t="shared" si="332"/>
        <v>2.49361966042955</v>
      </c>
      <c r="N605" s="327">
        <f t="shared" ca="1" si="332"/>
        <v>1.6178748034060333</v>
      </c>
      <c r="O605" s="327">
        <f t="shared" ca="1" si="332"/>
        <v>1.0251550018726356</v>
      </c>
      <c r="P605" s="327">
        <f t="shared" ca="1" si="332"/>
        <v>0.30635778907120559</v>
      </c>
      <c r="Q605" s="327">
        <f t="shared" ca="1" si="332"/>
        <v>-0.37937981921009223</v>
      </c>
      <c r="R605" s="327">
        <f t="shared" ca="1" si="332"/>
        <v>-2.3709066996549133</v>
      </c>
      <c r="S605" s="327">
        <f t="shared" ca="1" si="332"/>
        <v>-4.2927288079681354</v>
      </c>
      <c r="T605" s="327">
        <f t="shared" ca="1" si="332"/>
        <v>-6.2148934514418581</v>
      </c>
      <c r="U605" s="327">
        <f t="shared" ca="1" si="332"/>
        <v>-8.2655538940980726</v>
      </c>
      <c r="V605" s="327"/>
    </row>
    <row r="606" spans="1:22">
      <c r="A606" s="400">
        <f>Baseline!A606</f>
        <v>0</v>
      </c>
      <c r="B606" s="347" t="s">
        <v>71</v>
      </c>
      <c r="C606" s="112"/>
      <c r="G606" s="325">
        <f t="shared" ref="G606:U606" si="333">G548/G$564*100</f>
        <v>0.62999546556756636</v>
      </c>
      <c r="H606" s="325">
        <f t="shared" si="333"/>
        <v>0.48838266571022881</v>
      </c>
      <c r="I606" s="325">
        <f t="shared" si="333"/>
        <v>0.49104029472918492</v>
      </c>
      <c r="J606" s="325">
        <f t="shared" si="333"/>
        <v>0.3860865625352139</v>
      </c>
      <c r="K606" s="325">
        <f t="shared" si="333"/>
        <v>0.28343217268684945</v>
      </c>
      <c r="L606" s="325">
        <f t="shared" si="333"/>
        <v>0.37658472725088848</v>
      </c>
      <c r="M606" s="325">
        <f t="shared" si="333"/>
        <v>0.51645905451550422</v>
      </c>
      <c r="N606" s="325">
        <f t="shared" ca="1" si="333"/>
        <v>0.59023891944629037</v>
      </c>
      <c r="O606" s="325">
        <f t="shared" ca="1" si="333"/>
        <v>0.67455876508147494</v>
      </c>
      <c r="P606" s="325">
        <f t="shared" ca="1" si="333"/>
        <v>0.77092430295025682</v>
      </c>
      <c r="Q606" s="325">
        <f t="shared" ca="1" si="333"/>
        <v>0.88105634622886486</v>
      </c>
      <c r="R606" s="325">
        <f t="shared" ca="1" si="333"/>
        <v>1.0069215385472741</v>
      </c>
      <c r="S606" s="325">
        <f t="shared" ca="1" si="333"/>
        <v>1.150767472625456</v>
      </c>
      <c r="T606" s="325">
        <f t="shared" ca="1" si="333"/>
        <v>1.3151628258576642</v>
      </c>
      <c r="U606" s="325">
        <f t="shared" ca="1" si="333"/>
        <v>1.5030432295516161</v>
      </c>
      <c r="V606" s="325"/>
    </row>
    <row r="607" spans="1:22">
      <c r="A607" s="400">
        <f>Baseline!A607</f>
        <v>0</v>
      </c>
      <c r="B607" s="347" t="s">
        <v>72</v>
      </c>
      <c r="C607" s="112"/>
      <c r="G607" s="325">
        <f t="shared" ref="G607:U607" si="334">G549/G$564*100</f>
        <v>3.1926501874299338</v>
      </c>
      <c r="H607" s="325">
        <f t="shared" si="334"/>
        <v>3.039165162446916</v>
      </c>
      <c r="I607" s="325">
        <f t="shared" si="334"/>
        <v>2.9299257606046214</v>
      </c>
      <c r="J607" s="325">
        <f t="shared" si="334"/>
        <v>2.511490407496666</v>
      </c>
      <c r="K607" s="325">
        <f t="shared" si="334"/>
        <v>2.9101437702307567</v>
      </c>
      <c r="L607" s="325">
        <f t="shared" si="334"/>
        <v>2.9101437702307562</v>
      </c>
      <c r="M607" s="325">
        <f t="shared" si="334"/>
        <v>1.9771606059140456</v>
      </c>
      <c r="N607" s="325">
        <f t="shared" ca="1" si="334"/>
        <v>1.0276358839597428</v>
      </c>
      <c r="O607" s="325">
        <f t="shared" ca="1" si="334"/>
        <v>0.35059623679116059</v>
      </c>
      <c r="P607" s="325">
        <f t="shared" ca="1" si="334"/>
        <v>-0.46456651387905123</v>
      </c>
      <c r="Q607" s="325">
        <f t="shared" ca="1" si="334"/>
        <v>-1.2604361654389571</v>
      </c>
      <c r="R607" s="325">
        <f t="shared" ca="1" si="334"/>
        <v>-3.3778282382021874</v>
      </c>
      <c r="S607" s="325">
        <f t="shared" ca="1" si="334"/>
        <v>-5.4434962805935916</v>
      </c>
      <c r="T607" s="325">
        <f t="shared" ca="1" si="334"/>
        <v>-7.5300562772995221</v>
      </c>
      <c r="U607" s="325">
        <f t="shared" ca="1" si="334"/>
        <v>-9.7685971236496894</v>
      </c>
      <c r="V607" s="325"/>
    </row>
    <row r="608" spans="1:22">
      <c r="A608" s="400">
        <f>Baseline!A608</f>
        <v>0</v>
      </c>
      <c r="B608" s="111" t="s">
        <v>349</v>
      </c>
      <c r="C608" s="350"/>
      <c r="G608" s="327">
        <f>SUM(G609:G610)</f>
        <v>350.95096547140474</v>
      </c>
      <c r="H608" s="327">
        <f t="shared" ref="H608:U608" si="335">SUM(H609:H610)</f>
        <v>307.68486188832668</v>
      </c>
      <c r="I608" s="327">
        <f t="shared" si="335"/>
        <v>359.02146526374349</v>
      </c>
      <c r="J608" s="327">
        <f t="shared" si="335"/>
        <v>421.88365795358482</v>
      </c>
      <c r="K608" s="327">
        <f t="shared" si="335"/>
        <v>443.77670723729767</v>
      </c>
      <c r="L608" s="327">
        <f t="shared" si="335"/>
        <v>394.27413464341987</v>
      </c>
      <c r="M608" s="327">
        <f t="shared" ca="1" si="335"/>
        <v>352.51371851917918</v>
      </c>
      <c r="N608" s="327">
        <f t="shared" ca="1" si="335"/>
        <v>284.93482218078543</v>
      </c>
      <c r="O608" s="327">
        <f t="shared" ca="1" si="335"/>
        <v>219.68235060453384</v>
      </c>
      <c r="P608" s="327">
        <f t="shared" ca="1" si="335"/>
        <v>156.45586167591333</v>
      </c>
      <c r="Q608" s="327">
        <f t="shared" ca="1" si="335"/>
        <v>95.20861119168697</v>
      </c>
      <c r="R608" s="327">
        <f t="shared" ca="1" si="335"/>
        <v>33.882066783897656</v>
      </c>
      <c r="S608" s="327">
        <f t="shared" ca="1" si="335"/>
        <v>-27.415139605518448</v>
      </c>
      <c r="T608" s="327">
        <f t="shared" ca="1" si="335"/>
        <v>-88.684920296530393</v>
      </c>
      <c r="U608" s="327">
        <f t="shared" ca="1" si="335"/>
        <v>-150.12187594243719</v>
      </c>
      <c r="V608" s="327"/>
    </row>
    <row r="609" spans="1:22">
      <c r="A609" s="400">
        <f>Baseline!A609</f>
        <v>0</v>
      </c>
      <c r="B609" s="347" t="s">
        <v>351</v>
      </c>
      <c r="C609" s="112"/>
      <c r="G609" s="325">
        <f t="shared" ref="G609:U609" si="336">G539/G$565*100</f>
        <v>65.14170483891624</v>
      </c>
      <c r="H609" s="325">
        <f t="shared" si="336"/>
        <v>56.966734050816072</v>
      </c>
      <c r="I609" s="325">
        <f t="shared" si="336"/>
        <v>84.084484825509335</v>
      </c>
      <c r="J609" s="325">
        <f t="shared" si="336"/>
        <v>108.0965838870689</v>
      </c>
      <c r="K609" s="325">
        <f t="shared" si="336"/>
        <v>128.59981318816051</v>
      </c>
      <c r="L609" s="325">
        <f t="shared" si="336"/>
        <v>139.07092125059663</v>
      </c>
      <c r="M609" s="325">
        <f t="shared" ca="1" si="336"/>
        <v>154.95799289556848</v>
      </c>
      <c r="N609" s="325">
        <f t="shared" ca="1" si="336"/>
        <v>143.59883803352324</v>
      </c>
      <c r="O609" s="325">
        <f t="shared" ca="1" si="336"/>
        <v>132.78059530776588</v>
      </c>
      <c r="P609" s="325">
        <f t="shared" ca="1" si="336"/>
        <v>122.47750699752072</v>
      </c>
      <c r="Q609" s="325">
        <f t="shared" ca="1" si="336"/>
        <v>112.66504194014442</v>
      </c>
      <c r="R609" s="325">
        <f t="shared" ca="1" si="336"/>
        <v>103.31983712359556</v>
      </c>
      <c r="S609" s="325">
        <f t="shared" ca="1" si="336"/>
        <v>94.419642060215693</v>
      </c>
      <c r="T609" s="325">
        <f t="shared" ca="1" si="336"/>
        <v>85.943265809377735</v>
      </c>
      <c r="U609" s="325">
        <f t="shared" ca="1" si="336"/>
        <v>77.87052652286539</v>
      </c>
      <c r="V609" s="325"/>
    </row>
    <row r="610" spans="1:22">
      <c r="A610" s="400">
        <f>Baseline!A610</f>
        <v>0</v>
      </c>
      <c r="B610" s="347" t="s">
        <v>350</v>
      </c>
      <c r="C610" s="112"/>
      <c r="G610" s="325">
        <f t="shared" ref="G610:U610" si="337">G540/G$565*100</f>
        <v>285.80926063248847</v>
      </c>
      <c r="H610" s="325">
        <f t="shared" si="337"/>
        <v>250.71812783751062</v>
      </c>
      <c r="I610" s="325">
        <f t="shared" si="337"/>
        <v>274.93698043823417</v>
      </c>
      <c r="J610" s="325">
        <f t="shared" si="337"/>
        <v>313.78707406651591</v>
      </c>
      <c r="K610" s="325">
        <f t="shared" si="337"/>
        <v>315.17689404913716</v>
      </c>
      <c r="L610" s="325">
        <f t="shared" si="337"/>
        <v>255.20321339282327</v>
      </c>
      <c r="M610" s="325">
        <f t="shared" ca="1" si="337"/>
        <v>197.55572562361067</v>
      </c>
      <c r="N610" s="325">
        <f t="shared" ca="1" si="337"/>
        <v>141.3359841472622</v>
      </c>
      <c r="O610" s="325">
        <f t="shared" ca="1" si="337"/>
        <v>86.901755296767945</v>
      </c>
      <c r="P610" s="325">
        <f t="shared" ca="1" si="337"/>
        <v>33.978354678392606</v>
      </c>
      <c r="Q610" s="325">
        <f t="shared" ca="1" si="337"/>
        <v>-17.456430748457443</v>
      </c>
      <c r="R610" s="325">
        <f t="shared" ca="1" si="337"/>
        <v>-69.437770339697906</v>
      </c>
      <c r="S610" s="325">
        <f t="shared" ca="1" si="337"/>
        <v>-121.83478166573414</v>
      </c>
      <c r="T610" s="325">
        <f t="shared" ca="1" si="337"/>
        <v>-174.62818610590813</v>
      </c>
      <c r="U610" s="325">
        <f t="shared" ca="1" si="337"/>
        <v>-227.99240246530258</v>
      </c>
      <c r="V610" s="325"/>
    </row>
    <row r="611" spans="1:22">
      <c r="A611" s="400">
        <f>Baseline!A611</f>
        <v>0</v>
      </c>
      <c r="B611" s="111" t="s">
        <v>82</v>
      </c>
      <c r="C611" s="350"/>
      <c r="G611" s="327">
        <f>SUM(G612:G613)</f>
        <v>1559.8765085232035</v>
      </c>
      <c r="H611" s="327">
        <f t="shared" ref="H611:U611" si="338">SUM(H612:H613)</f>
        <v>1720.4613160545509</v>
      </c>
      <c r="I611" s="327">
        <f t="shared" si="338"/>
        <v>906.26925588811355</v>
      </c>
      <c r="J611" s="327">
        <f t="shared" si="338"/>
        <v>1286.5407710274073</v>
      </c>
      <c r="K611" s="327">
        <f t="shared" si="338"/>
        <v>975.66295094999305</v>
      </c>
      <c r="L611" s="327">
        <f t="shared" si="338"/>
        <v>866.82932974162918</v>
      </c>
      <c r="M611" s="327">
        <f t="shared" ca="1" si="338"/>
        <v>775.01718601212599</v>
      </c>
      <c r="N611" s="327">
        <f t="shared" ca="1" si="338"/>
        <v>626.4419580919182</v>
      </c>
      <c r="O611" s="327">
        <f t="shared" ca="1" si="338"/>
        <v>482.9814791244554</v>
      </c>
      <c r="P611" s="327">
        <f t="shared" ca="1" si="338"/>
        <v>343.97521367546904</v>
      </c>
      <c r="Q611" s="327">
        <f t="shared" ca="1" si="338"/>
        <v>209.32039252222543</v>
      </c>
      <c r="R611" s="327">
        <f t="shared" ca="1" si="338"/>
        <v>74.491240129432271</v>
      </c>
      <c r="S611" s="327">
        <f t="shared" ca="1" si="338"/>
        <v>-60.273411317019367</v>
      </c>
      <c r="T611" s="327">
        <f t="shared" ca="1" si="338"/>
        <v>-194.97776613816285</v>
      </c>
      <c r="U611" s="327">
        <f t="shared" ca="1" si="338"/>
        <v>-330.04966257912895</v>
      </c>
      <c r="V611" s="327"/>
    </row>
    <row r="612" spans="1:22">
      <c r="A612" s="400">
        <f>Baseline!A612</f>
        <v>0</v>
      </c>
      <c r="B612" s="347" t="s">
        <v>80</v>
      </c>
      <c r="C612" s="112"/>
      <c r="G612" s="325">
        <f t="shared" ref="G612:U612" si="339">G539/G$558*100</f>
        <v>289.53621759350051</v>
      </c>
      <c r="H612" s="325">
        <f t="shared" si="339"/>
        <v>318.53716050537685</v>
      </c>
      <c r="I612" s="325">
        <f t="shared" si="339"/>
        <v>212.25244412216276</v>
      </c>
      <c r="J612" s="325">
        <f t="shared" si="339"/>
        <v>329.6422123911679</v>
      </c>
      <c r="K612" s="325">
        <f t="shared" si="339"/>
        <v>282.73244444911069</v>
      </c>
      <c r="L612" s="325">
        <f t="shared" si="339"/>
        <v>305.75364413197241</v>
      </c>
      <c r="M612" s="325">
        <f t="shared" ca="1" si="339"/>
        <v>340.68208212860378</v>
      </c>
      <c r="N612" s="325">
        <f t="shared" ca="1" si="339"/>
        <v>315.7084718145436</v>
      </c>
      <c r="O612" s="325">
        <f t="shared" ca="1" si="339"/>
        <v>291.92408103924828</v>
      </c>
      <c r="P612" s="325">
        <f t="shared" ca="1" si="339"/>
        <v>269.27228030087167</v>
      </c>
      <c r="Q612" s="325">
        <f t="shared" ca="1" si="339"/>
        <v>247.69913674051313</v>
      </c>
      <c r="R612" s="325">
        <f t="shared" ca="1" si="339"/>
        <v>227.1532857306477</v>
      </c>
      <c r="S612" s="325">
        <f t="shared" ca="1" si="339"/>
        <v>207.58580857839505</v>
      </c>
      <c r="T612" s="325">
        <f t="shared" ca="1" si="339"/>
        <v>188.95011605244008</v>
      </c>
      <c r="U612" s="325">
        <f t="shared" ca="1" si="339"/>
        <v>171.20183745629251</v>
      </c>
      <c r="V612" s="325"/>
    </row>
    <row r="613" spans="1:22">
      <c r="A613" s="400">
        <f>Baseline!A613</f>
        <v>0</v>
      </c>
      <c r="B613" s="347" t="s">
        <v>81</v>
      </c>
      <c r="C613" s="112"/>
      <c r="G613" s="325">
        <f t="shared" ref="G613:U613" si="340">G540/G$558*100</f>
        <v>1270.3402909297029</v>
      </c>
      <c r="H613" s="325">
        <f t="shared" si="340"/>
        <v>1401.9241555491742</v>
      </c>
      <c r="I613" s="325">
        <f t="shared" si="340"/>
        <v>694.01681176595082</v>
      </c>
      <c r="J613" s="325">
        <f t="shared" si="340"/>
        <v>956.8985586362395</v>
      </c>
      <c r="K613" s="325">
        <f t="shared" si="340"/>
        <v>692.9305065008823</v>
      </c>
      <c r="L613" s="325">
        <f t="shared" si="340"/>
        <v>561.07568560965683</v>
      </c>
      <c r="M613" s="325">
        <f t="shared" ca="1" si="340"/>
        <v>434.33510388352221</v>
      </c>
      <c r="N613" s="325">
        <f t="shared" ca="1" si="340"/>
        <v>310.73348627737454</v>
      </c>
      <c r="O613" s="325">
        <f t="shared" ca="1" si="340"/>
        <v>191.05739808520715</v>
      </c>
      <c r="P613" s="325">
        <f t="shared" ca="1" si="340"/>
        <v>74.702933374597336</v>
      </c>
      <c r="Q613" s="325">
        <f t="shared" ca="1" si="340"/>
        <v>-38.378744218287686</v>
      </c>
      <c r="R613" s="325">
        <f t="shared" ca="1" si="340"/>
        <v>-152.66204560121542</v>
      </c>
      <c r="S613" s="325">
        <f t="shared" ca="1" si="340"/>
        <v>-267.85921989541441</v>
      </c>
      <c r="T613" s="325">
        <f t="shared" ca="1" si="340"/>
        <v>-383.92788219060293</v>
      </c>
      <c r="U613" s="325">
        <f t="shared" ca="1" si="340"/>
        <v>-501.25150003542149</v>
      </c>
      <c r="V613" s="325"/>
    </row>
    <row r="614" spans="1:22">
      <c r="A614" s="400">
        <f>Baseline!A614</f>
        <v>0</v>
      </c>
      <c r="B614" s="111" t="s">
        <v>338</v>
      </c>
      <c r="C614" s="350"/>
      <c r="G614" s="327">
        <f>G567/G564*100</f>
        <v>40.334672185246909</v>
      </c>
      <c r="H614" s="327">
        <f t="shared" ref="H614:U614" si="341">H567/H564*100</f>
        <v>36.219197077580475</v>
      </c>
      <c r="I614" s="327">
        <f t="shared" si="341"/>
        <v>31.724523713242519</v>
      </c>
      <c r="J614" s="327">
        <f t="shared" si="341"/>
        <v>33.179615118195095</v>
      </c>
      <c r="K614" s="327">
        <f t="shared" si="341"/>
        <v>24.433834749322848</v>
      </c>
      <c r="L614" s="327">
        <f t="shared" si="341"/>
        <v>24.433834749322848</v>
      </c>
      <c r="M614" s="327">
        <f t="shared" si="341"/>
        <v>24.433834749322848</v>
      </c>
      <c r="N614" s="327">
        <f t="shared" si="341"/>
        <v>24.433834749322848</v>
      </c>
      <c r="O614" s="327">
        <f t="shared" si="341"/>
        <v>24.433834749322852</v>
      </c>
      <c r="P614" s="327">
        <f t="shared" si="341"/>
        <v>24.433834749322848</v>
      </c>
      <c r="Q614" s="327">
        <f t="shared" si="341"/>
        <v>24.433834749322848</v>
      </c>
      <c r="R614" s="327">
        <f t="shared" si="341"/>
        <v>24.433834749322845</v>
      </c>
      <c r="S614" s="327">
        <f t="shared" si="341"/>
        <v>24.433834749322848</v>
      </c>
      <c r="T614" s="327">
        <f t="shared" si="341"/>
        <v>24.433834749322852</v>
      </c>
      <c r="U614" s="327">
        <f t="shared" si="341"/>
        <v>24.433834749322852</v>
      </c>
      <c r="V614" s="327"/>
    </row>
    <row r="615" spans="1:22">
      <c r="A615" s="400">
        <f>Baseline!A615</f>
        <v>0</v>
      </c>
      <c r="B615" s="113" t="s">
        <v>352</v>
      </c>
      <c r="C615" s="351"/>
      <c r="G615" s="325">
        <f t="shared" ref="G615:U615" si="342">G565/G$564*100</f>
        <v>80.753740312447391</v>
      </c>
      <c r="H615" s="325">
        <f t="shared" si="342"/>
        <v>83.888656517508593</v>
      </c>
      <c r="I615" s="325">
        <f t="shared" si="342"/>
        <v>67.438566845880786</v>
      </c>
      <c r="J615" s="325">
        <f t="shared" si="342"/>
        <v>71.418296275048149</v>
      </c>
      <c r="K615" s="325">
        <f t="shared" si="342"/>
        <v>66.476639390832645</v>
      </c>
      <c r="L615" s="325">
        <f t="shared" si="342"/>
        <v>66.476639390832631</v>
      </c>
      <c r="M615" s="325">
        <f t="shared" si="342"/>
        <v>66.476639390832645</v>
      </c>
      <c r="N615" s="325">
        <f t="shared" si="342"/>
        <v>66.476639390832631</v>
      </c>
      <c r="O615" s="325">
        <f t="shared" si="342"/>
        <v>66.476639390832645</v>
      </c>
      <c r="P615" s="325">
        <f t="shared" si="342"/>
        <v>66.476639390832645</v>
      </c>
      <c r="Q615" s="325">
        <f t="shared" si="342"/>
        <v>66.476639390832645</v>
      </c>
      <c r="R615" s="325">
        <f t="shared" si="342"/>
        <v>66.476639390832631</v>
      </c>
      <c r="S615" s="325">
        <f t="shared" si="342"/>
        <v>66.476639390832631</v>
      </c>
      <c r="T615" s="325">
        <f t="shared" si="342"/>
        <v>66.476639390832645</v>
      </c>
      <c r="U615" s="325">
        <f t="shared" si="342"/>
        <v>66.476639390832645</v>
      </c>
      <c r="V615" s="325"/>
    </row>
    <row r="616" spans="1:22">
      <c r="A616" s="400">
        <f>Baseline!A616</f>
        <v>0</v>
      </c>
      <c r="B616" s="113" t="s">
        <v>83</v>
      </c>
      <c r="C616" s="351"/>
      <c r="G616" s="325">
        <f t="shared" ref="G616:U616" si="343">G558/G$564*100</f>
        <v>18.168491526878416</v>
      </c>
      <c r="H616" s="325">
        <f t="shared" si="343"/>
        <v>15.002528364763595</v>
      </c>
      <c r="I616" s="325">
        <f t="shared" si="343"/>
        <v>26.71600402086705</v>
      </c>
      <c r="J616" s="325">
        <f t="shared" si="343"/>
        <v>23.41955479053242</v>
      </c>
      <c r="K616" s="325">
        <f t="shared" si="343"/>
        <v>30.236655095225593</v>
      </c>
      <c r="L616" s="325">
        <f t="shared" si="343"/>
        <v>30.236655095225593</v>
      </c>
      <c r="M616" s="325">
        <f t="shared" si="343"/>
        <v>30.236655095225593</v>
      </c>
      <c r="N616" s="325">
        <f t="shared" si="343"/>
        <v>30.236655095225593</v>
      </c>
      <c r="O616" s="325">
        <f t="shared" si="343"/>
        <v>30.236655095225601</v>
      </c>
      <c r="P616" s="325">
        <f t="shared" si="343"/>
        <v>30.236655095225593</v>
      </c>
      <c r="Q616" s="325">
        <f t="shared" si="343"/>
        <v>30.236655095225593</v>
      </c>
      <c r="R616" s="325">
        <f t="shared" si="343"/>
        <v>30.236655095225593</v>
      </c>
      <c r="S616" s="325">
        <f t="shared" si="343"/>
        <v>30.236655095225593</v>
      </c>
      <c r="T616" s="325">
        <f t="shared" si="343"/>
        <v>30.236655095225601</v>
      </c>
      <c r="U616" s="325">
        <f t="shared" si="343"/>
        <v>30.236655095225601</v>
      </c>
      <c r="V616" s="325"/>
    </row>
    <row r="617" spans="1:22">
      <c r="A617" s="400">
        <f>Baseline!A617</f>
        <v>0</v>
      </c>
      <c r="B617" s="9"/>
      <c r="C617" s="351"/>
      <c r="G617" s="328"/>
      <c r="H617" s="328"/>
      <c r="I617" s="328"/>
      <c r="J617" s="328"/>
      <c r="K617" s="328"/>
      <c r="L617" s="326"/>
      <c r="M617" s="328"/>
      <c r="N617" s="328"/>
      <c r="O617" s="328"/>
      <c r="P617" s="328"/>
      <c r="Q617" s="328"/>
      <c r="R617" s="328"/>
      <c r="S617" s="328"/>
      <c r="T617" s="328"/>
      <c r="U617" s="328"/>
      <c r="V617" s="328"/>
    </row>
    <row r="618" spans="1:22">
      <c r="A618" s="400">
        <f>Baseline!A618</f>
        <v>24</v>
      </c>
      <c r="B618" s="9" t="s">
        <v>93</v>
      </c>
      <c r="C618" s="351"/>
      <c r="G618" s="325">
        <f t="shared" ref="G618:U618" si="344">G575/G$550*100</f>
        <v>0</v>
      </c>
      <c r="H618" s="325">
        <f t="shared" si="344"/>
        <v>0</v>
      </c>
      <c r="I618" s="325">
        <f t="shared" si="344"/>
        <v>0</v>
      </c>
      <c r="J618" s="325">
        <f t="shared" si="344"/>
        <v>0</v>
      </c>
      <c r="K618" s="325">
        <f t="shared" si="344"/>
        <v>0</v>
      </c>
      <c r="L618" s="325">
        <f t="shared" si="344"/>
        <v>-3.0602693705762086E-3</v>
      </c>
      <c r="M618" s="325">
        <f t="shared" ca="1" si="344"/>
        <v>1.6997831209854382E-2</v>
      </c>
      <c r="N618" s="325">
        <f t="shared" ca="1" si="344"/>
        <v>0.12495672854778532</v>
      </c>
      <c r="O618" s="325">
        <f t="shared" ca="1" si="344"/>
        <v>9.6116076924039562E-2</v>
      </c>
      <c r="P618" s="325">
        <f t="shared" ca="1" si="344"/>
        <v>0.11497847883570672</v>
      </c>
      <c r="Q618" s="325">
        <f t="shared" ca="1" si="344"/>
        <v>-0.48213078442269258</v>
      </c>
      <c r="R618" s="325">
        <f t="shared" ca="1" si="344"/>
        <v>-0.4797166021759533</v>
      </c>
      <c r="S618" s="325">
        <f t="shared" ca="1" si="344"/>
        <v>-0.43490935338325531</v>
      </c>
      <c r="T618" s="325">
        <f t="shared" ca="1" si="344"/>
        <v>-0.51703864679778433</v>
      </c>
      <c r="U618" s="325">
        <f t="shared" ca="1" si="344"/>
        <v>-0.54154227614972472</v>
      </c>
      <c r="V618" s="325"/>
    </row>
    <row r="619" spans="1:22">
      <c r="A619" s="400">
        <f>Baseline!A619</f>
        <v>25</v>
      </c>
      <c r="B619" s="9" t="s">
        <v>94</v>
      </c>
      <c r="C619" s="351"/>
      <c r="G619" s="325">
        <f t="shared" ref="G619:U619" si="345">G576/G$550*100</f>
        <v>-0.34985446243748453</v>
      </c>
      <c r="H619" s="325">
        <f t="shared" si="345"/>
        <v>-0.5924246069968907</v>
      </c>
      <c r="I619" s="325">
        <f t="shared" si="345"/>
        <v>2.6597571361183424E-2</v>
      </c>
      <c r="J619" s="325">
        <f t="shared" si="345"/>
        <v>-0.97203743471076431</v>
      </c>
      <c r="K619" s="325">
        <f t="shared" si="345"/>
        <v>0.18547513266853319</v>
      </c>
      <c r="L619" s="325">
        <f t="shared" si="345"/>
        <v>3.0602041051371871E-3</v>
      </c>
      <c r="M619" s="325">
        <f t="shared" ca="1" si="345"/>
        <v>-1.6997890598382866E-2</v>
      </c>
      <c r="N619" s="325">
        <f t="shared" ca="1" si="345"/>
        <v>-0.1249567822664122</v>
      </c>
      <c r="O619" s="325">
        <f t="shared" ca="1" si="345"/>
        <v>-9.6116076924039784E-2</v>
      </c>
      <c r="P619" s="325">
        <f t="shared" ca="1" si="345"/>
        <v>-0.1149784788357068</v>
      </c>
      <c r="Q619" s="325">
        <f t="shared" ca="1" si="345"/>
        <v>0.48213078442269203</v>
      </c>
      <c r="R619" s="325">
        <f t="shared" ca="1" si="345"/>
        <v>0.4797166021759533</v>
      </c>
      <c r="S619" s="325">
        <f t="shared" ca="1" si="345"/>
        <v>0.43490935338325548</v>
      </c>
      <c r="T619" s="325">
        <f t="shared" ca="1" si="345"/>
        <v>0.51703864679778444</v>
      </c>
      <c r="U619" s="325">
        <f t="shared" ca="1" si="345"/>
        <v>0.54154227614972472</v>
      </c>
      <c r="V619" s="325"/>
    </row>
    <row r="620" spans="1:22">
      <c r="A620" s="400">
        <f>Baseline!A620</f>
        <v>26</v>
      </c>
      <c r="B620" s="9" t="s">
        <v>95</v>
      </c>
      <c r="C620" s="351"/>
      <c r="G620" s="325">
        <f t="shared" ref="G620:U620" si="346">G577/G$550*100</f>
        <v>-0.34985446243748453</v>
      </c>
      <c r="H620" s="325">
        <f t="shared" si="346"/>
        <v>-0.5924246069968907</v>
      </c>
      <c r="I620" s="325">
        <f t="shared" si="346"/>
        <v>2.6597571361183424E-2</v>
      </c>
      <c r="J620" s="325">
        <f t="shared" si="346"/>
        <v>-0.97203743471076431</v>
      </c>
      <c r="K620" s="325">
        <f t="shared" si="346"/>
        <v>0.18547513266853319</v>
      </c>
      <c r="L620" s="325">
        <f t="shared" si="346"/>
        <v>9.2652650568017497E-2</v>
      </c>
      <c r="M620" s="325">
        <f t="shared" ca="1" si="346"/>
        <v>4.7947207893549094E-2</v>
      </c>
      <c r="N620" s="325">
        <f t="shared" ca="1" si="346"/>
        <v>-8.4937184887126274E-2</v>
      </c>
      <c r="O620" s="325">
        <f t="shared" ca="1" si="346"/>
        <v>-7.2064818258921831E-2</v>
      </c>
      <c r="P620" s="325">
        <f t="shared" ca="1" si="346"/>
        <v>-0.10793323535321442</v>
      </c>
      <c r="Q620" s="325">
        <f t="shared" ca="1" si="346"/>
        <v>0.47357893631785147</v>
      </c>
      <c r="R620" s="325">
        <f t="shared" ca="1" si="346"/>
        <v>0.42733015280178049</v>
      </c>
      <c r="S620" s="325">
        <f t="shared" ca="1" si="346"/>
        <v>0.34193638494576906</v>
      </c>
      <c r="T620" s="325">
        <f t="shared" ca="1" si="346"/>
        <v>0.38509889463424946</v>
      </c>
      <c r="U620" s="325">
        <f t="shared" ca="1" si="346"/>
        <v>0.36954059049460913</v>
      </c>
      <c r="V620" s="325"/>
    </row>
    <row r="621" spans="1:22">
      <c r="A621" s="400">
        <f>Baseline!A621</f>
        <v>27</v>
      </c>
      <c r="B621" s="9" t="s">
        <v>311</v>
      </c>
      <c r="C621" s="351"/>
      <c r="G621" s="325">
        <f t="shared" ref="G621:U621" si="347">G564/G$550*100</f>
        <v>3.013804799384987</v>
      </c>
      <c r="H621" s="325">
        <f t="shared" si="347"/>
        <v>3.3686246926566596</v>
      </c>
      <c r="I621" s="325">
        <f t="shared" si="347"/>
        <v>2.9273530292965417</v>
      </c>
      <c r="J621" s="325">
        <f t="shared" si="347"/>
        <v>2.8894551152233281</v>
      </c>
      <c r="K621" s="325">
        <f t="shared" si="347"/>
        <v>2.7211786212004379</v>
      </c>
      <c r="L621" s="325">
        <f t="shared" si="347"/>
        <v>2.7258852239096583</v>
      </c>
      <c r="M621" s="325">
        <f t="shared" si="347"/>
        <v>2.6044508520094345</v>
      </c>
      <c r="N621" s="325">
        <f t="shared" si="347"/>
        <v>2.4735904963124908</v>
      </c>
      <c r="O621" s="325">
        <f t="shared" si="347"/>
        <v>2.3461094781944012</v>
      </c>
      <c r="P621" s="325">
        <f t="shared" si="347"/>
        <v>2.2996782630699917</v>
      </c>
      <c r="Q621" s="325">
        <f t="shared" si="347"/>
        <v>2.2541652644166676</v>
      </c>
      <c r="R621" s="325">
        <f t="shared" si="347"/>
        <v>2.2095533907680815</v>
      </c>
      <c r="S621" s="325">
        <f t="shared" si="347"/>
        <v>2.165824411383976</v>
      </c>
      <c r="T621" s="325">
        <f t="shared" si="347"/>
        <v>2.1229608068811685</v>
      </c>
      <c r="U621" s="325">
        <f t="shared" si="347"/>
        <v>2.0809456675121485</v>
      </c>
      <c r="V621" s="325"/>
    </row>
    <row r="622" spans="1:22">
      <c r="A622" s="400">
        <f>Baseline!A622</f>
        <v>28</v>
      </c>
      <c r="B622" s="9" t="s">
        <v>312</v>
      </c>
      <c r="C622" s="351"/>
      <c r="G622" s="325">
        <f t="shared" ref="G622:U622" si="348">G573/G$550*100</f>
        <v>3.3636592618224714</v>
      </c>
      <c r="H622" s="325">
        <f t="shared" si="348"/>
        <v>3.9610492996535505</v>
      </c>
      <c r="I622" s="325">
        <f t="shared" si="348"/>
        <v>2.9007554579353583</v>
      </c>
      <c r="J622" s="325">
        <f t="shared" si="348"/>
        <v>3.8614925499340922</v>
      </c>
      <c r="K622" s="325">
        <f t="shared" si="348"/>
        <v>2.535703488531905</v>
      </c>
      <c r="L622" s="325">
        <f t="shared" si="348"/>
        <v>2.722825019804521</v>
      </c>
      <c r="M622" s="325">
        <f t="shared" ca="1" si="348"/>
        <v>2.6214487426078175</v>
      </c>
      <c r="N622" s="325">
        <f t="shared" ca="1" si="348"/>
        <v>2.5985472785789034</v>
      </c>
      <c r="O622" s="325">
        <f t="shared" ca="1" si="348"/>
        <v>2.4422255551184406</v>
      </c>
      <c r="P622" s="325">
        <f t="shared" ca="1" si="348"/>
        <v>2.4146567419056986</v>
      </c>
      <c r="Q622" s="325">
        <f t="shared" ca="1" si="348"/>
        <v>1.7720344799939756</v>
      </c>
      <c r="R622" s="325">
        <f t="shared" ca="1" si="348"/>
        <v>1.7298367885921282</v>
      </c>
      <c r="S622" s="325">
        <f t="shared" ca="1" si="348"/>
        <v>1.7309150580007209</v>
      </c>
      <c r="T622" s="325">
        <f t="shared" ca="1" si="348"/>
        <v>1.605922160083384</v>
      </c>
      <c r="U622" s="325">
        <f t="shared" ca="1" si="348"/>
        <v>1.5394033913624237</v>
      </c>
      <c r="V622" s="325"/>
    </row>
    <row r="623" spans="1:22">
      <c r="A623" s="400">
        <f>Baseline!A623</f>
        <v>0</v>
      </c>
      <c r="B623" s="9"/>
      <c r="C623" s="351"/>
      <c r="G623" s="328"/>
      <c r="H623" s="328"/>
      <c r="I623" s="328"/>
      <c r="J623" s="328"/>
      <c r="K623" s="328"/>
      <c r="L623" s="326"/>
      <c r="M623" s="328"/>
      <c r="N623" s="328"/>
      <c r="O623" s="328"/>
      <c r="P623" s="328"/>
      <c r="Q623" s="328"/>
      <c r="R623" s="328"/>
      <c r="S623" s="328"/>
      <c r="T623" s="328"/>
      <c r="U623" s="328"/>
      <c r="V623" s="328"/>
    </row>
    <row r="624" spans="1:22">
      <c r="A624" s="400">
        <f>Baseline!A624</f>
        <v>0</v>
      </c>
      <c r="B624" s="9" t="s">
        <v>86</v>
      </c>
      <c r="C624" s="351"/>
      <c r="G624" s="328"/>
      <c r="H624" s="328">
        <f t="shared" ref="H624:U624" si="349">(H564/G564-1)*100</f>
        <v>21.72397746376673</v>
      </c>
      <c r="I624" s="328">
        <f t="shared" si="349"/>
        <v>11.227887626301246</v>
      </c>
      <c r="J624" s="328">
        <f t="shared" si="349"/>
        <v>10.594637360437375</v>
      </c>
      <c r="K624" s="328">
        <f t="shared" si="349"/>
        <v>6.3216540968402235</v>
      </c>
      <c r="L624" s="328">
        <f t="shared" si="349"/>
        <v>5.0000000000000044</v>
      </c>
      <c r="M624" s="328">
        <f t="shared" si="349"/>
        <v>4.9999999999999822</v>
      </c>
      <c r="N624" s="328">
        <f t="shared" si="349"/>
        <v>5.0000000000000266</v>
      </c>
      <c r="O624" s="328">
        <f t="shared" si="349"/>
        <v>4.99999999999996</v>
      </c>
      <c r="P624" s="328">
        <f t="shared" si="349"/>
        <v>5.0000000000000266</v>
      </c>
      <c r="Q624" s="328">
        <f t="shared" si="349"/>
        <v>4.9999999999999822</v>
      </c>
      <c r="R624" s="328">
        <f t="shared" si="349"/>
        <v>5.0000000000000266</v>
      </c>
      <c r="S624" s="328">
        <f t="shared" si="349"/>
        <v>4.9999999999999822</v>
      </c>
      <c r="T624" s="328">
        <f t="shared" si="349"/>
        <v>4.9999999999999822</v>
      </c>
      <c r="U624" s="328">
        <f t="shared" si="349"/>
        <v>5.0000000000000044</v>
      </c>
      <c r="V624" s="328"/>
    </row>
    <row r="625" spans="1:22">
      <c r="A625" s="400">
        <f>Baseline!A625</f>
        <v>0</v>
      </c>
      <c r="B625" s="9" t="s">
        <v>87</v>
      </c>
      <c r="C625" s="351"/>
      <c r="G625" s="328"/>
      <c r="H625" s="328">
        <f t="shared" ref="H625:U625" si="350">(H565/G565-1)*100</f>
        <v>26.449386689633236</v>
      </c>
      <c r="I625" s="328">
        <f t="shared" si="350"/>
        <v>-10.583270179718852</v>
      </c>
      <c r="J625" s="328">
        <f t="shared" si="350"/>
        <v>17.121121442124366</v>
      </c>
      <c r="K625" s="328">
        <f t="shared" si="350"/>
        <v>-1.0350760593283659</v>
      </c>
      <c r="L625" s="328">
        <f t="shared" si="350"/>
        <v>5.0000000000000044</v>
      </c>
      <c r="M625" s="328">
        <f t="shared" si="350"/>
        <v>5.0000000000000044</v>
      </c>
      <c r="N625" s="328">
        <f t="shared" si="350"/>
        <v>5.0000000000000044</v>
      </c>
      <c r="O625" s="328">
        <f t="shared" si="350"/>
        <v>4.9999999999999822</v>
      </c>
      <c r="P625" s="328">
        <f t="shared" si="350"/>
        <v>5.0000000000000266</v>
      </c>
      <c r="Q625" s="328">
        <f t="shared" si="350"/>
        <v>4.9999999999999822</v>
      </c>
      <c r="R625" s="328">
        <f t="shared" si="350"/>
        <v>5.0000000000000266</v>
      </c>
      <c r="S625" s="328">
        <f t="shared" si="350"/>
        <v>4.9999999999999822</v>
      </c>
      <c r="T625" s="328">
        <f t="shared" si="350"/>
        <v>5.0000000000000044</v>
      </c>
      <c r="U625" s="328">
        <f t="shared" si="350"/>
        <v>4.9999999999999822</v>
      </c>
      <c r="V625" s="328"/>
    </row>
    <row r="626" spans="1:22">
      <c r="A626" s="400">
        <f>Baseline!A626</f>
        <v>0</v>
      </c>
      <c r="B626" s="9" t="s">
        <v>88</v>
      </c>
      <c r="C626" s="351"/>
      <c r="G626" s="328"/>
      <c r="H626" s="328">
        <f t="shared" ref="H626:U626" si="351">(H558/G558-1)*100</f>
        <v>0.5128808778856575</v>
      </c>
      <c r="I626" s="328">
        <f t="shared" si="351"/>
        <v>98.070926500370433</v>
      </c>
      <c r="J626" s="328">
        <f t="shared" si="351"/>
        <v>-3.0514755433186269</v>
      </c>
      <c r="K626" s="328">
        <f t="shared" si="351"/>
        <v>37.27037993820683</v>
      </c>
      <c r="L626" s="328">
        <f t="shared" si="351"/>
        <v>5.0000000000000044</v>
      </c>
      <c r="M626" s="328">
        <f t="shared" si="351"/>
        <v>5.0000000000000044</v>
      </c>
      <c r="N626" s="328">
        <f t="shared" si="351"/>
        <v>5.0000000000000044</v>
      </c>
      <c r="O626" s="328">
        <f t="shared" si="351"/>
        <v>4.9999999999999822</v>
      </c>
      <c r="P626" s="328">
        <f t="shared" si="351"/>
        <v>5.0000000000000044</v>
      </c>
      <c r="Q626" s="328">
        <f t="shared" si="351"/>
        <v>4.9999999999999822</v>
      </c>
      <c r="R626" s="328">
        <f t="shared" si="351"/>
        <v>5.0000000000000266</v>
      </c>
      <c r="S626" s="328">
        <f t="shared" si="351"/>
        <v>4.9999999999999822</v>
      </c>
      <c r="T626" s="328">
        <f t="shared" si="351"/>
        <v>5.0000000000000044</v>
      </c>
      <c r="U626" s="328">
        <f t="shared" si="351"/>
        <v>4.9999999999999822</v>
      </c>
      <c r="V626" s="328"/>
    </row>
    <row r="627" spans="1:22">
      <c r="A627" s="400">
        <f>Baseline!A627</f>
        <v>0</v>
      </c>
      <c r="B627" s="9" t="s">
        <v>313</v>
      </c>
      <c r="C627" s="351"/>
      <c r="G627" s="328"/>
      <c r="H627" s="328">
        <f t="shared" ref="H627:U627" si="352">(H550/G550-1)*100</f>
        <v>8.9026950019809981</v>
      </c>
      <c r="I627" s="328">
        <f t="shared" si="352"/>
        <v>27.994473170882749</v>
      </c>
      <c r="J627" s="328">
        <f t="shared" si="352"/>
        <v>12.045189764439733</v>
      </c>
      <c r="K627" s="328">
        <f t="shared" si="352"/>
        <v>12.896538615901299</v>
      </c>
      <c r="L627" s="328">
        <f t="shared" si="352"/>
        <v>4.8187035609080775</v>
      </c>
      <c r="M627" s="328">
        <f t="shared" si="352"/>
        <v>9.8956996211642334</v>
      </c>
      <c r="N627" s="328">
        <f t="shared" si="352"/>
        <v>10.554814901117449</v>
      </c>
      <c r="O627" s="328">
        <f t="shared" si="352"/>
        <v>10.705405918525624</v>
      </c>
      <c r="P627" s="328">
        <f t="shared" si="352"/>
        <v>7.1199824629184061</v>
      </c>
      <c r="Q627" s="328">
        <f t="shared" si="352"/>
        <v>7.1200153041288683</v>
      </c>
      <c r="R627" s="328">
        <f t="shared" si="352"/>
        <v>7.1199970784472821</v>
      </c>
      <c r="S627" s="328">
        <f t="shared" si="352"/>
        <v>7.1199977298238126</v>
      </c>
      <c r="T627" s="328">
        <f t="shared" si="352"/>
        <v>7.120000735862253</v>
      </c>
      <c r="U627" s="328">
        <f t="shared" si="352"/>
        <v>7.119992704577105</v>
      </c>
      <c r="V627" s="328"/>
    </row>
    <row r="628" spans="1:22">
      <c r="A628" s="400">
        <f>Baseline!A628</f>
        <v>0</v>
      </c>
      <c r="B628" s="10"/>
      <c r="C628" s="351"/>
      <c r="G628" s="334"/>
      <c r="H628" s="334"/>
      <c r="I628" s="334"/>
      <c r="J628" s="334"/>
      <c r="K628" s="334"/>
      <c r="L628" s="334"/>
      <c r="M628" s="334"/>
      <c r="N628" s="334"/>
      <c r="O628" s="334"/>
      <c r="P628" s="334"/>
      <c r="Q628" s="334"/>
      <c r="R628" s="334"/>
      <c r="S628" s="334"/>
      <c r="T628" s="334"/>
      <c r="U628" s="334"/>
      <c r="V628" s="334"/>
    </row>
    <row r="629" spans="1:22">
      <c r="A629" s="400">
        <f>Baseline!A629</f>
        <v>0</v>
      </c>
      <c r="B629" s="111" t="s">
        <v>314</v>
      </c>
      <c r="C629" s="350"/>
      <c r="G629" s="349">
        <f t="shared" ref="G629:U629" si="353">G536</f>
        <v>2015</v>
      </c>
      <c r="H629" s="349">
        <f t="shared" si="353"/>
        <v>2016</v>
      </c>
      <c r="I629" s="349">
        <f t="shared" si="353"/>
        <v>2017</v>
      </c>
      <c r="J629" s="349">
        <f t="shared" si="353"/>
        <v>2018</v>
      </c>
      <c r="K629" s="349">
        <f t="shared" si="353"/>
        <v>2019</v>
      </c>
      <c r="L629" s="349">
        <f t="shared" si="353"/>
        <v>2020</v>
      </c>
      <c r="M629" s="349">
        <f t="shared" si="353"/>
        <v>2021</v>
      </c>
      <c r="N629" s="349">
        <f t="shared" si="353"/>
        <v>2022</v>
      </c>
      <c r="O629" s="349">
        <f t="shared" si="353"/>
        <v>2023</v>
      </c>
      <c r="P629" s="349">
        <f t="shared" si="353"/>
        <v>2024</v>
      </c>
      <c r="Q629" s="349">
        <f t="shared" si="353"/>
        <v>2025</v>
      </c>
      <c r="R629" s="349">
        <f t="shared" si="353"/>
        <v>2026</v>
      </c>
      <c r="S629" s="349">
        <f t="shared" si="353"/>
        <v>2027</v>
      </c>
      <c r="T629" s="349">
        <f t="shared" si="353"/>
        <v>2028</v>
      </c>
      <c r="U629" s="349">
        <f t="shared" si="353"/>
        <v>2029</v>
      </c>
      <c r="V629" s="349"/>
    </row>
    <row r="630" spans="1:22">
      <c r="A630" s="400">
        <f>Baseline!A630</f>
        <v>0</v>
      </c>
      <c r="B630" s="111"/>
      <c r="C630" s="350"/>
      <c r="G630" s="349"/>
      <c r="H630" s="349"/>
      <c r="I630" s="349"/>
      <c r="J630" s="349"/>
      <c r="K630" s="349"/>
      <c r="L630" s="349"/>
      <c r="M630" s="349"/>
      <c r="N630" s="349"/>
      <c r="O630" s="349"/>
      <c r="P630" s="349"/>
      <c r="Q630" s="349"/>
      <c r="R630" s="349"/>
      <c r="S630" s="349"/>
      <c r="T630" s="349"/>
      <c r="U630" s="349"/>
      <c r="V630" s="349"/>
    </row>
    <row r="631" spans="1:22" ht="15">
      <c r="A631" s="400" t="str">
        <f>Baseline!A631</f>
        <v>20a</v>
      </c>
      <c r="B631" s="380" t="s">
        <v>115</v>
      </c>
      <c r="C631" s="381"/>
      <c r="D631" s="382"/>
      <c r="E631" s="156"/>
      <c r="F631" s="156"/>
      <c r="G631" s="383">
        <f t="shared" ref="G631:U631" si="354">G582</f>
        <v>8.5413045724874195</v>
      </c>
      <c r="H631" s="383">
        <f t="shared" si="354"/>
        <v>8.6948480442005991</v>
      </c>
      <c r="I631" s="383">
        <f t="shared" si="354"/>
        <v>7.0876758565315052</v>
      </c>
      <c r="J631" s="383">
        <f t="shared" si="354"/>
        <v>8.705989540960541</v>
      </c>
      <c r="K631" s="383">
        <f t="shared" si="354"/>
        <v>8.0276903102430133</v>
      </c>
      <c r="L631" s="383">
        <f t="shared" si="354"/>
        <v>7.1445504791175578</v>
      </c>
      <c r="M631" s="383">
        <f t="shared" ca="1" si="354"/>
        <v>6.1032512043052805</v>
      </c>
      <c r="N631" s="383">
        <f t="shared" ca="1" si="354"/>
        <v>4.6853537697027541</v>
      </c>
      <c r="O631" s="383">
        <f t="shared" ca="1" si="354"/>
        <v>3.4261983157881861</v>
      </c>
      <c r="P631" s="383">
        <f t="shared" ca="1" si="354"/>
        <v>2.3918171487201478</v>
      </c>
      <c r="Q631" s="383">
        <f t="shared" ca="1" si="354"/>
        <v>1.4266946731545864</v>
      </c>
      <c r="R631" s="383">
        <f t="shared" ca="1" si="354"/>
        <v>0.49767227898340805</v>
      </c>
      <c r="S631" s="383">
        <f t="shared" ca="1" si="354"/>
        <v>-0.39471421084680181</v>
      </c>
      <c r="T631" s="383">
        <f t="shared" ca="1" si="354"/>
        <v>-1.2515863352156604</v>
      </c>
      <c r="U631" s="383">
        <f t="shared" ca="1" si="354"/>
        <v>-2.0767000829772311</v>
      </c>
      <c r="V631" s="336"/>
    </row>
    <row r="632" spans="1:22" ht="15">
      <c r="A632" s="400" t="str">
        <f>Baseline!A632</f>
        <v>20b</v>
      </c>
      <c r="B632" s="369" t="s">
        <v>317</v>
      </c>
      <c r="C632" s="352"/>
      <c r="G632" s="371">
        <v>25</v>
      </c>
      <c r="H632" s="324">
        <f t="shared" ref="H632:U632" si="355">G632</f>
        <v>25</v>
      </c>
      <c r="I632" s="324">
        <f t="shared" si="355"/>
        <v>25</v>
      </c>
      <c r="J632" s="324">
        <f t="shared" si="355"/>
        <v>25</v>
      </c>
      <c r="K632" s="324">
        <f t="shared" si="355"/>
        <v>25</v>
      </c>
      <c r="L632" s="324">
        <f t="shared" si="355"/>
        <v>25</v>
      </c>
      <c r="M632" s="324">
        <f t="shared" si="355"/>
        <v>25</v>
      </c>
      <c r="N632" s="324">
        <f t="shared" si="355"/>
        <v>25</v>
      </c>
      <c r="O632" s="324">
        <f t="shared" si="355"/>
        <v>25</v>
      </c>
      <c r="P632" s="324">
        <f t="shared" si="355"/>
        <v>25</v>
      </c>
      <c r="Q632" s="324">
        <f t="shared" si="355"/>
        <v>25</v>
      </c>
      <c r="R632" s="324">
        <f t="shared" si="355"/>
        <v>25</v>
      </c>
      <c r="S632" s="324">
        <f t="shared" si="355"/>
        <v>25</v>
      </c>
      <c r="T632" s="324">
        <f t="shared" si="355"/>
        <v>25</v>
      </c>
      <c r="U632" s="324">
        <f t="shared" si="355"/>
        <v>25</v>
      </c>
      <c r="V632" s="328"/>
    </row>
    <row r="633" spans="1:22" ht="15.75">
      <c r="A633" s="400">
        <f>Baseline!A633</f>
        <v>0</v>
      </c>
      <c r="B633" s="6" t="s">
        <v>89</v>
      </c>
      <c r="C633" s="352"/>
      <c r="G633" s="330">
        <f t="shared" ref="G633:U633" si="356">G634*2</f>
        <v>16.666666666666668</v>
      </c>
      <c r="H633" s="330">
        <f t="shared" si="356"/>
        <v>16.666666666666668</v>
      </c>
      <c r="I633" s="330">
        <f t="shared" si="356"/>
        <v>16.666666666666668</v>
      </c>
      <c r="J633" s="330">
        <f t="shared" si="356"/>
        <v>16.666666666666668</v>
      </c>
      <c r="K633" s="330">
        <f t="shared" si="356"/>
        <v>16.666666666666668</v>
      </c>
      <c r="L633" s="335">
        <f t="shared" si="356"/>
        <v>16.666666666666668</v>
      </c>
      <c r="M633" s="330">
        <f t="shared" si="356"/>
        <v>16.666666666666668</v>
      </c>
      <c r="N633" s="330">
        <f t="shared" si="356"/>
        <v>16.666666666666668</v>
      </c>
      <c r="O633" s="330">
        <f t="shared" si="356"/>
        <v>16.666666666666668</v>
      </c>
      <c r="P633" s="330">
        <f t="shared" si="356"/>
        <v>16.666666666666668</v>
      </c>
      <c r="Q633" s="330">
        <f t="shared" si="356"/>
        <v>16.666666666666668</v>
      </c>
      <c r="R633" s="330">
        <f t="shared" si="356"/>
        <v>16.666666666666668</v>
      </c>
      <c r="S633" s="330">
        <f t="shared" si="356"/>
        <v>16.666666666666668</v>
      </c>
      <c r="T633" s="330">
        <f t="shared" si="356"/>
        <v>16.666666666666668</v>
      </c>
      <c r="U633" s="330">
        <f t="shared" si="356"/>
        <v>16.666666666666668</v>
      </c>
      <c r="V633" s="330"/>
    </row>
    <row r="634" spans="1:22" ht="15.75">
      <c r="A634" s="400">
        <f>Baseline!A634</f>
        <v>0</v>
      </c>
      <c r="B634" s="6" t="s">
        <v>90</v>
      </c>
      <c r="C634" s="352"/>
      <c r="G634" s="330">
        <f t="shared" ref="G634:U634" si="357">G632/3</f>
        <v>8.3333333333333339</v>
      </c>
      <c r="H634" s="330">
        <f t="shared" si="357"/>
        <v>8.3333333333333339</v>
      </c>
      <c r="I634" s="330">
        <f t="shared" si="357"/>
        <v>8.3333333333333339</v>
      </c>
      <c r="J634" s="330">
        <f t="shared" si="357"/>
        <v>8.3333333333333339</v>
      </c>
      <c r="K634" s="330">
        <f t="shared" si="357"/>
        <v>8.3333333333333339</v>
      </c>
      <c r="L634" s="335">
        <f t="shared" si="357"/>
        <v>8.3333333333333339</v>
      </c>
      <c r="M634" s="330">
        <f t="shared" si="357"/>
        <v>8.3333333333333339</v>
      </c>
      <c r="N634" s="330">
        <f t="shared" si="357"/>
        <v>8.3333333333333339</v>
      </c>
      <c r="O634" s="330">
        <f t="shared" si="357"/>
        <v>8.3333333333333339</v>
      </c>
      <c r="P634" s="330">
        <f t="shared" si="357"/>
        <v>8.3333333333333339</v>
      </c>
      <c r="Q634" s="330">
        <f t="shared" si="357"/>
        <v>8.3333333333333339</v>
      </c>
      <c r="R634" s="330">
        <f t="shared" si="357"/>
        <v>8.3333333333333339</v>
      </c>
      <c r="S634" s="330">
        <f t="shared" si="357"/>
        <v>8.3333333333333339</v>
      </c>
      <c r="T634" s="330">
        <f t="shared" si="357"/>
        <v>8.3333333333333339</v>
      </c>
      <c r="U634" s="330">
        <f t="shared" si="357"/>
        <v>8.3333333333333339</v>
      </c>
      <c r="V634" s="330"/>
    </row>
    <row r="635" spans="1:22" ht="15">
      <c r="A635" s="400" t="str">
        <f>Baseline!A635</f>
        <v>21a</v>
      </c>
      <c r="B635" s="380" t="s">
        <v>120</v>
      </c>
      <c r="C635" s="381"/>
      <c r="D635" s="382"/>
      <c r="E635" s="156"/>
      <c r="F635" s="156"/>
      <c r="G635" s="383">
        <f t="shared" ref="G635:U635" si="358">G585</f>
        <v>283.40603128080511</v>
      </c>
      <c r="H635" s="383">
        <f t="shared" si="358"/>
        <v>258.11269694586906</v>
      </c>
      <c r="I635" s="383">
        <f t="shared" si="358"/>
        <v>242.11893084295033</v>
      </c>
      <c r="J635" s="383">
        <f t="shared" si="358"/>
        <v>301.30212077330191</v>
      </c>
      <c r="K635" s="383">
        <f t="shared" si="358"/>
        <v>295.00784137064954</v>
      </c>
      <c r="L635" s="383">
        <f t="shared" si="358"/>
        <v>262.1001946982322</v>
      </c>
      <c r="M635" s="383">
        <f t="shared" ca="1" si="358"/>
        <v>234.33927346320954</v>
      </c>
      <c r="N635" s="383">
        <f t="shared" ca="1" si="358"/>
        <v>189.41509424003095</v>
      </c>
      <c r="O635" s="383">
        <f t="shared" ca="1" si="358"/>
        <v>146.03744401668061</v>
      </c>
      <c r="P635" s="383">
        <f t="shared" ca="1" si="358"/>
        <v>104.00659897211683</v>
      </c>
      <c r="Q635" s="383">
        <f t="shared" ca="1" si="358"/>
        <v>63.291485130917685</v>
      </c>
      <c r="R635" s="383">
        <f t="shared" ca="1" si="358"/>
        <v>22.523659354092729</v>
      </c>
      <c r="S635" s="383">
        <f t="shared" ca="1" si="358"/>
        <v>-18.224663494053836</v>
      </c>
      <c r="T635" s="383">
        <f t="shared" ca="1" si="358"/>
        <v>-58.954754659571883</v>
      </c>
      <c r="U635" s="383">
        <f t="shared" ca="1" si="358"/>
        <v>-99.795978117007081</v>
      </c>
      <c r="V635" s="336"/>
    </row>
    <row r="636" spans="1:22" ht="15">
      <c r="A636" s="400" t="str">
        <f>Baseline!A636</f>
        <v>21b</v>
      </c>
      <c r="B636" s="369" t="s">
        <v>318</v>
      </c>
      <c r="C636" s="352"/>
      <c r="G636" s="371">
        <v>200</v>
      </c>
      <c r="H636" s="372">
        <f t="shared" ref="H636:U636" si="359">G636</f>
        <v>200</v>
      </c>
      <c r="I636" s="372">
        <f t="shared" si="359"/>
        <v>200</v>
      </c>
      <c r="J636" s="372">
        <f t="shared" si="359"/>
        <v>200</v>
      </c>
      <c r="K636" s="372">
        <f t="shared" si="359"/>
        <v>200</v>
      </c>
      <c r="L636" s="372">
        <f t="shared" si="359"/>
        <v>200</v>
      </c>
      <c r="M636" s="372">
        <f t="shared" si="359"/>
        <v>200</v>
      </c>
      <c r="N636" s="372">
        <f t="shared" si="359"/>
        <v>200</v>
      </c>
      <c r="O636" s="372">
        <f t="shared" si="359"/>
        <v>200</v>
      </c>
      <c r="P636" s="372">
        <f t="shared" si="359"/>
        <v>200</v>
      </c>
      <c r="Q636" s="372">
        <f t="shared" si="359"/>
        <v>200</v>
      </c>
      <c r="R636" s="372">
        <f t="shared" si="359"/>
        <v>200</v>
      </c>
      <c r="S636" s="372">
        <f t="shared" si="359"/>
        <v>200</v>
      </c>
      <c r="T636" s="372">
        <f t="shared" si="359"/>
        <v>200</v>
      </c>
      <c r="U636" s="372">
        <f t="shared" si="359"/>
        <v>200</v>
      </c>
      <c r="V636" s="337"/>
    </row>
    <row r="637" spans="1:22" ht="15.75">
      <c r="A637" s="400">
        <f>Baseline!A637</f>
        <v>0</v>
      </c>
      <c r="B637" s="6" t="s">
        <v>89</v>
      </c>
      <c r="C637" s="352"/>
      <c r="G637" s="338">
        <f t="shared" ref="G637:U637" si="360">G638*2</f>
        <v>133.33333333333334</v>
      </c>
      <c r="H637" s="329">
        <f t="shared" si="360"/>
        <v>133.33333333333334</v>
      </c>
      <c r="I637" s="329">
        <f t="shared" si="360"/>
        <v>133.33333333333334</v>
      </c>
      <c r="J637" s="329">
        <f t="shared" si="360"/>
        <v>133.33333333333334</v>
      </c>
      <c r="K637" s="329">
        <f t="shared" si="360"/>
        <v>133.33333333333334</v>
      </c>
      <c r="L637" s="329">
        <f t="shared" si="360"/>
        <v>133.33333333333334</v>
      </c>
      <c r="M637" s="329">
        <f t="shared" si="360"/>
        <v>133.33333333333334</v>
      </c>
      <c r="N637" s="329">
        <f t="shared" si="360"/>
        <v>133.33333333333334</v>
      </c>
      <c r="O637" s="329">
        <f t="shared" si="360"/>
        <v>133.33333333333334</v>
      </c>
      <c r="P637" s="329">
        <f t="shared" si="360"/>
        <v>133.33333333333334</v>
      </c>
      <c r="Q637" s="329">
        <f t="shared" si="360"/>
        <v>133.33333333333334</v>
      </c>
      <c r="R637" s="329">
        <f t="shared" si="360"/>
        <v>133.33333333333334</v>
      </c>
      <c r="S637" s="329">
        <f t="shared" si="360"/>
        <v>133.33333333333334</v>
      </c>
      <c r="T637" s="329">
        <f t="shared" si="360"/>
        <v>133.33333333333334</v>
      </c>
      <c r="U637" s="329">
        <f t="shared" si="360"/>
        <v>133.33333333333334</v>
      </c>
      <c r="V637" s="329"/>
    </row>
    <row r="638" spans="1:22" ht="15.75">
      <c r="A638" s="400">
        <f>Baseline!A638</f>
        <v>0</v>
      </c>
      <c r="B638" s="6" t="s">
        <v>90</v>
      </c>
      <c r="C638" s="352"/>
      <c r="G638" s="338">
        <f t="shared" ref="G638:U638" si="361">G636/3</f>
        <v>66.666666666666671</v>
      </c>
      <c r="H638" s="329">
        <f t="shared" si="361"/>
        <v>66.666666666666671</v>
      </c>
      <c r="I638" s="329">
        <f t="shared" si="361"/>
        <v>66.666666666666671</v>
      </c>
      <c r="J638" s="329">
        <f t="shared" si="361"/>
        <v>66.666666666666671</v>
      </c>
      <c r="K638" s="329">
        <f t="shared" si="361"/>
        <v>66.666666666666671</v>
      </c>
      <c r="L638" s="329">
        <f t="shared" si="361"/>
        <v>66.666666666666671</v>
      </c>
      <c r="M638" s="329">
        <f t="shared" si="361"/>
        <v>66.666666666666671</v>
      </c>
      <c r="N638" s="329">
        <f t="shared" si="361"/>
        <v>66.666666666666671</v>
      </c>
      <c r="O638" s="329">
        <f t="shared" si="361"/>
        <v>66.666666666666671</v>
      </c>
      <c r="P638" s="329">
        <f t="shared" si="361"/>
        <v>66.666666666666671</v>
      </c>
      <c r="Q638" s="329">
        <f t="shared" si="361"/>
        <v>66.666666666666671</v>
      </c>
      <c r="R638" s="329">
        <f t="shared" si="361"/>
        <v>66.666666666666671</v>
      </c>
      <c r="S638" s="329">
        <f t="shared" si="361"/>
        <v>66.666666666666671</v>
      </c>
      <c r="T638" s="329">
        <f t="shared" si="361"/>
        <v>66.666666666666671</v>
      </c>
      <c r="U638" s="329">
        <f t="shared" si="361"/>
        <v>66.666666666666671</v>
      </c>
      <c r="V638" s="329"/>
    </row>
    <row r="639" spans="1:22" ht="15">
      <c r="A639" s="400" t="str">
        <f>Baseline!A639</f>
        <v>22a</v>
      </c>
      <c r="B639" s="380" t="s">
        <v>116</v>
      </c>
      <c r="C639" s="381"/>
      <c r="D639" s="382"/>
      <c r="E639" s="156"/>
      <c r="F639" s="156"/>
      <c r="G639" s="383">
        <f t="shared" ref="G639:U639" si="362">G588</f>
        <v>6.2283042628739747</v>
      </c>
      <c r="H639" s="383">
        <f t="shared" si="362"/>
        <v>5.9666743807876248</v>
      </c>
      <c r="I639" s="383">
        <f t="shared" si="362"/>
        <v>6.3222931294625635</v>
      </c>
      <c r="J639" s="383">
        <f t="shared" si="362"/>
        <v>5.6307790072291342</v>
      </c>
      <c r="K639" s="383">
        <f t="shared" si="362"/>
        <v>6.362831768220742</v>
      </c>
      <c r="L639" s="383">
        <f t="shared" si="362"/>
        <v>6.7037206227778583</v>
      </c>
      <c r="M639" s="383">
        <f t="shared" ca="1" si="362"/>
        <v>7.4686329987577427</v>
      </c>
      <c r="N639" s="383">
        <f t="shared" ca="1" si="362"/>
        <v>11.867620989419898</v>
      </c>
      <c r="O639" s="383">
        <f t="shared" ca="1" si="362"/>
        <v>10.912813515946588</v>
      </c>
      <c r="P639" s="383">
        <f t="shared" ca="1" si="362"/>
        <v>11.815748913643148</v>
      </c>
      <c r="Q639" s="383">
        <f t="shared" ca="1" si="362"/>
        <v>-14.57245474942783</v>
      </c>
      <c r="R639" s="383">
        <f t="shared" ca="1" si="362"/>
        <v>-14.895035846504925</v>
      </c>
      <c r="S639" s="383">
        <f t="shared" ca="1" si="362"/>
        <v>-13.264560140338332</v>
      </c>
      <c r="T639" s="383">
        <f t="shared" ca="1" si="362"/>
        <v>-17.538616386043891</v>
      </c>
      <c r="U639" s="383">
        <f t="shared" ca="1" si="362"/>
        <v>-19.207869442592937</v>
      </c>
      <c r="V639" s="336"/>
    </row>
    <row r="640" spans="1:22" ht="15">
      <c r="A640" s="400" t="str">
        <f>Baseline!A640</f>
        <v>22b</v>
      </c>
      <c r="B640" s="369" t="s">
        <v>319</v>
      </c>
      <c r="C640" s="352"/>
      <c r="G640" s="371">
        <v>40</v>
      </c>
      <c r="H640" s="324">
        <f t="shared" ref="H640:U640" si="363">G640</f>
        <v>40</v>
      </c>
      <c r="I640" s="324">
        <f t="shared" si="363"/>
        <v>40</v>
      </c>
      <c r="J640" s="324">
        <f t="shared" si="363"/>
        <v>40</v>
      </c>
      <c r="K640" s="324">
        <f t="shared" si="363"/>
        <v>40</v>
      </c>
      <c r="L640" s="324">
        <f t="shared" si="363"/>
        <v>40</v>
      </c>
      <c r="M640" s="324">
        <f t="shared" si="363"/>
        <v>40</v>
      </c>
      <c r="N640" s="324">
        <f t="shared" si="363"/>
        <v>40</v>
      </c>
      <c r="O640" s="324">
        <f t="shared" si="363"/>
        <v>40</v>
      </c>
      <c r="P640" s="324">
        <f t="shared" si="363"/>
        <v>40</v>
      </c>
      <c r="Q640" s="324">
        <f t="shared" si="363"/>
        <v>40</v>
      </c>
      <c r="R640" s="324">
        <f t="shared" si="363"/>
        <v>40</v>
      </c>
      <c r="S640" s="324">
        <f t="shared" si="363"/>
        <v>40</v>
      </c>
      <c r="T640" s="324">
        <f t="shared" si="363"/>
        <v>40</v>
      </c>
      <c r="U640" s="324">
        <f t="shared" si="363"/>
        <v>40</v>
      </c>
      <c r="V640" s="325"/>
    </row>
    <row r="641" spans="1:22" ht="15.75">
      <c r="A641" s="400">
        <f>Baseline!A641</f>
        <v>0</v>
      </c>
      <c r="B641" s="6" t="s">
        <v>89</v>
      </c>
      <c r="C641" s="352"/>
      <c r="G641" s="329">
        <f t="shared" ref="G641:U641" si="364">G642*2</f>
        <v>26.666666666666668</v>
      </c>
      <c r="H641" s="329">
        <f t="shared" si="364"/>
        <v>26.666666666666668</v>
      </c>
      <c r="I641" s="329">
        <f t="shared" si="364"/>
        <v>26.666666666666668</v>
      </c>
      <c r="J641" s="329">
        <f t="shared" si="364"/>
        <v>26.666666666666668</v>
      </c>
      <c r="K641" s="329">
        <f t="shared" si="364"/>
        <v>26.666666666666668</v>
      </c>
      <c r="L641" s="339">
        <f t="shared" si="364"/>
        <v>26.666666666666668</v>
      </c>
      <c r="M641" s="329">
        <f t="shared" si="364"/>
        <v>26.666666666666668</v>
      </c>
      <c r="N641" s="329">
        <f t="shared" si="364"/>
        <v>26.666666666666668</v>
      </c>
      <c r="O641" s="329">
        <f t="shared" si="364"/>
        <v>26.666666666666668</v>
      </c>
      <c r="P641" s="329">
        <f t="shared" si="364"/>
        <v>26.666666666666668</v>
      </c>
      <c r="Q641" s="329">
        <f t="shared" si="364"/>
        <v>26.666666666666668</v>
      </c>
      <c r="R641" s="329">
        <f t="shared" si="364"/>
        <v>26.666666666666668</v>
      </c>
      <c r="S641" s="329">
        <f t="shared" si="364"/>
        <v>26.666666666666668</v>
      </c>
      <c r="T641" s="329">
        <f t="shared" si="364"/>
        <v>26.666666666666668</v>
      </c>
      <c r="U641" s="329">
        <f t="shared" si="364"/>
        <v>26.666666666666668</v>
      </c>
      <c r="V641" s="329"/>
    </row>
    <row r="642" spans="1:22" ht="15.75">
      <c r="A642" s="400">
        <f>Baseline!A642</f>
        <v>0</v>
      </c>
      <c r="B642" s="6" t="s">
        <v>90</v>
      </c>
      <c r="C642" s="352"/>
      <c r="G642" s="329">
        <f t="shared" ref="G642:U642" si="365">G640/3</f>
        <v>13.333333333333334</v>
      </c>
      <c r="H642" s="329">
        <f t="shared" si="365"/>
        <v>13.333333333333334</v>
      </c>
      <c r="I642" s="329">
        <f t="shared" si="365"/>
        <v>13.333333333333334</v>
      </c>
      <c r="J642" s="329">
        <f t="shared" si="365"/>
        <v>13.333333333333334</v>
      </c>
      <c r="K642" s="329">
        <f t="shared" si="365"/>
        <v>13.333333333333334</v>
      </c>
      <c r="L642" s="339">
        <f t="shared" si="365"/>
        <v>13.333333333333334</v>
      </c>
      <c r="M642" s="329">
        <f t="shared" si="365"/>
        <v>13.333333333333334</v>
      </c>
      <c r="N642" s="329">
        <f t="shared" si="365"/>
        <v>13.333333333333334</v>
      </c>
      <c r="O642" s="329">
        <f t="shared" si="365"/>
        <v>13.333333333333334</v>
      </c>
      <c r="P642" s="329">
        <f t="shared" si="365"/>
        <v>13.333333333333334</v>
      </c>
      <c r="Q642" s="329">
        <f t="shared" si="365"/>
        <v>13.333333333333334</v>
      </c>
      <c r="R642" s="329">
        <f t="shared" si="365"/>
        <v>13.333333333333334</v>
      </c>
      <c r="S642" s="329">
        <f t="shared" si="365"/>
        <v>13.333333333333334</v>
      </c>
      <c r="T642" s="329">
        <f t="shared" si="365"/>
        <v>13.333333333333334</v>
      </c>
      <c r="U642" s="329">
        <f t="shared" si="365"/>
        <v>13.333333333333334</v>
      </c>
      <c r="V642" s="329"/>
    </row>
    <row r="643" spans="1:22" ht="15">
      <c r="A643" s="400" t="str">
        <f>Baseline!A643</f>
        <v>23a</v>
      </c>
      <c r="B643" s="380" t="s">
        <v>338</v>
      </c>
      <c r="C643" s="381"/>
      <c r="D643" s="382"/>
      <c r="E643" s="156"/>
      <c r="F643" s="156"/>
      <c r="G643" s="383">
        <f t="shared" ref="G643:U643" si="366">G614</f>
        <v>40.334672185246909</v>
      </c>
      <c r="H643" s="383">
        <f t="shared" si="366"/>
        <v>36.219197077580475</v>
      </c>
      <c r="I643" s="383">
        <f t="shared" si="366"/>
        <v>31.724523713242519</v>
      </c>
      <c r="J643" s="383">
        <f t="shared" si="366"/>
        <v>33.179615118195095</v>
      </c>
      <c r="K643" s="383">
        <f t="shared" si="366"/>
        <v>24.433834749322848</v>
      </c>
      <c r="L643" s="383">
        <f t="shared" si="366"/>
        <v>24.433834749322848</v>
      </c>
      <c r="M643" s="383">
        <f t="shared" si="366"/>
        <v>24.433834749322848</v>
      </c>
      <c r="N643" s="383">
        <f t="shared" si="366"/>
        <v>24.433834749322848</v>
      </c>
      <c r="O643" s="383">
        <f t="shared" si="366"/>
        <v>24.433834749322852</v>
      </c>
      <c r="P643" s="383">
        <f t="shared" si="366"/>
        <v>24.433834749322848</v>
      </c>
      <c r="Q643" s="383">
        <f t="shared" si="366"/>
        <v>24.433834749322848</v>
      </c>
      <c r="R643" s="383">
        <f t="shared" si="366"/>
        <v>24.433834749322845</v>
      </c>
      <c r="S643" s="383">
        <f t="shared" si="366"/>
        <v>24.433834749322848</v>
      </c>
      <c r="T643" s="383">
        <f t="shared" si="366"/>
        <v>24.433834749322852</v>
      </c>
      <c r="U643" s="383">
        <f t="shared" si="366"/>
        <v>24.433834749322852</v>
      </c>
      <c r="V643" s="336"/>
    </row>
    <row r="644" spans="1:22" ht="15">
      <c r="A644" s="400" t="str">
        <f>Baseline!A644</f>
        <v>23b</v>
      </c>
      <c r="B644" s="369" t="s">
        <v>337</v>
      </c>
      <c r="C644" s="352"/>
      <c r="G644" s="371">
        <v>60</v>
      </c>
      <c r="H644" s="324">
        <f t="shared" ref="H644" si="367">G644</f>
        <v>60</v>
      </c>
      <c r="I644" s="324">
        <f t="shared" ref="I644" si="368">H644</f>
        <v>60</v>
      </c>
      <c r="J644" s="324">
        <f t="shared" ref="J644" si="369">I644</f>
        <v>60</v>
      </c>
      <c r="K644" s="324">
        <f t="shared" ref="K644" si="370">J644</f>
        <v>60</v>
      </c>
      <c r="L644" s="324">
        <f t="shared" ref="L644" si="371">K644</f>
        <v>60</v>
      </c>
      <c r="M644" s="324">
        <f t="shared" ref="M644" si="372">L644</f>
        <v>60</v>
      </c>
      <c r="N644" s="324">
        <f t="shared" ref="N644" si="373">M644</f>
        <v>60</v>
      </c>
      <c r="O644" s="324">
        <f t="shared" ref="O644" si="374">N644</f>
        <v>60</v>
      </c>
      <c r="P644" s="324">
        <f t="shared" ref="P644" si="375">O644</f>
        <v>60</v>
      </c>
      <c r="Q644" s="324">
        <f t="shared" ref="Q644" si="376">P644</f>
        <v>60</v>
      </c>
      <c r="R644" s="324">
        <f t="shared" ref="R644" si="377">Q644</f>
        <v>60</v>
      </c>
      <c r="S644" s="324">
        <f t="shared" ref="S644" si="378">R644</f>
        <v>60</v>
      </c>
      <c r="T644" s="324">
        <f t="shared" ref="T644" si="379">S644</f>
        <v>60</v>
      </c>
      <c r="U644" s="324">
        <f t="shared" ref="U644" si="380">T644</f>
        <v>60</v>
      </c>
      <c r="V644" s="325"/>
    </row>
    <row r="645" spans="1:22" ht="15.75">
      <c r="A645" s="400">
        <f>Baseline!A645</f>
        <v>0</v>
      </c>
      <c r="B645" s="6" t="s">
        <v>89</v>
      </c>
      <c r="C645" s="352"/>
      <c r="G645" s="329">
        <f t="shared" ref="G645:U645" si="381">G646*2</f>
        <v>40</v>
      </c>
      <c r="H645" s="329">
        <f t="shared" si="381"/>
        <v>40</v>
      </c>
      <c r="I645" s="329">
        <f t="shared" si="381"/>
        <v>40</v>
      </c>
      <c r="J645" s="329">
        <f t="shared" si="381"/>
        <v>40</v>
      </c>
      <c r="K645" s="329">
        <f t="shared" si="381"/>
        <v>40</v>
      </c>
      <c r="L645" s="339">
        <f t="shared" si="381"/>
        <v>40</v>
      </c>
      <c r="M645" s="329">
        <f t="shared" si="381"/>
        <v>40</v>
      </c>
      <c r="N645" s="329">
        <f t="shared" si="381"/>
        <v>40</v>
      </c>
      <c r="O645" s="329">
        <f t="shared" si="381"/>
        <v>40</v>
      </c>
      <c r="P645" s="329">
        <f t="shared" si="381"/>
        <v>40</v>
      </c>
      <c r="Q645" s="329">
        <f t="shared" si="381"/>
        <v>40</v>
      </c>
      <c r="R645" s="329">
        <f t="shared" si="381"/>
        <v>40</v>
      </c>
      <c r="S645" s="329">
        <f t="shared" si="381"/>
        <v>40</v>
      </c>
      <c r="T645" s="329">
        <f t="shared" si="381"/>
        <v>40</v>
      </c>
      <c r="U645" s="329">
        <f t="shared" si="381"/>
        <v>40</v>
      </c>
      <c r="V645" s="329"/>
    </row>
    <row r="646" spans="1:22" ht="15.75">
      <c r="A646" s="400">
        <f>Baseline!A646</f>
        <v>0</v>
      </c>
      <c r="B646" s="6" t="s">
        <v>90</v>
      </c>
      <c r="C646" s="352"/>
      <c r="G646" s="329">
        <f t="shared" ref="G646:U646" si="382">G644/3</f>
        <v>20</v>
      </c>
      <c r="H646" s="329">
        <f t="shared" si="382"/>
        <v>20</v>
      </c>
      <c r="I646" s="329">
        <f t="shared" si="382"/>
        <v>20</v>
      </c>
      <c r="J646" s="329">
        <f t="shared" si="382"/>
        <v>20</v>
      </c>
      <c r="K646" s="329">
        <f t="shared" si="382"/>
        <v>20</v>
      </c>
      <c r="L646" s="339">
        <f t="shared" si="382"/>
        <v>20</v>
      </c>
      <c r="M646" s="329">
        <f t="shared" si="382"/>
        <v>20</v>
      </c>
      <c r="N646" s="329">
        <f t="shared" si="382"/>
        <v>20</v>
      </c>
      <c r="O646" s="329">
        <f t="shared" si="382"/>
        <v>20</v>
      </c>
      <c r="P646" s="329">
        <f t="shared" si="382"/>
        <v>20</v>
      </c>
      <c r="Q646" s="329">
        <f t="shared" si="382"/>
        <v>20</v>
      </c>
      <c r="R646" s="329">
        <f t="shared" si="382"/>
        <v>20</v>
      </c>
      <c r="S646" s="329">
        <f t="shared" si="382"/>
        <v>20</v>
      </c>
      <c r="T646" s="329">
        <f t="shared" si="382"/>
        <v>20</v>
      </c>
      <c r="U646" s="329">
        <f t="shared" si="382"/>
        <v>20</v>
      </c>
      <c r="V646" s="329"/>
    </row>
    <row r="647" spans="1:22" ht="15">
      <c r="A647" s="400">
        <f>Baseline!A647</f>
        <v>29</v>
      </c>
      <c r="B647" s="380" t="s">
        <v>369</v>
      </c>
      <c r="C647" s="381"/>
      <c r="D647" s="382"/>
      <c r="E647" s="156"/>
      <c r="F647" s="156"/>
      <c r="G647" s="383">
        <f t="shared" ref="G647:U647" si="383">G591</f>
        <v>7.7127130443442047</v>
      </c>
      <c r="H647" s="383">
        <f t="shared" si="383"/>
        <v>7.112611678960798</v>
      </c>
      <c r="I647" s="383">
        <f t="shared" si="383"/>
        <v>9.3748924764535317</v>
      </c>
      <c r="J647" s="383">
        <f t="shared" si="383"/>
        <v>7.8842247728001231</v>
      </c>
      <c r="K647" s="383">
        <f t="shared" si="383"/>
        <v>9.571530430129112</v>
      </c>
      <c r="L647" s="383">
        <f t="shared" si="383"/>
        <v>10.08432538739665</v>
      </c>
      <c r="M647" s="383">
        <f t="shared" ca="1" si="383"/>
        <v>11.234973770030397</v>
      </c>
      <c r="N647" s="383">
        <f t="shared" ca="1" si="383"/>
        <v>17.852317894181162</v>
      </c>
      <c r="O647" s="383">
        <f t="shared" ca="1" si="383"/>
        <v>16.416012626311407</v>
      </c>
      <c r="P647" s="383">
        <f t="shared" ca="1" si="383"/>
        <v>17.774287361572881</v>
      </c>
      <c r="Q647" s="383">
        <f t="shared" ca="1" si="383"/>
        <v>-21.921166417202219</v>
      </c>
      <c r="R647" s="383">
        <f t="shared" ca="1" si="383"/>
        <v>-22.406421237591925</v>
      </c>
      <c r="S647" s="383">
        <f t="shared" ca="1" si="383"/>
        <v>-19.953716466250192</v>
      </c>
      <c r="T647" s="383">
        <f t="shared" ca="1" si="383"/>
        <v>-26.383127286158398</v>
      </c>
      <c r="U647" s="383">
        <f t="shared" ca="1" si="383"/>
        <v>-28.894164353984735</v>
      </c>
      <c r="V647" s="336"/>
    </row>
    <row r="648" spans="1:22" ht="15">
      <c r="A648" s="400">
        <f>Baseline!A648</f>
        <v>0</v>
      </c>
      <c r="B648" s="369" t="s">
        <v>370</v>
      </c>
      <c r="C648" s="352"/>
      <c r="G648" s="371">
        <v>0</v>
      </c>
      <c r="H648" s="324">
        <f t="shared" ref="H648:U648" si="384">G648</f>
        <v>0</v>
      </c>
      <c r="I648" s="324">
        <f t="shared" si="384"/>
        <v>0</v>
      </c>
      <c r="J648" s="324">
        <f t="shared" si="384"/>
        <v>0</v>
      </c>
      <c r="K648" s="324">
        <f t="shared" si="384"/>
        <v>0</v>
      </c>
      <c r="L648" s="324">
        <f t="shared" si="384"/>
        <v>0</v>
      </c>
      <c r="M648" s="324">
        <f t="shared" si="384"/>
        <v>0</v>
      </c>
      <c r="N648" s="324">
        <f t="shared" si="384"/>
        <v>0</v>
      </c>
      <c r="O648" s="324">
        <f t="shared" si="384"/>
        <v>0</v>
      </c>
      <c r="P648" s="324">
        <f t="shared" si="384"/>
        <v>0</v>
      </c>
      <c r="Q648" s="324">
        <f t="shared" si="384"/>
        <v>0</v>
      </c>
      <c r="R648" s="324">
        <f t="shared" si="384"/>
        <v>0</v>
      </c>
      <c r="S648" s="324">
        <f t="shared" si="384"/>
        <v>0</v>
      </c>
      <c r="T648" s="324">
        <f t="shared" si="384"/>
        <v>0</v>
      </c>
      <c r="U648" s="324">
        <f t="shared" si="384"/>
        <v>0</v>
      </c>
      <c r="V648" s="325"/>
    </row>
    <row r="649" spans="1:22" ht="15.75">
      <c r="A649" s="400">
        <f>Baseline!A649</f>
        <v>0</v>
      </c>
      <c r="B649" s="6" t="s">
        <v>89</v>
      </c>
      <c r="C649" s="352"/>
      <c r="G649" s="329">
        <f t="shared" ref="G649:U649" si="385">G650*2</f>
        <v>0</v>
      </c>
      <c r="H649" s="329">
        <f t="shared" si="385"/>
        <v>0</v>
      </c>
      <c r="I649" s="329">
        <f t="shared" si="385"/>
        <v>0</v>
      </c>
      <c r="J649" s="329">
        <f t="shared" si="385"/>
        <v>0</v>
      </c>
      <c r="K649" s="329">
        <f t="shared" si="385"/>
        <v>0</v>
      </c>
      <c r="L649" s="339">
        <f t="shared" si="385"/>
        <v>0</v>
      </c>
      <c r="M649" s="329">
        <f t="shared" si="385"/>
        <v>0</v>
      </c>
      <c r="N649" s="329">
        <f t="shared" si="385"/>
        <v>0</v>
      </c>
      <c r="O649" s="329">
        <f t="shared" si="385"/>
        <v>0</v>
      </c>
      <c r="P649" s="329">
        <f t="shared" si="385"/>
        <v>0</v>
      </c>
      <c r="Q649" s="329">
        <f t="shared" si="385"/>
        <v>0</v>
      </c>
      <c r="R649" s="329">
        <f t="shared" si="385"/>
        <v>0</v>
      </c>
      <c r="S649" s="329">
        <f t="shared" si="385"/>
        <v>0</v>
      </c>
      <c r="T649" s="329">
        <f t="shared" si="385"/>
        <v>0</v>
      </c>
      <c r="U649" s="329">
        <f t="shared" si="385"/>
        <v>0</v>
      </c>
      <c r="V649" s="329"/>
    </row>
    <row r="650" spans="1:22" ht="15.75">
      <c r="A650" s="400">
        <f>Baseline!A650</f>
        <v>0</v>
      </c>
      <c r="B650" s="6" t="s">
        <v>90</v>
      </c>
      <c r="C650" s="352"/>
      <c r="G650" s="329">
        <f t="shared" ref="G650:U650" si="386">G648/3</f>
        <v>0</v>
      </c>
      <c r="H650" s="329">
        <f t="shared" si="386"/>
        <v>0</v>
      </c>
      <c r="I650" s="329">
        <f t="shared" si="386"/>
        <v>0</v>
      </c>
      <c r="J650" s="329">
        <f t="shared" si="386"/>
        <v>0</v>
      </c>
      <c r="K650" s="329">
        <f t="shared" si="386"/>
        <v>0</v>
      </c>
      <c r="L650" s="339">
        <f t="shared" si="386"/>
        <v>0</v>
      </c>
      <c r="M650" s="329">
        <f t="shared" si="386"/>
        <v>0</v>
      </c>
      <c r="N650" s="329">
        <f t="shared" si="386"/>
        <v>0</v>
      </c>
      <c r="O650" s="329">
        <f t="shared" si="386"/>
        <v>0</v>
      </c>
      <c r="P650" s="329">
        <f t="shared" si="386"/>
        <v>0</v>
      </c>
      <c r="Q650" s="329">
        <f t="shared" si="386"/>
        <v>0</v>
      </c>
      <c r="R650" s="329">
        <f t="shared" si="386"/>
        <v>0</v>
      </c>
      <c r="S650" s="329">
        <f t="shared" si="386"/>
        <v>0</v>
      </c>
      <c r="T650" s="329">
        <f t="shared" si="386"/>
        <v>0</v>
      </c>
      <c r="U650" s="329">
        <f t="shared" si="386"/>
        <v>0</v>
      </c>
      <c r="V650" s="329"/>
    </row>
    <row r="651" spans="1:22" ht="15">
      <c r="A651" s="400">
        <f>Baseline!A651</f>
        <v>30</v>
      </c>
      <c r="B651" s="380" t="s">
        <v>339</v>
      </c>
      <c r="C651" s="381"/>
      <c r="D651" s="382"/>
      <c r="E651" s="156"/>
      <c r="F651" s="156"/>
      <c r="G651" s="383">
        <f t="shared" ref="G651:U651" si="387">G605</f>
        <v>3.8226456529975001</v>
      </c>
      <c r="H651" s="383">
        <f t="shared" si="387"/>
        <v>3.5275478281571448</v>
      </c>
      <c r="I651" s="383">
        <f t="shared" si="387"/>
        <v>3.4209660553338064</v>
      </c>
      <c r="J651" s="383">
        <f t="shared" si="387"/>
        <v>2.8975769700318796</v>
      </c>
      <c r="K651" s="383">
        <f t="shared" si="387"/>
        <v>3.1935759429176063</v>
      </c>
      <c r="L651" s="383">
        <f t="shared" si="387"/>
        <v>3.2867284974816449</v>
      </c>
      <c r="M651" s="383">
        <f t="shared" si="387"/>
        <v>2.49361966042955</v>
      </c>
      <c r="N651" s="383">
        <f t="shared" ca="1" si="387"/>
        <v>1.6178748034060333</v>
      </c>
      <c r="O651" s="383">
        <f t="shared" ca="1" si="387"/>
        <v>1.0251550018726356</v>
      </c>
      <c r="P651" s="383">
        <f t="shared" ca="1" si="387"/>
        <v>0.30635778907120559</v>
      </c>
      <c r="Q651" s="383">
        <f t="shared" ca="1" si="387"/>
        <v>-0.37937981921009223</v>
      </c>
      <c r="R651" s="383">
        <f t="shared" ca="1" si="387"/>
        <v>-2.3709066996549133</v>
      </c>
      <c r="S651" s="383">
        <f t="shared" ca="1" si="387"/>
        <v>-4.2927288079681354</v>
      </c>
      <c r="T651" s="383">
        <f t="shared" ca="1" si="387"/>
        <v>-6.2148934514418581</v>
      </c>
      <c r="U651" s="383">
        <f t="shared" ca="1" si="387"/>
        <v>-8.2655538940980726</v>
      </c>
      <c r="V651" s="336"/>
    </row>
    <row r="652" spans="1:22">
      <c r="A652" s="400">
        <f>Baseline!A652</f>
        <v>0</v>
      </c>
      <c r="B652" s="369" t="s">
        <v>320</v>
      </c>
      <c r="C652" s="46"/>
      <c r="G652" s="371">
        <v>0</v>
      </c>
      <c r="H652" s="324">
        <f t="shared" ref="H652:U652" si="388">G652</f>
        <v>0</v>
      </c>
      <c r="I652" s="324">
        <f t="shared" si="388"/>
        <v>0</v>
      </c>
      <c r="J652" s="324">
        <f t="shared" si="388"/>
        <v>0</v>
      </c>
      <c r="K652" s="324">
        <f t="shared" si="388"/>
        <v>0</v>
      </c>
      <c r="L652" s="324">
        <f t="shared" si="388"/>
        <v>0</v>
      </c>
      <c r="M652" s="324">
        <f t="shared" si="388"/>
        <v>0</v>
      </c>
      <c r="N652" s="324">
        <f t="shared" si="388"/>
        <v>0</v>
      </c>
      <c r="O652" s="324">
        <f t="shared" si="388"/>
        <v>0</v>
      </c>
      <c r="P652" s="324">
        <f t="shared" si="388"/>
        <v>0</v>
      </c>
      <c r="Q652" s="324">
        <f t="shared" si="388"/>
        <v>0</v>
      </c>
      <c r="R652" s="324">
        <f t="shared" si="388"/>
        <v>0</v>
      </c>
      <c r="S652" s="324">
        <f t="shared" si="388"/>
        <v>0</v>
      </c>
      <c r="T652" s="324">
        <f t="shared" si="388"/>
        <v>0</v>
      </c>
      <c r="U652" s="324">
        <f t="shared" si="388"/>
        <v>0</v>
      </c>
      <c r="V652" s="325"/>
    </row>
    <row r="653" spans="1:22" ht="15">
      <c r="A653" s="400">
        <f>Baseline!A653</f>
        <v>0</v>
      </c>
      <c r="B653" s="6" t="s">
        <v>89</v>
      </c>
      <c r="C653" s="46"/>
      <c r="G653" s="329">
        <f t="shared" ref="G653:U653" si="389">G654*2</f>
        <v>0</v>
      </c>
      <c r="H653" s="329">
        <f t="shared" si="389"/>
        <v>0</v>
      </c>
      <c r="I653" s="329">
        <f t="shared" si="389"/>
        <v>0</v>
      </c>
      <c r="J653" s="329">
        <f t="shared" si="389"/>
        <v>0</v>
      </c>
      <c r="K653" s="329">
        <f t="shared" si="389"/>
        <v>0</v>
      </c>
      <c r="L653" s="339">
        <f t="shared" si="389"/>
        <v>0</v>
      </c>
      <c r="M653" s="329">
        <f t="shared" si="389"/>
        <v>0</v>
      </c>
      <c r="N653" s="329">
        <f t="shared" si="389"/>
        <v>0</v>
      </c>
      <c r="O653" s="329">
        <f t="shared" si="389"/>
        <v>0</v>
      </c>
      <c r="P653" s="329">
        <f t="shared" si="389"/>
        <v>0</v>
      </c>
      <c r="Q653" s="329">
        <f t="shared" si="389"/>
        <v>0</v>
      </c>
      <c r="R653" s="329">
        <f t="shared" si="389"/>
        <v>0</v>
      </c>
      <c r="S653" s="329">
        <f t="shared" si="389"/>
        <v>0</v>
      </c>
      <c r="T653" s="329">
        <f t="shared" si="389"/>
        <v>0</v>
      </c>
      <c r="U653" s="329">
        <f t="shared" si="389"/>
        <v>0</v>
      </c>
      <c r="V653" s="329"/>
    </row>
    <row r="654" spans="1:22" ht="15">
      <c r="A654" s="400">
        <f>Baseline!A654</f>
        <v>0</v>
      </c>
      <c r="B654" s="6" t="s">
        <v>90</v>
      </c>
      <c r="C654" s="46"/>
      <c r="G654" s="329">
        <f t="shared" ref="G654:U654" si="390">G652/3</f>
        <v>0</v>
      </c>
      <c r="H654" s="329">
        <f t="shared" si="390"/>
        <v>0</v>
      </c>
      <c r="I654" s="329">
        <f t="shared" si="390"/>
        <v>0</v>
      </c>
      <c r="J654" s="329">
        <f t="shared" si="390"/>
        <v>0</v>
      </c>
      <c r="K654" s="329">
        <f t="shared" si="390"/>
        <v>0</v>
      </c>
      <c r="L654" s="339">
        <f t="shared" si="390"/>
        <v>0</v>
      </c>
      <c r="M654" s="329">
        <f t="shared" si="390"/>
        <v>0</v>
      </c>
      <c r="N654" s="329">
        <f t="shared" si="390"/>
        <v>0</v>
      </c>
      <c r="O654" s="329">
        <f t="shared" si="390"/>
        <v>0</v>
      </c>
      <c r="P654" s="329">
        <f t="shared" si="390"/>
        <v>0</v>
      </c>
      <c r="Q654" s="329">
        <f t="shared" si="390"/>
        <v>0</v>
      </c>
      <c r="R654" s="329">
        <f t="shared" si="390"/>
        <v>0</v>
      </c>
      <c r="S654" s="329">
        <f t="shared" si="390"/>
        <v>0</v>
      </c>
      <c r="T654" s="329">
        <f t="shared" si="390"/>
        <v>0</v>
      </c>
      <c r="U654" s="329">
        <f t="shared" si="390"/>
        <v>0</v>
      </c>
      <c r="V654" s="329"/>
    </row>
    <row r="655" spans="1:22" ht="15">
      <c r="A655" s="400">
        <f>Baseline!A655</f>
        <v>31</v>
      </c>
      <c r="B655" s="380" t="s">
        <v>340</v>
      </c>
      <c r="C655" s="381"/>
      <c r="D655" s="382"/>
      <c r="E655" s="156"/>
      <c r="F655" s="156"/>
      <c r="G655" s="383">
        <f t="shared" ref="G655:U655" si="391">G597</f>
        <v>2.1271786528675478</v>
      </c>
      <c r="H655" s="383">
        <f t="shared" si="391"/>
        <v>2.1525669757981953</v>
      </c>
      <c r="I655" s="383">
        <f t="shared" si="391"/>
        <v>2.388396537668243</v>
      </c>
      <c r="J655" s="383">
        <f t="shared" si="391"/>
        <v>2.1916664465904523</v>
      </c>
      <c r="K655" s="383">
        <f t="shared" si="391"/>
        <v>2.1800132072952065</v>
      </c>
      <c r="L655" s="383">
        <f t="shared" si="391"/>
        <v>2.581505623313979</v>
      </c>
      <c r="M655" s="383">
        <f t="shared" ca="1" si="391"/>
        <v>3.1623641297912126</v>
      </c>
      <c r="N655" s="383">
        <f t="shared" ca="1" si="391"/>
        <v>3.2361439947219988</v>
      </c>
      <c r="O655" s="383">
        <f t="shared" ca="1" si="391"/>
        <v>3.3204638403571831</v>
      </c>
      <c r="P655" s="383">
        <f t="shared" ca="1" si="391"/>
        <v>3.4168293782259647</v>
      </c>
      <c r="Q655" s="383">
        <f t="shared" ca="1" si="391"/>
        <v>3.5269614215045735</v>
      </c>
      <c r="R655" s="383">
        <f t="shared" ca="1" si="391"/>
        <v>3.6528266138229815</v>
      </c>
      <c r="S655" s="383">
        <f t="shared" ca="1" si="391"/>
        <v>3.7966725479011636</v>
      </c>
      <c r="T655" s="383">
        <f t="shared" ca="1" si="391"/>
        <v>3.9610679011333723</v>
      </c>
      <c r="U655" s="383">
        <f t="shared" ca="1" si="391"/>
        <v>4.1489483048273241</v>
      </c>
      <c r="V655" s="336"/>
    </row>
    <row r="656" spans="1:22">
      <c r="A656" s="400">
        <f>Baseline!A656</f>
        <v>0</v>
      </c>
      <c r="B656" s="369" t="s">
        <v>321</v>
      </c>
      <c r="C656" s="46"/>
      <c r="G656" s="371">
        <v>0</v>
      </c>
      <c r="H656" s="324">
        <f t="shared" ref="H656:U656" si="392">G656</f>
        <v>0</v>
      </c>
      <c r="I656" s="324">
        <f t="shared" si="392"/>
        <v>0</v>
      </c>
      <c r="J656" s="324">
        <f t="shared" si="392"/>
        <v>0</v>
      </c>
      <c r="K656" s="324">
        <f t="shared" si="392"/>
        <v>0</v>
      </c>
      <c r="L656" s="324">
        <f t="shared" si="392"/>
        <v>0</v>
      </c>
      <c r="M656" s="324">
        <f t="shared" si="392"/>
        <v>0</v>
      </c>
      <c r="N656" s="324">
        <f t="shared" si="392"/>
        <v>0</v>
      </c>
      <c r="O656" s="324">
        <f t="shared" si="392"/>
        <v>0</v>
      </c>
      <c r="P656" s="324">
        <f t="shared" si="392"/>
        <v>0</v>
      </c>
      <c r="Q656" s="324">
        <f t="shared" si="392"/>
        <v>0</v>
      </c>
      <c r="R656" s="324">
        <f t="shared" si="392"/>
        <v>0</v>
      </c>
      <c r="S656" s="324">
        <f t="shared" si="392"/>
        <v>0</v>
      </c>
      <c r="T656" s="324">
        <f t="shared" si="392"/>
        <v>0</v>
      </c>
      <c r="U656" s="324">
        <f t="shared" si="392"/>
        <v>0</v>
      </c>
      <c r="V656" s="325"/>
    </row>
    <row r="657" spans="1:22" ht="15">
      <c r="A657" s="400">
        <f>Baseline!A657</f>
        <v>0</v>
      </c>
      <c r="B657" s="6" t="s">
        <v>89</v>
      </c>
      <c r="C657" s="46"/>
      <c r="G657" s="329">
        <f t="shared" ref="G657:U657" si="393">G658*2</f>
        <v>0</v>
      </c>
      <c r="H657" s="329">
        <f t="shared" si="393"/>
        <v>0</v>
      </c>
      <c r="I657" s="329">
        <f t="shared" si="393"/>
        <v>0</v>
      </c>
      <c r="J657" s="329">
        <f t="shared" si="393"/>
        <v>0</v>
      </c>
      <c r="K657" s="329">
        <f t="shared" si="393"/>
        <v>0</v>
      </c>
      <c r="L657" s="339">
        <f t="shared" si="393"/>
        <v>0</v>
      </c>
      <c r="M657" s="329">
        <f t="shared" si="393"/>
        <v>0</v>
      </c>
      <c r="N657" s="329">
        <f t="shared" si="393"/>
        <v>0</v>
      </c>
      <c r="O657" s="329">
        <f t="shared" si="393"/>
        <v>0</v>
      </c>
      <c r="P657" s="329">
        <f t="shared" si="393"/>
        <v>0</v>
      </c>
      <c r="Q657" s="329">
        <f t="shared" si="393"/>
        <v>0</v>
      </c>
      <c r="R657" s="329">
        <f t="shared" si="393"/>
        <v>0</v>
      </c>
      <c r="S657" s="329">
        <f t="shared" si="393"/>
        <v>0</v>
      </c>
      <c r="T657" s="329">
        <f t="shared" si="393"/>
        <v>0</v>
      </c>
      <c r="U657" s="329">
        <f t="shared" si="393"/>
        <v>0</v>
      </c>
      <c r="V657" s="329"/>
    </row>
    <row r="658" spans="1:22" ht="15">
      <c r="A658" s="400">
        <f>Baseline!A658</f>
        <v>0</v>
      </c>
      <c r="B658" s="6" t="s">
        <v>90</v>
      </c>
      <c r="C658" s="46"/>
      <c r="G658" s="329">
        <f t="shared" ref="G658:U658" si="394">G656/3</f>
        <v>0</v>
      </c>
      <c r="H658" s="329">
        <f t="shared" si="394"/>
        <v>0</v>
      </c>
      <c r="I658" s="329">
        <f t="shared" si="394"/>
        <v>0</v>
      </c>
      <c r="J658" s="329">
        <f t="shared" si="394"/>
        <v>0</v>
      </c>
      <c r="K658" s="329">
        <f t="shared" si="394"/>
        <v>0</v>
      </c>
      <c r="L658" s="339">
        <f t="shared" si="394"/>
        <v>0</v>
      </c>
      <c r="M658" s="329">
        <f t="shared" si="394"/>
        <v>0</v>
      </c>
      <c r="N658" s="329">
        <f t="shared" si="394"/>
        <v>0</v>
      </c>
      <c r="O658" s="329">
        <f t="shared" si="394"/>
        <v>0</v>
      </c>
      <c r="P658" s="329">
        <f t="shared" si="394"/>
        <v>0</v>
      </c>
      <c r="Q658" s="329">
        <f t="shared" si="394"/>
        <v>0</v>
      </c>
      <c r="R658" s="329">
        <f t="shared" si="394"/>
        <v>0</v>
      </c>
      <c r="S658" s="329">
        <f t="shared" si="394"/>
        <v>0</v>
      </c>
      <c r="T658" s="329">
        <f t="shared" si="394"/>
        <v>0</v>
      </c>
      <c r="U658" s="329">
        <f t="shared" si="394"/>
        <v>0</v>
      </c>
      <c r="V658" s="329"/>
    </row>
    <row r="662" spans="1:22" s="46" customFormat="1"/>
    <row r="663" spans="1:22" s="80" customFormat="1">
      <c r="B663" s="111"/>
      <c r="C663" s="351"/>
      <c r="D663" s="46"/>
      <c r="E663" s="107"/>
      <c r="F663" s="107"/>
      <c r="G663" s="328"/>
      <c r="H663" s="328"/>
      <c r="I663" s="328"/>
      <c r="J663" s="328"/>
      <c r="K663" s="328"/>
      <c r="L663" s="326"/>
      <c r="M663" s="328"/>
      <c r="N663" s="328"/>
      <c r="O663" s="328"/>
      <c r="P663" s="328"/>
      <c r="Q663" s="328"/>
      <c r="R663" s="328"/>
      <c r="S663" s="328"/>
      <c r="T663" s="328"/>
      <c r="U663" s="328"/>
      <c r="V663" s="328"/>
    </row>
    <row r="664" spans="1:22" s="80" customFormat="1">
      <c r="B664" s="111"/>
      <c r="C664" s="351"/>
      <c r="D664" s="46"/>
      <c r="E664" s="107"/>
      <c r="F664" s="107"/>
      <c r="G664" s="328"/>
      <c r="H664" s="328"/>
      <c r="I664" s="328"/>
      <c r="J664" s="328"/>
      <c r="K664" s="328"/>
      <c r="L664" s="326"/>
      <c r="M664" s="328"/>
      <c r="N664" s="328"/>
      <c r="O664" s="328"/>
      <c r="P664" s="328"/>
      <c r="Q664" s="328"/>
      <c r="R664" s="328"/>
      <c r="S664" s="328"/>
      <c r="T664" s="328"/>
      <c r="U664" s="328"/>
      <c r="V664" s="328"/>
    </row>
    <row r="665" spans="1:22" s="80" customFormat="1">
      <c r="B665" s="111"/>
      <c r="C665" s="351"/>
      <c r="D665" s="46"/>
      <c r="E665" s="107"/>
      <c r="F665" s="107"/>
      <c r="G665" s="328"/>
      <c r="H665" s="328"/>
      <c r="I665" s="328"/>
      <c r="J665" s="328"/>
      <c r="K665" s="328"/>
      <c r="L665" s="326"/>
      <c r="M665" s="328"/>
      <c r="N665" s="328"/>
      <c r="O665" s="328"/>
      <c r="P665" s="328"/>
      <c r="Q665" s="328"/>
      <c r="R665" s="328"/>
      <c r="S665" s="328"/>
      <c r="T665" s="328"/>
      <c r="U665" s="328"/>
      <c r="V665" s="328"/>
    </row>
    <row r="666" spans="1:22" s="80" customFormat="1">
      <c r="B666" s="111"/>
      <c r="C666" s="350"/>
      <c r="D666" s="46"/>
      <c r="E666" s="107"/>
      <c r="F666" s="107"/>
      <c r="G666" s="327"/>
      <c r="H666" s="327"/>
      <c r="I666" s="327"/>
      <c r="J666" s="327"/>
      <c r="K666" s="327"/>
      <c r="L666" s="324"/>
      <c r="M666" s="327"/>
      <c r="N666" s="327"/>
      <c r="O666" s="327"/>
      <c r="P666" s="327"/>
      <c r="Q666" s="327"/>
      <c r="R666" s="327"/>
      <c r="S666" s="327"/>
      <c r="T666" s="327"/>
      <c r="U666" s="327"/>
      <c r="V666" s="327"/>
    </row>
    <row r="667" spans="1:22" s="80" customFormat="1">
      <c r="B667" s="347"/>
      <c r="C667" s="112"/>
      <c r="D667" s="46"/>
      <c r="E667" s="107"/>
      <c r="F667" s="107"/>
      <c r="G667" s="328"/>
      <c r="H667" s="328"/>
      <c r="I667" s="328"/>
      <c r="J667" s="328"/>
      <c r="K667" s="328"/>
      <c r="L667" s="326"/>
      <c r="M667" s="328"/>
      <c r="N667" s="328"/>
      <c r="O667" s="328"/>
      <c r="P667" s="328"/>
      <c r="Q667" s="328"/>
      <c r="R667" s="328"/>
      <c r="S667" s="328"/>
      <c r="T667" s="328"/>
      <c r="U667" s="328"/>
      <c r="V667" s="328"/>
    </row>
    <row r="668" spans="1:22" s="80" customFormat="1">
      <c r="B668" s="347"/>
      <c r="C668" s="112"/>
      <c r="D668" s="46"/>
      <c r="E668" s="107"/>
      <c r="F668" s="107"/>
      <c r="G668" s="328"/>
      <c r="H668" s="328"/>
      <c r="I668" s="328"/>
      <c r="J668" s="328"/>
      <c r="K668" s="328"/>
      <c r="L668" s="326"/>
      <c r="M668" s="328"/>
      <c r="N668" s="328"/>
      <c r="O668" s="328"/>
      <c r="P668" s="328"/>
      <c r="Q668" s="328"/>
      <c r="R668" s="328"/>
      <c r="S668" s="328"/>
      <c r="T668" s="328"/>
      <c r="U668" s="328"/>
      <c r="V668" s="328"/>
    </row>
    <row r="669" spans="1:22" s="80" customFormat="1">
      <c r="B669" s="347"/>
      <c r="C669" s="112"/>
      <c r="D669" s="46"/>
      <c r="E669" s="107"/>
      <c r="F669" s="107"/>
      <c r="G669" s="328"/>
      <c r="H669" s="328"/>
      <c r="I669" s="328"/>
      <c r="J669" s="328"/>
      <c r="K669" s="328"/>
      <c r="L669" s="326"/>
      <c r="M669" s="328"/>
      <c r="N669" s="328"/>
      <c r="O669" s="328"/>
      <c r="P669" s="328"/>
      <c r="Q669" s="328"/>
      <c r="R669" s="328"/>
      <c r="S669" s="328"/>
      <c r="T669" s="328"/>
      <c r="U669" s="328"/>
      <c r="V669" s="328"/>
    </row>
    <row r="670" spans="1:22" s="80" customFormat="1">
      <c r="B670" s="113"/>
      <c r="C670" s="113"/>
      <c r="D670" s="46"/>
      <c r="E670" s="107"/>
      <c r="F670" s="107"/>
      <c r="G670" s="327"/>
      <c r="H670" s="327"/>
      <c r="I670" s="327"/>
      <c r="J670" s="327"/>
      <c r="K670" s="327"/>
      <c r="L670" s="324"/>
      <c r="M670" s="327"/>
      <c r="N670" s="327"/>
      <c r="O670" s="327"/>
      <c r="P670" s="327"/>
      <c r="Q670" s="327"/>
      <c r="R670" s="327"/>
      <c r="S670" s="327"/>
      <c r="T670" s="327"/>
      <c r="U670" s="327"/>
      <c r="V670" s="327"/>
    </row>
    <row r="671" spans="1:22" s="80" customFormat="1">
      <c r="B671" s="347"/>
      <c r="C671" s="112"/>
      <c r="D671" s="46"/>
      <c r="E671" s="107"/>
      <c r="F671" s="107"/>
      <c r="G671" s="328"/>
      <c r="H671" s="328"/>
      <c r="I671" s="328"/>
      <c r="J671" s="328"/>
      <c r="K671" s="328"/>
      <c r="L671" s="326"/>
      <c r="M671" s="328"/>
      <c r="N671" s="328"/>
      <c r="O671" s="328"/>
      <c r="P671" s="328"/>
      <c r="Q671" s="328"/>
      <c r="R671" s="328"/>
      <c r="S671" s="328"/>
      <c r="T671" s="328"/>
      <c r="U671" s="328"/>
      <c r="V671" s="328"/>
    </row>
    <row r="672" spans="1:22" s="80" customFormat="1">
      <c r="B672" s="347"/>
      <c r="C672" s="112"/>
      <c r="D672" s="46"/>
      <c r="E672" s="107"/>
      <c r="F672" s="107"/>
      <c r="G672" s="328"/>
      <c r="H672" s="328"/>
      <c r="I672" s="328"/>
      <c r="J672" s="328"/>
      <c r="K672" s="328"/>
      <c r="L672" s="326"/>
      <c r="M672" s="328"/>
      <c r="N672" s="328"/>
      <c r="O672" s="328"/>
      <c r="P672" s="328"/>
      <c r="Q672" s="328"/>
      <c r="R672" s="328"/>
      <c r="S672" s="328"/>
      <c r="T672" s="328"/>
      <c r="U672" s="328"/>
      <c r="V672" s="328"/>
    </row>
    <row r="673" spans="2:22" s="80" customFormat="1">
      <c r="B673" s="347"/>
      <c r="C673" s="112"/>
      <c r="D673" s="46"/>
      <c r="E673" s="107"/>
      <c r="F673" s="107"/>
      <c r="G673" s="328"/>
      <c r="H673" s="328"/>
      <c r="I673" s="328"/>
      <c r="J673" s="328"/>
      <c r="K673" s="328"/>
      <c r="L673" s="326"/>
      <c r="M673" s="328"/>
      <c r="N673" s="328"/>
      <c r="O673" s="328"/>
      <c r="P673" s="328"/>
      <c r="Q673" s="328"/>
      <c r="R673" s="328"/>
      <c r="S673" s="328"/>
      <c r="T673" s="328"/>
      <c r="U673" s="328"/>
      <c r="V673" s="328"/>
    </row>
    <row r="674" spans="2:22" s="80" customFormat="1">
      <c r="B674" s="113"/>
      <c r="C674" s="113"/>
      <c r="D674" s="46"/>
      <c r="E674" s="107"/>
      <c r="F674" s="107"/>
      <c r="G674" s="327"/>
      <c r="H674" s="327"/>
      <c r="I674" s="327"/>
      <c r="J674" s="327"/>
      <c r="K674" s="327"/>
      <c r="L674" s="324"/>
      <c r="M674" s="327"/>
      <c r="N674" s="327"/>
      <c r="O674" s="327"/>
      <c r="P674" s="327"/>
      <c r="Q674" s="327"/>
      <c r="R674" s="327"/>
      <c r="S674" s="327"/>
      <c r="T674" s="327"/>
      <c r="U674" s="327"/>
      <c r="V674" s="327"/>
    </row>
    <row r="675" spans="2:22" s="80" customFormat="1">
      <c r="B675" s="347"/>
      <c r="C675" s="112"/>
      <c r="D675" s="46"/>
      <c r="E675" s="107"/>
      <c r="F675" s="107"/>
      <c r="G675" s="330"/>
      <c r="H675" s="330"/>
      <c r="I675" s="330"/>
      <c r="J675" s="330"/>
      <c r="K675" s="330"/>
      <c r="L675" s="331"/>
      <c r="M675" s="330"/>
      <c r="N675" s="330"/>
      <c r="O675" s="330"/>
      <c r="P675" s="330"/>
      <c r="Q675" s="330"/>
      <c r="R675" s="330"/>
      <c r="S675" s="330"/>
      <c r="T675" s="330"/>
      <c r="U675" s="330"/>
      <c r="V675" s="330"/>
    </row>
    <row r="676" spans="2:22" s="80" customFormat="1">
      <c r="B676" s="347"/>
      <c r="C676" s="112"/>
      <c r="D676" s="46"/>
      <c r="E676" s="107"/>
      <c r="F676" s="107"/>
      <c r="G676" s="332"/>
      <c r="H676" s="332"/>
      <c r="I676" s="332"/>
      <c r="J676" s="332"/>
      <c r="K676" s="332"/>
      <c r="L676" s="333"/>
      <c r="M676" s="332"/>
      <c r="N676" s="332"/>
      <c r="O676" s="332"/>
      <c r="P676" s="332"/>
      <c r="Q676" s="332"/>
      <c r="R676" s="332"/>
      <c r="S676" s="332"/>
      <c r="T676" s="332"/>
      <c r="U676" s="332"/>
      <c r="V676" s="332"/>
    </row>
    <row r="677" spans="2:22" s="80" customFormat="1">
      <c r="B677" s="347"/>
      <c r="C677" s="112"/>
      <c r="D677" s="46"/>
      <c r="E677" s="107"/>
      <c r="F677" s="107"/>
      <c r="G677" s="332"/>
      <c r="H677" s="332"/>
      <c r="I677" s="332"/>
      <c r="J677" s="332"/>
      <c r="K677" s="332"/>
      <c r="L677" s="333"/>
      <c r="M677" s="332"/>
      <c r="N677" s="332"/>
      <c r="O677" s="332"/>
      <c r="P677" s="332"/>
      <c r="Q677" s="332"/>
      <c r="R677" s="332"/>
      <c r="S677" s="332"/>
      <c r="T677" s="332"/>
      <c r="U677" s="332"/>
      <c r="V677" s="332"/>
    </row>
    <row r="678" spans="2:22" s="46" customFormat="1"/>
    <row r="679" spans="2:22" s="46" customFormat="1"/>
    <row r="680" spans="2:22" s="46" customFormat="1"/>
    <row r="681" spans="2:22" s="46" customFormat="1"/>
    <row r="682" spans="2:22" s="46" customFormat="1"/>
    <row r="683" spans="2:22" s="46" customFormat="1"/>
    <row r="684" spans="2:22" s="63" customFormat="1"/>
    <row r="685" spans="2:22" s="63" customFormat="1"/>
    <row r="686" spans="2:22" s="63" customFormat="1"/>
    <row r="687" spans="2:22" s="63" customFormat="1"/>
    <row r="688" spans="2:22" s="63" customFormat="1"/>
    <row r="689" s="104" customFormat="1"/>
    <row r="690" s="104" customFormat="1"/>
    <row r="691" s="46" customFormat="1"/>
    <row r="692" s="46" customFormat="1"/>
    <row r="693" s="46" customFormat="1"/>
    <row r="694" s="46" customFormat="1"/>
    <row r="695" s="46" customFormat="1"/>
    <row r="696" s="46" customFormat="1"/>
    <row r="697" s="46" customFormat="1"/>
    <row r="698" s="46" customFormat="1"/>
    <row r="699" s="46" customFormat="1"/>
    <row r="700" s="80" customFormat="1"/>
    <row r="706" s="81" customFormat="1"/>
  </sheetData>
  <pageMargins left="0.7" right="0.7" top="0.75" bottom="0.75" header="0.3" footer="0.3"/>
  <pageSetup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2:V706"/>
  <sheetViews>
    <sheetView zoomScale="70" zoomScaleNormal="70" workbookViewId="0">
      <pane xSplit="6" ySplit="2" topLeftCell="G49" activePane="bottomRight" state="frozen"/>
      <selection activeCell="F26" sqref="F26"/>
      <selection pane="topRight" activeCell="F26" sqref="F26"/>
      <selection pane="bottomLeft" activeCell="F26" sqref="F26"/>
      <selection pane="bottomRight" activeCell="F26" sqref="F26"/>
    </sheetView>
  </sheetViews>
  <sheetFormatPr defaultColWidth="8.7109375" defaultRowHeight="12.75"/>
  <cols>
    <col min="1" max="1" width="4.140625" style="48" customWidth="1"/>
    <col min="2" max="2" width="67.140625" style="47" customWidth="1"/>
    <col min="3" max="4" width="8.7109375" style="45"/>
    <col min="5" max="5" width="13.42578125" style="47" customWidth="1"/>
    <col min="6" max="6" width="8.42578125" style="47" bestFit="1" customWidth="1"/>
    <col min="7" max="11" width="11.42578125" style="47" customWidth="1"/>
    <col min="12" max="21" width="11.42578125" style="48" customWidth="1"/>
    <col min="22" max="22" width="13.140625" style="78" customWidth="1"/>
    <col min="23" max="26" width="14" style="48" customWidth="1"/>
    <col min="27" max="27" width="8.28515625" style="48" customWidth="1"/>
    <col min="28" max="16384" width="8.7109375" style="48"/>
  </cols>
  <sheetData>
    <row r="2" spans="1:22" s="76" customFormat="1">
      <c r="B2" s="75"/>
      <c r="C2" s="74" t="s">
        <v>9</v>
      </c>
      <c r="D2" s="74" t="s">
        <v>0</v>
      </c>
      <c r="E2" s="75" t="s">
        <v>322</v>
      </c>
      <c r="F2" s="75"/>
      <c r="G2" s="110">
        <f>DataInput!G10</f>
        <v>2015</v>
      </c>
      <c r="H2" s="110">
        <f>DataInput!H10</f>
        <v>2016</v>
      </c>
      <c r="I2" s="110">
        <f>DataInput!I10</f>
        <v>2017</v>
      </c>
      <c r="J2" s="110">
        <f>DataInput!J10</f>
        <v>2018</v>
      </c>
      <c r="K2" s="110">
        <f>DataInput!K10</f>
        <v>2019</v>
      </c>
      <c r="L2" s="110">
        <f>DataInput!L10</f>
        <v>2020</v>
      </c>
      <c r="M2" s="110">
        <f>DataInput!M10</f>
        <v>2021</v>
      </c>
      <c r="N2" s="110">
        <f>DataInput!N10</f>
        <v>2022</v>
      </c>
      <c r="O2" s="110">
        <f>DataInput!O10</f>
        <v>2023</v>
      </c>
      <c r="P2" s="110">
        <f>DataInput!P10</f>
        <v>2024</v>
      </c>
      <c r="Q2" s="110">
        <f>DataInput!Q10</f>
        <v>2025</v>
      </c>
      <c r="R2" s="110">
        <f>DataInput!R10</f>
        <v>2026</v>
      </c>
      <c r="S2" s="110">
        <f>DataInput!S10</f>
        <v>2027</v>
      </c>
      <c r="T2" s="110">
        <f>DataInput!T10</f>
        <v>2028</v>
      </c>
      <c r="U2" s="110">
        <f>DataInput!U10</f>
        <v>2029</v>
      </c>
      <c r="V2" s="319"/>
    </row>
    <row r="3" spans="1:22" s="76" customFormat="1">
      <c r="B3" s="75"/>
      <c r="C3" s="74"/>
      <c r="D3" s="74"/>
      <c r="E3" s="75"/>
      <c r="F3" s="75"/>
      <c r="G3" s="75"/>
      <c r="H3" s="75"/>
      <c r="I3" s="75"/>
      <c r="J3" s="75"/>
      <c r="K3" s="75"/>
      <c r="L3" s="110"/>
      <c r="M3" s="110"/>
      <c r="N3" s="110"/>
      <c r="O3" s="110"/>
      <c r="P3" s="110"/>
      <c r="Q3" s="110"/>
      <c r="R3" s="110"/>
      <c r="S3" s="110"/>
      <c r="T3" s="110"/>
      <c r="U3" s="110"/>
      <c r="V3" s="319"/>
    </row>
    <row r="4" spans="1:22" s="136" customFormat="1" ht="15">
      <c r="A4" s="129"/>
      <c r="B4" s="128" t="str">
        <f>DataInput!B12</f>
        <v>1. Information on State's Gross Dometic Product (See Note 1 in Guidance for Completing Data Request for State DSA)</v>
      </c>
      <c r="C4" s="128"/>
      <c r="D4" s="125"/>
      <c r="E4" s="126"/>
      <c r="F4" s="127"/>
      <c r="G4" s="127"/>
      <c r="H4" s="127"/>
      <c r="I4" s="127"/>
      <c r="J4" s="127"/>
      <c r="K4" s="127"/>
      <c r="L4" s="127"/>
      <c r="M4" s="127"/>
      <c r="N4" s="127"/>
      <c r="O4" s="127"/>
      <c r="P4" s="127"/>
      <c r="Q4" s="127"/>
      <c r="R4" s="127"/>
      <c r="S4" s="127"/>
      <c r="T4" s="127"/>
      <c r="U4" s="127"/>
    </row>
    <row r="5" spans="1:22" s="136" customFormat="1" ht="15">
      <c r="A5" s="129"/>
      <c r="B5" s="129"/>
      <c r="C5" s="35"/>
      <c r="D5" s="35"/>
      <c r="E5" s="129"/>
      <c r="F5" s="33"/>
      <c r="G5" s="33"/>
      <c r="H5" s="33"/>
      <c r="I5" s="33"/>
      <c r="J5" s="33"/>
      <c r="K5" s="33"/>
      <c r="L5" s="33"/>
      <c r="M5" s="33"/>
      <c r="N5" s="33"/>
      <c r="O5" s="33"/>
      <c r="P5" s="33"/>
      <c r="Q5" s="33"/>
      <c r="R5" s="33"/>
      <c r="S5" s="33"/>
      <c r="T5" s="33"/>
      <c r="U5" s="33"/>
    </row>
    <row r="6" spans="1:22" s="136" customFormat="1" ht="15">
      <c r="A6" s="129"/>
      <c r="B6" s="20" t="str">
        <f>DataInput!B14</f>
        <v>State GDP (at current prices)</v>
      </c>
      <c r="C6" s="35" t="str">
        <f>DataInput!C14</f>
        <v>Naira</v>
      </c>
      <c r="D6" s="20" t="str">
        <f>DataInput!D14</f>
        <v>Million</v>
      </c>
      <c r="E6" s="35"/>
      <c r="F6" s="35"/>
      <c r="G6" s="496">
        <f>DataInput!G14</f>
        <v>1660778</v>
      </c>
      <c r="H6" s="496">
        <f>DataInput!H14</f>
        <v>1808632</v>
      </c>
      <c r="I6" s="496">
        <f>DataInput!I14</f>
        <v>2314949</v>
      </c>
      <c r="J6" s="496">
        <f>DataInput!J14</f>
        <v>2593789</v>
      </c>
      <c r="K6" s="496">
        <f>DataInput!K14</f>
        <v>2928298</v>
      </c>
      <c r="L6" s="496">
        <f>DataInput!L14</f>
        <v>3069404</v>
      </c>
      <c r="M6" s="496">
        <f>DataInput!M14</f>
        <v>3373143</v>
      </c>
      <c r="N6" s="496">
        <f>DataInput!N14</f>
        <v>3729172</v>
      </c>
      <c r="O6" s="496">
        <f>DataInput!O14</f>
        <v>4128395</v>
      </c>
      <c r="P6" s="496">
        <f>DataInput!P14</f>
        <v>4422336</v>
      </c>
      <c r="Q6" s="496">
        <f>DataInput!Q14</f>
        <v>4737207</v>
      </c>
      <c r="R6" s="496">
        <f>DataInput!R14</f>
        <v>5074496</v>
      </c>
      <c r="S6" s="496">
        <f>DataInput!S14</f>
        <v>5435800</v>
      </c>
      <c r="T6" s="496">
        <f>DataInput!T14</f>
        <v>5822829</v>
      </c>
      <c r="U6" s="496">
        <f>DataInput!U14</f>
        <v>6237414</v>
      </c>
      <c r="V6" s="164"/>
    </row>
    <row r="7" spans="1:22" s="136" customFormat="1" ht="15">
      <c r="A7" s="129"/>
      <c r="B7" s="20" t="str">
        <f>DataInput!B15</f>
        <v>Nation GDP (at current prices)</v>
      </c>
      <c r="C7" s="35" t="str">
        <f>DataInput!C15</f>
        <v>Naira</v>
      </c>
      <c r="D7" s="20" t="str">
        <f>DataInput!D15</f>
        <v>Million</v>
      </c>
      <c r="E7" s="35"/>
      <c r="F7" s="35"/>
      <c r="G7" s="496">
        <f>DataInput!G15</f>
        <v>93497948.264582023</v>
      </c>
      <c r="H7" s="496">
        <f>DataInput!H15</f>
        <v>101253015.60181139</v>
      </c>
      <c r="I7" s="496">
        <f>DataInput!I15</f>
        <v>114004749.64759709</v>
      </c>
      <c r="J7" s="496">
        <f>DataInput!J15</f>
        <v>127736827.8093085</v>
      </c>
      <c r="K7" s="496">
        <f>DataInput!K15</f>
        <v>144210492.06700775</v>
      </c>
      <c r="L7" s="496">
        <f>DataInput!L15</f>
        <v>139517515.93604401</v>
      </c>
      <c r="M7" s="496">
        <f>DataInput!M15</f>
        <v>142694417.13511199</v>
      </c>
      <c r="N7" s="496">
        <f>DataInput!N15</f>
        <v>146794565.467177</v>
      </c>
      <c r="O7" s="496">
        <f>DataInput!O15</f>
        <v>151464431.63871899</v>
      </c>
      <c r="P7" s="496">
        <f>DataInput!P15</f>
        <v>151464431.63871899</v>
      </c>
      <c r="Q7" s="496">
        <f>DataInput!Q15</f>
        <v>151464431.63871899</v>
      </c>
      <c r="R7" s="496">
        <f>DataInput!R15</f>
        <v>151464431.63871899</v>
      </c>
      <c r="S7" s="496">
        <f>DataInput!S15</f>
        <v>151464431.63871899</v>
      </c>
      <c r="T7" s="496">
        <f>DataInput!T15</f>
        <v>151464431.63871899</v>
      </c>
      <c r="U7" s="496">
        <f>DataInput!U15</f>
        <v>151464431.63871899</v>
      </c>
      <c r="V7" s="164"/>
    </row>
    <row r="8" spans="1:22" s="136" customFormat="1" ht="15">
      <c r="A8" s="129"/>
      <c r="B8" s="20" t="s">
        <v>63</v>
      </c>
      <c r="C8" s="35"/>
      <c r="D8" s="35"/>
      <c r="E8" s="35"/>
      <c r="F8" s="35"/>
      <c r="G8" s="497">
        <f>DataInput!G16</f>
        <v>196.48650000000001</v>
      </c>
      <c r="H8" s="497">
        <f>DataInput!H16</f>
        <v>253.18969999999999</v>
      </c>
      <c r="I8" s="497">
        <f>DataInput!I16</f>
        <v>305.78620000000001</v>
      </c>
      <c r="J8" s="497">
        <f>DataInput!J16</f>
        <v>306.5</v>
      </c>
      <c r="K8" s="497">
        <f>DataInput!K16</f>
        <v>326</v>
      </c>
      <c r="L8" s="497">
        <f>DataInput!L16</f>
        <v>379</v>
      </c>
      <c r="M8" s="497">
        <f>DataInput!M16</f>
        <v>379</v>
      </c>
      <c r="N8" s="497">
        <f>DataInput!N16</f>
        <v>379</v>
      </c>
      <c r="O8" s="497">
        <f>DataInput!O16</f>
        <v>379</v>
      </c>
      <c r="P8" s="497">
        <f>DataInput!P16</f>
        <v>379</v>
      </c>
      <c r="Q8" s="497">
        <f>DataInput!Q16</f>
        <v>379</v>
      </c>
      <c r="R8" s="497">
        <f>DataInput!R16</f>
        <v>379</v>
      </c>
      <c r="S8" s="497">
        <f>DataInput!S16</f>
        <v>379</v>
      </c>
      <c r="T8" s="497">
        <f>DataInput!T16</f>
        <v>379</v>
      </c>
      <c r="U8" s="497">
        <f>DataInput!U16</f>
        <v>379</v>
      </c>
      <c r="V8" s="164"/>
    </row>
    <row r="9" spans="1:22" s="136" customFormat="1" ht="15">
      <c r="A9" s="129"/>
      <c r="B9" s="20" t="s">
        <v>58</v>
      </c>
      <c r="C9" s="35"/>
      <c r="D9" s="35"/>
      <c r="E9" s="35"/>
      <c r="F9" s="35"/>
      <c r="G9" s="164">
        <f>DataInput!G17</f>
        <v>0</v>
      </c>
      <c r="H9" s="164">
        <f>DataInput!H17</f>
        <v>0</v>
      </c>
      <c r="I9" s="164">
        <f>DataInput!I17</f>
        <v>0</v>
      </c>
      <c r="J9" s="164">
        <f>DataInput!J17</f>
        <v>0</v>
      </c>
      <c r="K9" s="164">
        <f>DataInput!K17</f>
        <v>0</v>
      </c>
      <c r="L9" s="164">
        <f>DataInput!L17</f>
        <v>1</v>
      </c>
      <c r="M9" s="164">
        <f>DataInput!M17</f>
        <v>1</v>
      </c>
      <c r="N9" s="164">
        <f>DataInput!N17</f>
        <v>1</v>
      </c>
      <c r="O9" s="164">
        <f>DataInput!O17</f>
        <v>1</v>
      </c>
      <c r="P9" s="164">
        <f>DataInput!P17</f>
        <v>1</v>
      </c>
      <c r="Q9" s="164">
        <f>DataInput!Q17</f>
        <v>1</v>
      </c>
      <c r="R9" s="164">
        <f>DataInput!R17</f>
        <v>1</v>
      </c>
      <c r="S9" s="164">
        <f>DataInput!S17</f>
        <v>1</v>
      </c>
      <c r="T9" s="164">
        <f>DataInput!T17</f>
        <v>1</v>
      </c>
      <c r="U9" s="164">
        <f>DataInput!U17</f>
        <v>1</v>
      </c>
      <c r="V9" s="164"/>
    </row>
    <row r="10" spans="1:22" s="136" customFormat="1" ht="15">
      <c r="B10" s="20"/>
      <c r="C10" s="35"/>
      <c r="D10" s="35"/>
      <c r="E10" s="35"/>
      <c r="F10" s="35"/>
      <c r="G10" s="83"/>
      <c r="H10" s="83"/>
      <c r="I10" s="83"/>
      <c r="J10" s="83"/>
      <c r="K10" s="83"/>
      <c r="L10" s="40"/>
      <c r="M10" s="40"/>
      <c r="N10" s="40"/>
      <c r="O10" s="40"/>
      <c r="P10" s="40"/>
      <c r="Q10" s="40"/>
      <c r="R10" s="40"/>
      <c r="S10" s="40"/>
      <c r="T10" s="40"/>
      <c r="U10" s="40"/>
      <c r="V10" s="40"/>
    </row>
    <row r="11" spans="1:22" s="104" customFormat="1">
      <c r="B11" s="165" t="str">
        <f>DataInput!B117</f>
        <v>3. Information on Revenues, Expenditure, and Financing Needs and Sources (See Note 3 in Guidance for Completing Data Request for State DSA)</v>
      </c>
      <c r="C11" s="166"/>
      <c r="D11" s="166"/>
      <c r="E11" s="165"/>
      <c r="F11" s="165"/>
      <c r="G11" s="165"/>
      <c r="H11" s="165"/>
      <c r="I11" s="165"/>
      <c r="J11" s="165"/>
      <c r="K11" s="165"/>
      <c r="L11" s="167"/>
      <c r="M11" s="167"/>
      <c r="N11" s="167"/>
      <c r="O11" s="167"/>
      <c r="P11" s="167"/>
      <c r="Q11" s="167"/>
      <c r="R11" s="167"/>
      <c r="S11" s="167"/>
      <c r="T11" s="167"/>
      <c r="U11" s="167"/>
      <c r="V11" s="109"/>
    </row>
    <row r="12" spans="1:22" s="104" customFormat="1">
      <c r="B12" s="103"/>
      <c r="C12" s="50"/>
      <c r="D12" s="50"/>
      <c r="E12" s="103"/>
      <c r="F12" s="103"/>
      <c r="G12" s="103"/>
      <c r="H12" s="103"/>
      <c r="I12" s="103"/>
      <c r="J12" s="103"/>
      <c r="K12" s="103"/>
      <c r="L12" s="109"/>
      <c r="M12" s="109"/>
      <c r="N12" s="109"/>
      <c r="O12" s="109"/>
      <c r="P12" s="109"/>
      <c r="Q12" s="109"/>
      <c r="R12" s="109"/>
      <c r="S12" s="109"/>
      <c r="T12" s="109"/>
      <c r="U12" s="109"/>
      <c r="V12" s="109"/>
    </row>
    <row r="13" spans="1:22" s="76" customFormat="1">
      <c r="B13" s="22" t="str">
        <f>DataInput!B119</f>
        <v>Revenue</v>
      </c>
      <c r="C13" s="35" t="str">
        <f>DataInput!C119</f>
        <v>Naira</v>
      </c>
      <c r="D13" s="35" t="str">
        <f>DataInput!D119</f>
        <v>Million</v>
      </c>
      <c r="E13" s="75"/>
      <c r="F13" s="75"/>
      <c r="G13" s="321">
        <f>DataInput!G119</f>
        <v>80202.713683559996</v>
      </c>
      <c r="H13" s="321">
        <f>DataInput!H119</f>
        <v>72309.791318599993</v>
      </c>
      <c r="I13" s="321">
        <f>DataInput!I119</f>
        <v>70025.797283170003</v>
      </c>
      <c r="J13" s="321">
        <f>DataInput!J119</f>
        <v>100931.84955251</v>
      </c>
      <c r="K13" s="321">
        <f>DataInput!K119</f>
        <v>102447.65274292999</v>
      </c>
      <c r="L13" s="217">
        <f t="shared" ref="L13:U13" si="0">L14+L17+L18+L19+L20+L21</f>
        <v>83574.498067620763</v>
      </c>
      <c r="M13" s="217">
        <f t="shared" ca="1" si="0"/>
        <v>89062.180182861863</v>
      </c>
      <c r="N13" s="217">
        <f t="shared" ca="1" si="0"/>
        <v>98602.725736884197</v>
      </c>
      <c r="O13" s="217">
        <f t="shared" ca="1" si="0"/>
        <v>103613.28442056006</v>
      </c>
      <c r="P13" s="217">
        <f t="shared" ca="1" si="0"/>
        <v>110695.86429200818</v>
      </c>
      <c r="Q13" s="217">
        <f t="shared" ca="1" si="0"/>
        <v>89016.90047492439</v>
      </c>
      <c r="R13" s="217">
        <f t="shared" ca="1" si="0"/>
        <v>93591.434692745446</v>
      </c>
      <c r="S13" s="217">
        <f t="shared" ca="1" si="0"/>
        <v>101076.6424915816</v>
      </c>
      <c r="T13" s="217">
        <f t="shared" ca="1" si="0"/>
        <v>101715.2326520434</v>
      </c>
      <c r="U13" s="217">
        <f t="shared" ca="1" si="0"/>
        <v>105485.68407809061</v>
      </c>
      <c r="V13" s="216"/>
    </row>
    <row r="14" spans="1:22" s="76" customFormat="1">
      <c r="B14" s="142" t="str">
        <f>DataInput!B120</f>
        <v>1. Gross Statutory Allocation  ('gross' means with no deductions; do not include VAT Allocation here)</v>
      </c>
      <c r="C14" s="35" t="str">
        <f>DataInput!C120</f>
        <v>Naira</v>
      </c>
      <c r="D14" s="35" t="str">
        <f>DataInput!D120</f>
        <v>Million</v>
      </c>
      <c r="E14" s="75"/>
      <c r="F14" s="75"/>
      <c r="G14" s="164">
        <f>DataInput!G120</f>
        <v>32533.115820049999</v>
      </c>
      <c r="H14" s="164">
        <f>DataInput!H120</f>
        <v>43411.141877559996</v>
      </c>
      <c r="I14" s="164">
        <f>DataInput!I120</f>
        <v>36182.984692190003</v>
      </c>
      <c r="J14" s="164">
        <f>DataInput!J120</f>
        <v>42758.634265220004</v>
      </c>
      <c r="K14" s="164">
        <f>DataInput!K120</f>
        <v>41406.205692240001</v>
      </c>
      <c r="L14" s="164">
        <f>DataInput!L120</f>
        <v>43476.515976852002</v>
      </c>
      <c r="M14" s="164">
        <f>DataInput!M120</f>
        <v>45650.3417756946</v>
      </c>
      <c r="N14" s="164">
        <f>DataInput!N120</f>
        <v>47932.858864479334</v>
      </c>
      <c r="O14" s="164">
        <f>DataInput!O120</f>
        <v>50329.501807703295</v>
      </c>
      <c r="P14" s="164">
        <f>DataInput!P120</f>
        <v>52845.976898088469</v>
      </c>
      <c r="Q14" s="164">
        <f>DataInput!Q120</f>
        <v>55488.275742992882</v>
      </c>
      <c r="R14" s="164">
        <f>DataInput!R120</f>
        <v>58262.689530142539</v>
      </c>
      <c r="S14" s="164">
        <f>DataInput!S120</f>
        <v>61175.824006649658</v>
      </c>
      <c r="T14" s="164">
        <f>DataInput!T120</f>
        <v>64234.615206982147</v>
      </c>
      <c r="U14" s="164">
        <f>DataInput!U120</f>
        <v>67446.345967331246</v>
      </c>
      <c r="V14" s="216"/>
    </row>
    <row r="15" spans="1:22" s="76" customFormat="1">
      <c r="B15" s="154" t="str">
        <f>DataInput!B121</f>
        <v xml:space="preserve">of which Net Statutory Allocation  ('net' means of deductions) </v>
      </c>
      <c r="C15" s="35" t="str">
        <f>DataInput!C121</f>
        <v>Naira</v>
      </c>
      <c r="D15" s="35" t="str">
        <f>DataInput!D121</f>
        <v>Million</v>
      </c>
      <c r="E15" s="75"/>
      <c r="F15" s="75"/>
      <c r="G15" s="164">
        <f>DataInput!G121</f>
        <v>0</v>
      </c>
      <c r="H15" s="164">
        <f>DataInput!H121</f>
        <v>0</v>
      </c>
      <c r="I15" s="164">
        <f>DataInput!I121</f>
        <v>0</v>
      </c>
      <c r="J15" s="164">
        <f>DataInput!J121</f>
        <v>0</v>
      </c>
      <c r="K15" s="164">
        <f>DataInput!K121</f>
        <v>0</v>
      </c>
      <c r="L15" s="164">
        <f>DataInput!L121</f>
        <v>0</v>
      </c>
      <c r="M15" s="164">
        <f>DataInput!M121</f>
        <v>0</v>
      </c>
      <c r="N15" s="164">
        <f>DataInput!N121</f>
        <v>0</v>
      </c>
      <c r="O15" s="164">
        <f>DataInput!O121</f>
        <v>0</v>
      </c>
      <c r="P15" s="164">
        <f>DataInput!P121</f>
        <v>0</v>
      </c>
      <c r="Q15" s="164">
        <f>DataInput!Q121</f>
        <v>0</v>
      </c>
      <c r="R15" s="164">
        <f>DataInput!R121</f>
        <v>0</v>
      </c>
      <c r="S15" s="164">
        <f>DataInput!S121</f>
        <v>0</v>
      </c>
      <c r="T15" s="164">
        <f>DataInput!T121</f>
        <v>0</v>
      </c>
      <c r="U15" s="164">
        <f>DataInput!U121</f>
        <v>0</v>
      </c>
      <c r="V15" s="216"/>
    </row>
    <row r="16" spans="1:22" s="76" customFormat="1">
      <c r="B16" s="154" t="str">
        <f>DataInput!B122</f>
        <v>of which Deductions</v>
      </c>
      <c r="C16" s="35" t="str">
        <f>DataInput!C122</f>
        <v>Naira</v>
      </c>
      <c r="D16" s="35" t="str">
        <f>DataInput!D122</f>
        <v>Million</v>
      </c>
      <c r="E16" s="75"/>
      <c r="F16" s="75"/>
      <c r="G16" s="164">
        <f>DataInput!G122</f>
        <v>0</v>
      </c>
      <c r="H16" s="164">
        <f>DataInput!H122</f>
        <v>0</v>
      </c>
      <c r="I16" s="164">
        <f>DataInput!I122</f>
        <v>0</v>
      </c>
      <c r="J16" s="164">
        <f>DataInput!J122</f>
        <v>0</v>
      </c>
      <c r="K16" s="164">
        <f>DataInput!K122</f>
        <v>0</v>
      </c>
      <c r="L16" s="164">
        <f>DataInput!L122</f>
        <v>0</v>
      </c>
      <c r="M16" s="164">
        <f>DataInput!M122</f>
        <v>0</v>
      </c>
      <c r="N16" s="164">
        <f>DataInput!N122</f>
        <v>0</v>
      </c>
      <c r="O16" s="164">
        <f>DataInput!O122</f>
        <v>0</v>
      </c>
      <c r="P16" s="164">
        <f>DataInput!P122</f>
        <v>0</v>
      </c>
      <c r="Q16" s="164">
        <f>DataInput!Q122</f>
        <v>0</v>
      </c>
      <c r="R16" s="164">
        <f>DataInput!R122</f>
        <v>0</v>
      </c>
      <c r="S16" s="164">
        <f>DataInput!S122</f>
        <v>0</v>
      </c>
      <c r="T16" s="164">
        <f>DataInput!T122</f>
        <v>0</v>
      </c>
      <c r="U16" s="164">
        <f>DataInput!U122</f>
        <v>0</v>
      </c>
      <c r="V16" s="216"/>
    </row>
    <row r="17" spans="2:22" s="76" customFormat="1">
      <c r="B17" s="142" t="str">
        <f>DataInput!B123</f>
        <v>2. Derivation (if applicable to the State)</v>
      </c>
      <c r="C17" s="35" t="str">
        <f>DataInput!C123</f>
        <v>Naira</v>
      </c>
      <c r="D17" s="35" t="str">
        <f>DataInput!D123</f>
        <v>Million</v>
      </c>
      <c r="E17" s="75"/>
      <c r="F17" s="75"/>
      <c r="G17" s="164">
        <f>DataInput!G123</f>
        <v>0</v>
      </c>
      <c r="H17" s="164">
        <f>DataInput!H123</f>
        <v>0</v>
      </c>
      <c r="I17" s="164">
        <f>DataInput!I123</f>
        <v>0</v>
      </c>
      <c r="J17" s="164">
        <f>DataInput!J123</f>
        <v>0</v>
      </c>
      <c r="K17" s="164">
        <f>DataInput!K123</f>
        <v>0</v>
      </c>
      <c r="L17" s="164">
        <f>DataInput!L123</f>
        <v>0</v>
      </c>
      <c r="M17" s="164">
        <f>DataInput!M123</f>
        <v>0</v>
      </c>
      <c r="N17" s="164">
        <f>DataInput!N123</f>
        <v>0</v>
      </c>
      <c r="O17" s="164">
        <f>DataInput!O123</f>
        <v>0</v>
      </c>
      <c r="P17" s="164">
        <f>DataInput!P123</f>
        <v>0</v>
      </c>
      <c r="Q17" s="164">
        <f>DataInput!Q123</f>
        <v>0</v>
      </c>
      <c r="R17" s="164">
        <f>DataInput!R123</f>
        <v>0</v>
      </c>
      <c r="S17" s="164">
        <f>DataInput!S123</f>
        <v>0</v>
      </c>
      <c r="T17" s="164">
        <f>DataInput!T123</f>
        <v>0</v>
      </c>
      <c r="U17" s="164">
        <f>DataInput!U123</f>
        <v>0</v>
      </c>
      <c r="V17" s="216"/>
    </row>
    <row r="18" spans="2:22" s="76" customFormat="1">
      <c r="B18" s="142" t="str">
        <f>DataInput!B124</f>
        <v>3. Other FAAC transfers (exchange rate gain, augmentation, others)</v>
      </c>
      <c r="C18" s="35" t="str">
        <f>DataInput!C124</f>
        <v>Naira</v>
      </c>
      <c r="D18" s="35" t="str">
        <f>DataInput!D124</f>
        <v>Million</v>
      </c>
      <c r="E18" s="75"/>
      <c r="F18" s="75"/>
      <c r="G18" s="164">
        <f>DataInput!G124</f>
        <v>0</v>
      </c>
      <c r="H18" s="164">
        <f>DataInput!H124</f>
        <v>0</v>
      </c>
      <c r="I18" s="164">
        <f>DataInput!I124</f>
        <v>0</v>
      </c>
      <c r="J18" s="164">
        <f>DataInput!J124</f>
        <v>0</v>
      </c>
      <c r="K18" s="164">
        <f>DataInput!K124</f>
        <v>0</v>
      </c>
      <c r="L18" s="164">
        <f>DataInput!L124</f>
        <v>0</v>
      </c>
      <c r="M18" s="164">
        <f>DataInput!M124</f>
        <v>0</v>
      </c>
      <c r="N18" s="164">
        <f>DataInput!N124</f>
        <v>0</v>
      </c>
      <c r="O18" s="164">
        <f>DataInput!O124</f>
        <v>0</v>
      </c>
      <c r="P18" s="164">
        <f>DataInput!P124</f>
        <v>0</v>
      </c>
      <c r="Q18" s="164">
        <f>DataInput!Q124</f>
        <v>0</v>
      </c>
      <c r="R18" s="164">
        <f>DataInput!R124</f>
        <v>0</v>
      </c>
      <c r="S18" s="164">
        <f>DataInput!S124</f>
        <v>0</v>
      </c>
      <c r="T18" s="164">
        <f>DataInput!T124</f>
        <v>0</v>
      </c>
      <c r="U18" s="164">
        <f>DataInput!U124</f>
        <v>0</v>
      </c>
      <c r="V18" s="216"/>
    </row>
    <row r="19" spans="2:22" s="76" customFormat="1">
      <c r="B19" s="142" t="str">
        <f>DataInput!B125</f>
        <v>4. VAT Allocation</v>
      </c>
      <c r="C19" s="35" t="str">
        <f>DataInput!C125</f>
        <v>Naira</v>
      </c>
      <c r="D19" s="35" t="str">
        <f>DataInput!D125</f>
        <v>Million</v>
      </c>
      <c r="E19" s="75"/>
      <c r="F19" s="75"/>
      <c r="G19" s="164">
        <f>DataInput!G125</f>
        <v>7886.2365137799998</v>
      </c>
      <c r="H19" s="164">
        <f>DataInput!H125</f>
        <v>7698.8812524899995</v>
      </c>
      <c r="I19" s="164">
        <f>DataInput!I125</f>
        <v>9517.926601090001</v>
      </c>
      <c r="J19" s="164">
        <f>DataInput!J125</f>
        <v>10766.78555074</v>
      </c>
      <c r="K19" s="164">
        <f>DataInput!K125</f>
        <v>11565.18531755</v>
      </c>
      <c r="L19" s="164">
        <f>DataInput!L125</f>
        <v>12143.444583427501</v>
      </c>
      <c r="M19" s="164">
        <f>DataInput!M125</f>
        <v>12750.616812598875</v>
      </c>
      <c r="N19" s="164">
        <f>DataInput!N125</f>
        <v>13388.14765322882</v>
      </c>
      <c r="O19" s="164">
        <f>DataInput!O125</f>
        <v>14057.55503589026</v>
      </c>
      <c r="P19" s="164">
        <f>DataInput!P125</f>
        <v>14760.432787684775</v>
      </c>
      <c r="Q19" s="164">
        <f>DataInput!Q125</f>
        <v>15498.454427069011</v>
      </c>
      <c r="R19" s="164">
        <f>DataInput!R125</f>
        <v>16273.377148422465</v>
      </c>
      <c r="S19" s="164">
        <f>DataInput!S125</f>
        <v>17087.046005843586</v>
      </c>
      <c r="T19" s="164">
        <f>DataInput!T125</f>
        <v>17941.398306135765</v>
      </c>
      <c r="U19" s="164">
        <f>DataInput!U125</f>
        <v>18838.468221442556</v>
      </c>
      <c r="V19" s="216"/>
    </row>
    <row r="20" spans="2:22" s="76" customFormat="1">
      <c r="B20" s="142" t="str">
        <f>DataInput!B126</f>
        <v>5. IGR</v>
      </c>
      <c r="C20" s="35" t="str">
        <f>DataInput!C126</f>
        <v>Naira</v>
      </c>
      <c r="D20" s="35" t="str">
        <f>DataInput!D126</f>
        <v>Million</v>
      </c>
      <c r="E20" s="75"/>
      <c r="F20" s="75"/>
      <c r="G20" s="164">
        <f>DataInput!G126</f>
        <v>9093.8036747000006</v>
      </c>
      <c r="H20" s="164">
        <f>DataInput!H126</f>
        <v>9140.44405482</v>
      </c>
      <c r="I20" s="164">
        <f>DataInput!I126</f>
        <v>18104.562225630001</v>
      </c>
      <c r="J20" s="164">
        <f>DataInput!J126</f>
        <v>17552.10593709</v>
      </c>
      <c r="K20" s="164">
        <f>DataInput!K126</f>
        <v>24093.842507000001</v>
      </c>
      <c r="L20" s="164">
        <f>DataInput!L126</f>
        <v>25298.534632350002</v>
      </c>
      <c r="M20" s="164">
        <f>DataInput!M126</f>
        <v>26563.461363967501</v>
      </c>
      <c r="N20" s="164">
        <f>DataInput!N126</f>
        <v>27891.63443216588</v>
      </c>
      <c r="O20" s="164">
        <f>DataInput!O126</f>
        <v>29286.21615377417</v>
      </c>
      <c r="P20" s="164">
        <f>DataInput!P126</f>
        <v>30750.526961462881</v>
      </c>
      <c r="Q20" s="164">
        <f>DataInput!Q126</f>
        <v>32288.053309536022</v>
      </c>
      <c r="R20" s="164">
        <f>DataInput!R126</f>
        <v>33902.455975012832</v>
      </c>
      <c r="S20" s="164">
        <f>DataInput!S126</f>
        <v>35597.578773763467</v>
      </c>
      <c r="T20" s="164">
        <f>DataInput!T126</f>
        <v>37377.457712451644</v>
      </c>
      <c r="U20" s="164">
        <f>DataInput!U126</f>
        <v>39246.330598074223</v>
      </c>
      <c r="V20" s="216"/>
    </row>
    <row r="21" spans="2:22" s="76" customFormat="1">
      <c r="B21" s="150" t="str">
        <f>DataInput!B127</f>
        <v>6. Capital Receipts</v>
      </c>
      <c r="C21" s="62" t="str">
        <f>DataInput!C127</f>
        <v>Naira</v>
      </c>
      <c r="D21" s="62" t="str">
        <f>DataInput!D127</f>
        <v>Million</v>
      </c>
      <c r="E21" s="75"/>
      <c r="F21" s="75"/>
      <c r="G21" s="164">
        <f>DataInput!G127</f>
        <v>0</v>
      </c>
      <c r="H21" s="164">
        <f>DataInput!H127</f>
        <v>0</v>
      </c>
      <c r="I21" s="164">
        <f>DataInput!I127</f>
        <v>0</v>
      </c>
      <c r="J21" s="164">
        <f>DataInput!J127</f>
        <v>0</v>
      </c>
      <c r="K21" s="164">
        <f>DataInput!K127</f>
        <v>0</v>
      </c>
      <c r="L21" s="218">
        <f t="shared" ref="L21:U21" si="1">L22+L23+L24+L25</f>
        <v>2656.0028749912562</v>
      </c>
      <c r="M21" s="218">
        <f t="shared" ca="1" si="1"/>
        <v>4097.7602306008848</v>
      </c>
      <c r="N21" s="218">
        <f t="shared" ca="1" si="1"/>
        <v>9390.0847870101534</v>
      </c>
      <c r="O21" s="218">
        <f t="shared" ca="1" si="1"/>
        <v>9940.0114231923362</v>
      </c>
      <c r="P21" s="218">
        <f t="shared" ca="1" si="1"/>
        <v>12338.927644772051</v>
      </c>
      <c r="Q21" s="218">
        <f t="shared" ca="1" si="1"/>
        <v>-14257.883004673517</v>
      </c>
      <c r="R21" s="218">
        <f t="shared" ca="1" si="1"/>
        <v>-14847.087960832396</v>
      </c>
      <c r="S21" s="218">
        <f t="shared" ca="1" si="1"/>
        <v>-12783.806294675116</v>
      </c>
      <c r="T21" s="218">
        <f t="shared" ca="1" si="1"/>
        <v>-17838.238573526141</v>
      </c>
      <c r="U21" s="218">
        <f t="shared" ca="1" si="1"/>
        <v>-20045.460708757411</v>
      </c>
      <c r="V21" s="216"/>
    </row>
    <row r="22" spans="2:22" s="76" customFormat="1">
      <c r="B22" s="154" t="str">
        <f>DataInput!B128</f>
        <v>Grants</v>
      </c>
      <c r="C22" s="35" t="str">
        <f>DataInput!C128</f>
        <v>Naira</v>
      </c>
      <c r="D22" s="35" t="str">
        <f>DataInput!D128</f>
        <v>Million</v>
      </c>
      <c r="E22" s="75"/>
      <c r="F22" s="75"/>
      <c r="G22" s="164">
        <f>DataInput!G128</f>
        <v>539.4510626</v>
      </c>
      <c r="H22" s="164">
        <f>DataInput!H128</f>
        <v>675.55696641999998</v>
      </c>
      <c r="I22" s="164">
        <f>DataInput!I128</f>
        <v>3961.25615926</v>
      </c>
      <c r="J22" s="164">
        <f>DataInput!J128</f>
        <v>3868.8431855500003</v>
      </c>
      <c r="K22" s="164">
        <f>DataInput!K128</f>
        <v>2618.98562425</v>
      </c>
      <c r="L22" s="164">
        <f>DataInput!L128</f>
        <v>2749.9349054625</v>
      </c>
      <c r="M22" s="164">
        <f>DataInput!M128</f>
        <v>2887.4316507356252</v>
      </c>
      <c r="N22" s="164">
        <f>DataInput!N128</f>
        <v>3031.8032332724065</v>
      </c>
      <c r="O22" s="164">
        <f>DataInput!O128</f>
        <v>3183.3933949360267</v>
      </c>
      <c r="P22" s="164">
        <f>DataInput!P128</f>
        <v>3342.5630646828281</v>
      </c>
      <c r="Q22" s="164">
        <f>DataInput!Q128</f>
        <v>3509.6912179169694</v>
      </c>
      <c r="R22" s="164">
        <f>DataInput!R128</f>
        <v>3685.1757788128184</v>
      </c>
      <c r="S22" s="164">
        <f>DataInput!S128</f>
        <v>3869.4345677534589</v>
      </c>
      <c r="T22" s="164">
        <f>DataInput!T128</f>
        <v>4062.9062961411319</v>
      </c>
      <c r="U22" s="164">
        <f>DataInput!U128</f>
        <v>4266.0516109481887</v>
      </c>
      <c r="V22" s="216"/>
    </row>
    <row r="23" spans="2:22" s="76" customFormat="1">
      <c r="B23" s="154" t="str">
        <f>DataInput!B129</f>
        <v>Sales of Government Assets and Privatization Proceeds</v>
      </c>
      <c r="C23" s="62" t="str">
        <f>DataInput!C129</f>
        <v>Naira</v>
      </c>
      <c r="D23" s="62" t="str">
        <f>DataInput!D129</f>
        <v>Million</v>
      </c>
      <c r="E23" s="75"/>
      <c r="F23" s="75"/>
      <c r="G23" s="164">
        <f>DataInput!G129</f>
        <v>0</v>
      </c>
      <c r="H23" s="164">
        <f>DataInput!H129</f>
        <v>0</v>
      </c>
      <c r="I23" s="164">
        <f>DataInput!I129</f>
        <v>0</v>
      </c>
      <c r="J23" s="164">
        <f>DataInput!J129</f>
        <v>0</v>
      </c>
      <c r="K23" s="164">
        <f>DataInput!K129</f>
        <v>0</v>
      </c>
      <c r="L23" s="164">
        <f>DataInput!L129</f>
        <v>0</v>
      </c>
      <c r="M23" s="164">
        <f>DataInput!M129</f>
        <v>0</v>
      </c>
      <c r="N23" s="164">
        <f>DataInput!N129</f>
        <v>0</v>
      </c>
      <c r="O23" s="164">
        <f>DataInput!O129</f>
        <v>0</v>
      </c>
      <c r="P23" s="164">
        <f>DataInput!P129</f>
        <v>0</v>
      </c>
      <c r="Q23" s="164">
        <f>DataInput!Q129</f>
        <v>0</v>
      </c>
      <c r="R23" s="164">
        <f>DataInput!R129</f>
        <v>0</v>
      </c>
      <c r="S23" s="164">
        <f>DataInput!S129</f>
        <v>0</v>
      </c>
      <c r="T23" s="164">
        <f>DataInput!T129</f>
        <v>0</v>
      </c>
      <c r="U23" s="164">
        <f>DataInput!U129</f>
        <v>0</v>
      </c>
      <c r="V23" s="216"/>
    </row>
    <row r="24" spans="2:22" s="76" customFormat="1">
      <c r="B24" s="154" t="str">
        <f>DataInput!B130</f>
        <v>Other Non-Debt Creating Capital Receipts</v>
      </c>
      <c r="C24" s="35" t="str">
        <f>DataInput!C130</f>
        <v>Naira</v>
      </c>
      <c r="D24" s="35" t="str">
        <f>DataInput!D130</f>
        <v>Million</v>
      </c>
      <c r="E24" s="75"/>
      <c r="F24" s="75"/>
      <c r="G24" s="164">
        <f>DataInput!G130</f>
        <v>30150.106612430001</v>
      </c>
      <c r="H24" s="164">
        <f>DataInput!H130</f>
        <v>11383.767167310001</v>
      </c>
      <c r="I24" s="164">
        <f>DataInput!I130</f>
        <v>2259.0676050000002</v>
      </c>
      <c r="J24" s="164">
        <f>DataInput!J130</f>
        <v>25985.48061391</v>
      </c>
      <c r="K24" s="164">
        <f>DataInput!K130</f>
        <v>22763.433601889999</v>
      </c>
      <c r="L24" s="164">
        <f>DataInput!L130</f>
        <v>23901.605281984499</v>
      </c>
      <c r="M24" s="164">
        <f>DataInput!M130</f>
        <v>25096.685546083725</v>
      </c>
      <c r="N24" s="164">
        <f>DataInput!N130</f>
        <v>26351.519823387913</v>
      </c>
      <c r="O24" s="164">
        <f>DataInput!O130</f>
        <v>27669.095814557306</v>
      </c>
      <c r="P24" s="164">
        <f>DataInput!P130</f>
        <v>29052.550605285174</v>
      </c>
      <c r="Q24" s="164">
        <f>DataInput!Q130</f>
        <v>30505.178135549428</v>
      </c>
      <c r="R24" s="164">
        <f>DataInput!R130</f>
        <v>32030.437042326907</v>
      </c>
      <c r="S24" s="164">
        <f>DataInput!S130</f>
        <v>33631.958894443247</v>
      </c>
      <c r="T24" s="164">
        <f>DataInput!T130</f>
        <v>35313.556839165409</v>
      </c>
      <c r="U24" s="164">
        <f>DataInput!U130</f>
        <v>37079.234681123686</v>
      </c>
      <c r="V24" s="216"/>
    </row>
    <row r="25" spans="2:22" s="76" customFormat="1">
      <c r="B25" s="154" t="str">
        <f>DataInput!B131</f>
        <v>Proceeds from Debt-Creating Borrowings (bond issuance, loan disbursements, etc.)</v>
      </c>
      <c r="C25" s="62" t="str">
        <f>DataInput!C131</f>
        <v>Naira</v>
      </c>
      <c r="D25" s="62" t="str">
        <f>DataInput!D131</f>
        <v>Million</v>
      </c>
      <c r="E25" s="75"/>
      <c r="F25" s="75"/>
      <c r="G25" s="164">
        <f>DataInput!G131</f>
        <v>0</v>
      </c>
      <c r="H25" s="164">
        <f>DataInput!H131</f>
        <v>0</v>
      </c>
      <c r="I25" s="164">
        <f>DataInput!I131</f>
        <v>0</v>
      </c>
      <c r="J25" s="164">
        <f>DataInput!J131</f>
        <v>0</v>
      </c>
      <c r="K25" s="164">
        <f>DataInput!K131</f>
        <v>0</v>
      </c>
      <c r="L25" s="218">
        <f t="shared" ref="L25:U25" si="2">L101</f>
        <v>-23995.537312455741</v>
      </c>
      <c r="M25" s="218">
        <f t="shared" ca="1" si="2"/>
        <v>-23886.356966218467</v>
      </c>
      <c r="N25" s="218">
        <f t="shared" ca="1" si="2"/>
        <v>-19993.238269650166</v>
      </c>
      <c r="O25" s="218">
        <f t="shared" ca="1" si="2"/>
        <v>-20912.477786300995</v>
      </c>
      <c r="P25" s="218">
        <f t="shared" ca="1" si="2"/>
        <v>-20056.186025195952</v>
      </c>
      <c r="Q25" s="218">
        <f t="shared" ca="1" si="2"/>
        <v>-48272.752358139915</v>
      </c>
      <c r="R25" s="218">
        <f t="shared" ca="1" si="2"/>
        <v>-50562.700781972118</v>
      </c>
      <c r="S25" s="218">
        <f t="shared" ca="1" si="2"/>
        <v>-50285.199756871822</v>
      </c>
      <c r="T25" s="218">
        <f t="shared" ca="1" si="2"/>
        <v>-57214.701708832683</v>
      </c>
      <c r="U25" s="218">
        <f t="shared" ca="1" si="2"/>
        <v>-61390.747000829288</v>
      </c>
      <c r="V25" s="216"/>
    </row>
    <row r="26" spans="2:22" s="76" customFormat="1">
      <c r="B26" s="152" t="str">
        <f>DataInput!B132</f>
        <v>of which Borrowings from Domestic bonds</v>
      </c>
      <c r="C26" s="62" t="str">
        <f>DataInput!C132</f>
        <v>Naira</v>
      </c>
      <c r="D26" s="62" t="str">
        <f>DataInput!D132</f>
        <v>Million</v>
      </c>
      <c r="E26" s="75"/>
      <c r="F26" s="75"/>
      <c r="G26" s="164">
        <f>DataInput!G132</f>
        <v>0</v>
      </c>
      <c r="H26" s="164">
        <f>DataInput!H132</f>
        <v>0</v>
      </c>
      <c r="I26" s="164">
        <f>DataInput!I132</f>
        <v>0</v>
      </c>
      <c r="J26" s="164">
        <f>DataInput!J132</f>
        <v>0</v>
      </c>
      <c r="K26" s="164">
        <f>DataInput!K132</f>
        <v>0</v>
      </c>
      <c r="L26" s="219"/>
      <c r="M26" s="219"/>
      <c r="N26" s="219"/>
      <c r="O26" s="219"/>
      <c r="P26" s="220"/>
      <c r="Q26" s="220"/>
      <c r="R26" s="220"/>
      <c r="S26" s="220"/>
      <c r="T26" s="220"/>
      <c r="U26" s="220"/>
      <c r="V26" s="216"/>
    </row>
    <row r="27" spans="2:22" s="76" customFormat="1">
      <c r="B27" s="152" t="str">
        <f>DataInput!B133</f>
        <v xml:space="preserve">of which Borrowings from Commercial bank loans </v>
      </c>
      <c r="C27" s="62" t="str">
        <f>DataInput!C133</f>
        <v>Naira</v>
      </c>
      <c r="D27" s="62" t="str">
        <f>DataInput!D133</f>
        <v>Million</v>
      </c>
      <c r="E27" s="75"/>
      <c r="F27" s="75"/>
      <c r="G27" s="164">
        <f>DataInput!G133</f>
        <v>0</v>
      </c>
      <c r="H27" s="164">
        <f>DataInput!H133</f>
        <v>0</v>
      </c>
      <c r="I27" s="164">
        <f>DataInput!I133</f>
        <v>0</v>
      </c>
      <c r="J27" s="164">
        <f>DataInput!J133</f>
        <v>0</v>
      </c>
      <c r="K27" s="164">
        <f>DataInput!K133</f>
        <v>0</v>
      </c>
      <c r="L27" s="219"/>
      <c r="M27" s="219"/>
      <c r="N27" s="219"/>
      <c r="O27" s="219"/>
      <c r="P27" s="220"/>
      <c r="Q27" s="220"/>
      <c r="R27" s="220"/>
      <c r="S27" s="220"/>
      <c r="T27" s="220"/>
      <c r="U27" s="220"/>
      <c r="V27" s="216"/>
    </row>
    <row r="28" spans="2:22" s="76" customFormat="1">
      <c r="B28" s="152" t="str">
        <f>DataInput!B134</f>
        <v>of which Borrowings from External loans</v>
      </c>
      <c r="C28" s="62" t="str">
        <f>DataInput!C134</f>
        <v>Naira</v>
      </c>
      <c r="D28" s="62" t="str">
        <f>DataInput!D134</f>
        <v>Million</v>
      </c>
      <c r="E28" s="75"/>
      <c r="F28" s="75"/>
      <c r="G28" s="164">
        <f>DataInput!G134</f>
        <v>0</v>
      </c>
      <c r="H28" s="164">
        <f>DataInput!H134</f>
        <v>0</v>
      </c>
      <c r="I28" s="164">
        <f>DataInput!I134</f>
        <v>0</v>
      </c>
      <c r="J28" s="164">
        <f>DataInput!J134</f>
        <v>0</v>
      </c>
      <c r="K28" s="164">
        <f>DataInput!K134</f>
        <v>0</v>
      </c>
      <c r="L28" s="219"/>
      <c r="M28" s="219"/>
      <c r="N28" s="219"/>
      <c r="O28" s="219"/>
      <c r="P28" s="220"/>
      <c r="Q28" s="220"/>
      <c r="R28" s="220"/>
      <c r="S28" s="220"/>
      <c r="T28" s="220"/>
      <c r="U28" s="220"/>
      <c r="V28" s="216"/>
    </row>
    <row r="29" spans="2:22" s="76" customFormat="1">
      <c r="B29" s="130"/>
      <c r="C29" s="35"/>
      <c r="D29" s="35"/>
      <c r="E29" s="75"/>
      <c r="F29" s="75"/>
      <c r="G29" s="60"/>
      <c r="H29" s="60"/>
      <c r="I29" s="60"/>
      <c r="J29" s="60"/>
      <c r="K29" s="60"/>
      <c r="L29" s="40"/>
      <c r="M29" s="40"/>
      <c r="N29" s="40"/>
      <c r="O29" s="40"/>
      <c r="P29" s="40"/>
      <c r="Q29" s="40"/>
      <c r="R29" s="40"/>
      <c r="S29" s="40"/>
      <c r="T29" s="40"/>
      <c r="U29" s="40"/>
      <c r="V29" s="216"/>
    </row>
    <row r="30" spans="2:22" s="76" customFormat="1">
      <c r="B30" s="22" t="str">
        <f>DataInput!B136</f>
        <v>Expenditure</v>
      </c>
      <c r="C30" s="35" t="str">
        <f>DataInput!C136</f>
        <v>Naira</v>
      </c>
      <c r="D30" s="35" t="str">
        <f>DataInput!D136</f>
        <v>Million</v>
      </c>
      <c r="E30" s="75"/>
      <c r="F30" s="75"/>
      <c r="G30" s="321">
        <f>DataInput!G136</f>
        <v>55862.913015310005</v>
      </c>
      <c r="H30" s="321">
        <f>DataInput!H136</f>
        <v>71640.805169309999</v>
      </c>
      <c r="I30" s="321">
        <f>DataInput!I136</f>
        <v>67151.009465919997</v>
      </c>
      <c r="J30" s="321">
        <f>DataInput!J136</f>
        <v>100158.96899600999</v>
      </c>
      <c r="K30" s="321">
        <f>DataInput!K136</f>
        <v>74252.954540609993</v>
      </c>
      <c r="L30" s="163">
        <f t="shared" ref="L30:U30" si="3">L31+L32+L33+L36+L37+L38</f>
        <v>83574.500070880764</v>
      </c>
      <c r="M30" s="163">
        <f t="shared" ca="1" si="3"/>
        <v>89062.182186121849</v>
      </c>
      <c r="N30" s="163">
        <f t="shared" ca="1" si="3"/>
        <v>98602.727740144197</v>
      </c>
      <c r="O30" s="163">
        <f t="shared" ca="1" si="3"/>
        <v>103613.28442056007</v>
      </c>
      <c r="P30" s="163">
        <f t="shared" ca="1" si="3"/>
        <v>110695.86429200818</v>
      </c>
      <c r="Q30" s="163">
        <f t="shared" ca="1" si="3"/>
        <v>89016.90047492442</v>
      </c>
      <c r="R30" s="163">
        <f t="shared" ca="1" si="3"/>
        <v>93591.434692745446</v>
      </c>
      <c r="S30" s="163">
        <f t="shared" ca="1" si="3"/>
        <v>101076.64249158162</v>
      </c>
      <c r="T30" s="163">
        <f t="shared" ca="1" si="3"/>
        <v>101715.2326520434</v>
      </c>
      <c r="U30" s="163">
        <f t="shared" ca="1" si="3"/>
        <v>105485.68407809061</v>
      </c>
      <c r="V30" s="216"/>
    </row>
    <row r="31" spans="2:22" s="76" customFormat="1">
      <c r="B31" s="142" t="str">
        <f>DataInput!B137</f>
        <v>1. Personnel costs (Salaries, Pensions, Civil Servant Social Benefits, other)</v>
      </c>
      <c r="C31" s="35" t="str">
        <f>DataInput!C137</f>
        <v>Naira</v>
      </c>
      <c r="D31" s="35" t="str">
        <f>DataInput!D137</f>
        <v>Million</v>
      </c>
      <c r="E31" s="75"/>
      <c r="F31" s="75"/>
      <c r="G31" s="164">
        <f>DataInput!G137</f>
        <v>20188.554982310001</v>
      </c>
      <c r="H31" s="164">
        <f>DataInput!H137</f>
        <v>22066.916758889998</v>
      </c>
      <c r="I31" s="164">
        <f>DataInput!I137</f>
        <v>21498.672226439998</v>
      </c>
      <c r="J31" s="164">
        <f>DataInput!J137</f>
        <v>24866.916758889998</v>
      </c>
      <c r="K31" s="164">
        <f>DataInput!K137</f>
        <v>19469.910426210001</v>
      </c>
      <c r="L31" s="164">
        <f>DataInput!L137</f>
        <v>20443.405947520503</v>
      </c>
      <c r="M31" s="164">
        <f>DataInput!M137</f>
        <v>21465.576244896525</v>
      </c>
      <c r="N31" s="164">
        <f>DataInput!N137</f>
        <v>22538.855057141354</v>
      </c>
      <c r="O31" s="164">
        <f>DataInput!O137</f>
        <v>23665.797809998421</v>
      </c>
      <c r="P31" s="164">
        <f>DataInput!P137</f>
        <v>24849.087700498345</v>
      </c>
      <c r="Q31" s="164">
        <f>DataInput!Q137</f>
        <v>26091.542085523259</v>
      </c>
      <c r="R31" s="164">
        <f>DataInput!R137</f>
        <v>27396.119189799425</v>
      </c>
      <c r="S31" s="164">
        <f>DataInput!S137</f>
        <v>28765.925149289393</v>
      </c>
      <c r="T31" s="164">
        <f>DataInput!T137</f>
        <v>30204.221406753866</v>
      </c>
      <c r="U31" s="164">
        <f>DataInput!U137</f>
        <v>31714.432477091559</v>
      </c>
      <c r="V31" s="216"/>
    </row>
    <row r="32" spans="2:22" s="76" customFormat="1">
      <c r="B32" s="142" t="str">
        <f>DataInput!B138</f>
        <v>2. Overhead costs</v>
      </c>
      <c r="C32" s="35" t="str">
        <f>DataInput!C138</f>
        <v>Naira</v>
      </c>
      <c r="D32" s="35" t="str">
        <f>DataInput!D138</f>
        <v>Million</v>
      </c>
      <c r="E32" s="75"/>
      <c r="F32" s="75"/>
      <c r="G32" s="164">
        <f>DataInput!G138</f>
        <v>7876.8764730100002</v>
      </c>
      <c r="H32" s="164">
        <f>DataInput!H138</f>
        <v>8434.0781778199998</v>
      </c>
      <c r="I32" s="164">
        <f>DataInput!I138</f>
        <v>8142.9531023400004</v>
      </c>
      <c r="J32" s="164">
        <f>DataInput!J138</f>
        <v>13813.75702682</v>
      </c>
      <c r="K32" s="164">
        <f>DataInput!K138</f>
        <v>25770.995543459998</v>
      </c>
      <c r="L32" s="164">
        <f>DataInput!L138</f>
        <v>27059.545320632998</v>
      </c>
      <c r="M32" s="164">
        <f>DataInput!M138</f>
        <v>28412.522586664647</v>
      </c>
      <c r="N32" s="164">
        <f>DataInput!N138</f>
        <v>29833.148715997882</v>
      </c>
      <c r="O32" s="164">
        <f>DataInput!O138</f>
        <v>31324.806151797773</v>
      </c>
      <c r="P32" s="164">
        <f>DataInput!P138</f>
        <v>32891.046459387668</v>
      </c>
      <c r="Q32" s="164">
        <f>DataInput!Q138</f>
        <v>34535.598782357047</v>
      </c>
      <c r="R32" s="164">
        <f>DataInput!R138</f>
        <v>36262.378721474903</v>
      </c>
      <c r="S32" s="164">
        <f>DataInput!S138</f>
        <v>38075.497657548643</v>
      </c>
      <c r="T32" s="164">
        <f>DataInput!T138</f>
        <v>39979.272540426078</v>
      </c>
      <c r="U32" s="164">
        <f>DataInput!U138</f>
        <v>41978.23616744738</v>
      </c>
      <c r="V32" s="216"/>
    </row>
    <row r="33" spans="2:22" s="76" customFormat="1">
      <c r="B33" s="142" t="str">
        <f>DataInput!B139</f>
        <v>3. Interest Payments (Public Debt Charges, including interests deducted from FAAC Allocation)</v>
      </c>
      <c r="C33" s="35" t="str">
        <f>DataInput!C139</f>
        <v>Naira</v>
      </c>
      <c r="D33" s="35" t="str">
        <f>DataInput!D139</f>
        <v>Million</v>
      </c>
      <c r="E33" s="75"/>
      <c r="F33" s="75"/>
      <c r="G33" s="164">
        <f>DataInput!G139</f>
        <v>0</v>
      </c>
      <c r="H33" s="164">
        <f>DataInput!H139</f>
        <v>0</v>
      </c>
      <c r="I33" s="164">
        <f>DataInput!I139</f>
        <v>0</v>
      </c>
      <c r="J33" s="164">
        <f>DataInput!J139</f>
        <v>0</v>
      </c>
      <c r="K33" s="164">
        <f>DataInput!K139</f>
        <v>0</v>
      </c>
      <c r="L33" s="163">
        <f>L95</f>
        <v>2749.9541354294997</v>
      </c>
      <c r="M33" s="163">
        <f t="shared" ref="M33:U33" si="4">M95</f>
        <v>3215.071236596516</v>
      </c>
      <c r="N33" s="163">
        <f t="shared" ca="1" si="4"/>
        <v>3597.6132456490868</v>
      </c>
      <c r="O33" s="163">
        <f t="shared" ca="1" si="4"/>
        <v>4208.6202497987078</v>
      </c>
      <c r="P33" s="163">
        <f t="shared" ca="1" si="4"/>
        <v>4671.672961167239</v>
      </c>
      <c r="Q33" s="163">
        <f t="shared" ca="1" si="4"/>
        <v>5137.7429384556781</v>
      </c>
      <c r="R33" s="163">
        <f t="shared" ca="1" si="4"/>
        <v>3010.068116051717</v>
      </c>
      <c r="S33" s="163">
        <f t="shared" ca="1" si="4"/>
        <v>754.47708963247169</v>
      </c>
      <c r="T33" s="163">
        <f t="shared" ca="1" si="4"/>
        <v>-1720.9328007663762</v>
      </c>
      <c r="U33" s="163">
        <f t="shared" ca="1" si="4"/>
        <v>-4600.9806096217544</v>
      </c>
      <c r="V33" s="216"/>
    </row>
    <row r="34" spans="2:22" s="76" customFormat="1">
      <c r="B34" s="154" t="str">
        <f>DataInput!B140</f>
        <v>of which Interest Payments (Public Debt Charges, excluding interests deducted from FAAC Allocation)</v>
      </c>
      <c r="C34" s="35" t="str">
        <f>DataInput!C140</f>
        <v>Naira</v>
      </c>
      <c r="D34" s="35" t="str">
        <f>DataInput!D140</f>
        <v>Million</v>
      </c>
      <c r="E34" s="75"/>
      <c r="F34" s="75"/>
      <c r="G34" s="164">
        <f>DataInput!G140</f>
        <v>0</v>
      </c>
      <c r="H34" s="164">
        <f>DataInput!H140</f>
        <v>0</v>
      </c>
      <c r="I34" s="164">
        <f>DataInput!I140</f>
        <v>0</v>
      </c>
      <c r="J34" s="164">
        <f>DataInput!J140</f>
        <v>0</v>
      </c>
      <c r="K34" s="164">
        <f>DataInput!K140</f>
        <v>0</v>
      </c>
      <c r="L34" s="219"/>
      <c r="M34" s="219"/>
      <c r="N34" s="219"/>
      <c r="O34" s="219"/>
      <c r="P34" s="220"/>
      <c r="Q34" s="220"/>
      <c r="R34" s="220"/>
      <c r="S34" s="220"/>
      <c r="T34" s="220"/>
      <c r="U34" s="220"/>
      <c r="V34" s="216"/>
    </row>
    <row r="35" spans="2:22" s="76" customFormat="1">
      <c r="B35" s="154" t="str">
        <f>DataInput!B141</f>
        <v>of which Interest deducted from FAAC Allocation</v>
      </c>
      <c r="C35" s="35" t="str">
        <f>DataInput!C141</f>
        <v>Naira</v>
      </c>
      <c r="D35" s="35" t="str">
        <f>DataInput!D141</f>
        <v>Million</v>
      </c>
      <c r="E35" s="75"/>
      <c r="F35" s="75"/>
      <c r="G35" s="164">
        <f>DataInput!G141</f>
        <v>0</v>
      </c>
      <c r="H35" s="164">
        <f>DataInput!H141</f>
        <v>0</v>
      </c>
      <c r="I35" s="164">
        <f>DataInput!I141</f>
        <v>0</v>
      </c>
      <c r="J35" s="164">
        <f>DataInput!J141</f>
        <v>0</v>
      </c>
      <c r="K35" s="164">
        <f>DataInput!K141</f>
        <v>0</v>
      </c>
      <c r="L35" s="219"/>
      <c r="M35" s="219"/>
      <c r="N35" s="219"/>
      <c r="O35" s="219"/>
      <c r="P35" s="220"/>
      <c r="Q35" s="220"/>
      <c r="R35" s="220"/>
      <c r="S35" s="220"/>
      <c r="T35" s="220"/>
      <c r="U35" s="220"/>
      <c r="V35" s="216"/>
    </row>
    <row r="36" spans="2:22" s="76" customFormat="1">
      <c r="B36" s="142" t="str">
        <f>DataInput!B142</f>
        <v>4. Other Recurrent Expenditure (Excluding Personnel Costs, Overhead Costs and Interest Payments)</v>
      </c>
      <c r="C36" s="35" t="str">
        <f>DataInput!C142</f>
        <v>Naira</v>
      </c>
      <c r="D36" s="35" t="str">
        <f>DataInput!D142</f>
        <v>Million</v>
      </c>
      <c r="E36" s="75"/>
      <c r="F36" s="75"/>
      <c r="G36" s="164">
        <f>DataInput!G142</f>
        <v>0</v>
      </c>
      <c r="H36" s="164">
        <f>DataInput!H142</f>
        <v>0</v>
      </c>
      <c r="I36" s="164">
        <f>DataInput!I142</f>
        <v>0</v>
      </c>
      <c r="J36" s="164">
        <f>DataInput!J142</f>
        <v>0</v>
      </c>
      <c r="K36" s="164">
        <f>DataInput!K142</f>
        <v>0</v>
      </c>
      <c r="L36" s="164">
        <f>DataInput!L142</f>
        <v>0</v>
      </c>
      <c r="M36" s="164">
        <f>DataInput!M142</f>
        <v>0</v>
      </c>
      <c r="N36" s="164">
        <f>DataInput!N142</f>
        <v>0</v>
      </c>
      <c r="O36" s="164">
        <f>DataInput!O142</f>
        <v>0</v>
      </c>
      <c r="P36" s="164">
        <f>DataInput!P142</f>
        <v>0</v>
      </c>
      <c r="Q36" s="164">
        <f>DataInput!Q142</f>
        <v>0</v>
      </c>
      <c r="R36" s="164">
        <f>DataInput!R142</f>
        <v>0</v>
      </c>
      <c r="S36" s="164">
        <f>DataInput!S142</f>
        <v>0</v>
      </c>
      <c r="T36" s="164">
        <f>DataInput!T142</f>
        <v>0</v>
      </c>
      <c r="U36" s="164">
        <f>DataInput!U142</f>
        <v>0</v>
      </c>
      <c r="V36" s="216"/>
    </row>
    <row r="37" spans="2:22" s="76" customFormat="1">
      <c r="B37" s="142" t="str">
        <f>DataInput!B143</f>
        <v>5. Capital Expenditure</v>
      </c>
      <c r="C37" s="35" t="str">
        <f>DataInput!C143</f>
        <v>Naira</v>
      </c>
      <c r="D37" s="35" t="str">
        <f>DataInput!D143</f>
        <v>Million</v>
      </c>
      <c r="E37" s="75"/>
      <c r="F37" s="75"/>
      <c r="G37" s="164">
        <f>DataInput!G143</f>
        <v>27797.481559990003</v>
      </c>
      <c r="H37" s="164">
        <f>DataInput!H143</f>
        <v>41139.810232600001</v>
      </c>
      <c r="I37" s="164">
        <f>DataInput!I143</f>
        <v>37509.384137139998</v>
      </c>
      <c r="J37" s="164">
        <f>DataInput!J143</f>
        <v>61478.295210300006</v>
      </c>
      <c r="K37" s="164">
        <f>DataInput!K143</f>
        <v>29012.048570939998</v>
      </c>
      <c r="L37" s="164">
        <f>DataInput!L143</f>
        <v>30462.650999486999</v>
      </c>
      <c r="M37" s="164">
        <f>DataInput!M143</f>
        <v>31985.78354946135</v>
      </c>
      <c r="N37" s="164">
        <f>DataInput!N143</f>
        <v>33585.072726934421</v>
      </c>
      <c r="O37" s="164">
        <f>DataInput!O143</f>
        <v>35264.326363281136</v>
      </c>
      <c r="P37" s="164">
        <f>DataInput!P143</f>
        <v>37027.5426814452</v>
      </c>
      <c r="Q37" s="164">
        <f>DataInput!Q143</f>
        <v>38878.919815517453</v>
      </c>
      <c r="R37" s="164">
        <f>DataInput!R143</f>
        <v>40822.865806293332</v>
      </c>
      <c r="S37" s="164">
        <f>DataInput!S143</f>
        <v>42864.009096607995</v>
      </c>
      <c r="T37" s="164">
        <f>DataInput!T143</f>
        <v>45007.209551438398</v>
      </c>
      <c r="U37" s="164">
        <f>DataInput!U143</f>
        <v>47257.570029010312</v>
      </c>
      <c r="V37" s="216"/>
    </row>
    <row r="38" spans="2:22" s="76" customFormat="1">
      <c r="B38" s="142" t="str">
        <f>DataInput!B144</f>
        <v>6. Amortization (principal) payments</v>
      </c>
      <c r="C38" s="62" t="str">
        <f>DataInput!C144</f>
        <v>Naira</v>
      </c>
      <c r="D38" s="62" t="str">
        <f>DataInput!D144</f>
        <v>Million</v>
      </c>
      <c r="E38" s="75"/>
      <c r="F38" s="75"/>
      <c r="G38" s="164">
        <f>DataInput!G144</f>
        <v>0</v>
      </c>
      <c r="H38" s="164">
        <f>DataInput!H144</f>
        <v>0</v>
      </c>
      <c r="I38" s="164">
        <f>DataInput!I144</f>
        <v>0</v>
      </c>
      <c r="J38" s="164">
        <f>DataInput!J144</f>
        <v>0</v>
      </c>
      <c r="K38" s="164">
        <f>DataInput!K144</f>
        <v>0</v>
      </c>
      <c r="L38" s="218">
        <f t="shared" ref="L38:U38" si="5">L92</f>
        <v>2858.9436678107704</v>
      </c>
      <c r="M38" s="218">
        <f t="shared" ca="1" si="5"/>
        <v>3983.2285685028091</v>
      </c>
      <c r="N38" s="218">
        <f t="shared" ca="1" si="5"/>
        <v>9048.037994421451</v>
      </c>
      <c r="O38" s="218">
        <f t="shared" ca="1" si="5"/>
        <v>9149.7338456840225</v>
      </c>
      <c r="P38" s="218">
        <f t="shared" ca="1" si="5"/>
        <v>11256.514489509724</v>
      </c>
      <c r="Q38" s="218">
        <f t="shared" ca="1" si="5"/>
        <v>-15626.903146929028</v>
      </c>
      <c r="R38" s="218">
        <f t="shared" ca="1" si="5"/>
        <v>-13899.997140873929</v>
      </c>
      <c r="S38" s="218">
        <f t="shared" ca="1" si="5"/>
        <v>-9383.2665014969025</v>
      </c>
      <c r="T38" s="218">
        <f t="shared" ca="1" si="5"/>
        <v>-11754.538045808567</v>
      </c>
      <c r="U38" s="218">
        <f t="shared" ca="1" si="5"/>
        <v>-10863.573985836894</v>
      </c>
      <c r="V38" s="216"/>
    </row>
    <row r="39" spans="2:22" s="76" customFormat="1">
      <c r="B39" s="151" t="str">
        <f>DataInput!B145</f>
        <v>of which Amortization of Domestic bonds</v>
      </c>
      <c r="C39" s="62" t="str">
        <f>DataInput!C145</f>
        <v>Naira</v>
      </c>
      <c r="D39" s="62" t="str">
        <f>DataInput!D145</f>
        <v>Million</v>
      </c>
      <c r="E39" s="75"/>
      <c r="F39" s="75"/>
      <c r="G39" s="164">
        <f>DataInput!G145</f>
        <v>0</v>
      </c>
      <c r="H39" s="164">
        <f>DataInput!H145</f>
        <v>0</v>
      </c>
      <c r="I39" s="164">
        <f>DataInput!I145</f>
        <v>0</v>
      </c>
      <c r="J39" s="164">
        <f>DataInput!J145</f>
        <v>0</v>
      </c>
      <c r="K39" s="164">
        <f>DataInput!K145</f>
        <v>0</v>
      </c>
      <c r="L39" s="219"/>
      <c r="M39" s="219"/>
      <c r="N39" s="219"/>
      <c r="O39" s="219"/>
      <c r="P39" s="220"/>
      <c r="Q39" s="220"/>
      <c r="R39" s="220"/>
      <c r="S39" s="220"/>
      <c r="T39" s="220"/>
      <c r="U39" s="220"/>
      <c r="V39" s="216"/>
    </row>
    <row r="40" spans="2:22" s="76" customFormat="1">
      <c r="B40" s="151" t="str">
        <f>DataInput!B146</f>
        <v xml:space="preserve">of which Amortization of Commercial bank loans </v>
      </c>
      <c r="C40" s="62" t="str">
        <f>DataInput!C146</f>
        <v>Naira</v>
      </c>
      <c r="D40" s="62" t="str">
        <f>DataInput!D146</f>
        <v>Million</v>
      </c>
      <c r="E40" s="75"/>
      <c r="F40" s="75"/>
      <c r="G40" s="164">
        <f>DataInput!G146</f>
        <v>0</v>
      </c>
      <c r="H40" s="164">
        <f>DataInput!H146</f>
        <v>0</v>
      </c>
      <c r="I40" s="164">
        <f>DataInput!I146</f>
        <v>0</v>
      </c>
      <c r="J40" s="164">
        <f>DataInput!J146</f>
        <v>0</v>
      </c>
      <c r="K40" s="164">
        <f>DataInput!K146</f>
        <v>0</v>
      </c>
      <c r="L40" s="219"/>
      <c r="M40" s="219"/>
      <c r="N40" s="219"/>
      <c r="O40" s="219"/>
      <c r="P40" s="220"/>
      <c r="Q40" s="220"/>
      <c r="R40" s="220"/>
      <c r="S40" s="220"/>
      <c r="T40" s="220"/>
      <c r="U40" s="220"/>
      <c r="V40" s="216"/>
    </row>
    <row r="41" spans="2:22" s="76" customFormat="1">
      <c r="B41" s="151" t="str">
        <f>DataInput!B147</f>
        <v>of which Amortization of External loans</v>
      </c>
      <c r="C41" s="62" t="str">
        <f>DataInput!C147</f>
        <v>Naira</v>
      </c>
      <c r="D41" s="62" t="str">
        <f>DataInput!D147</f>
        <v>Million</v>
      </c>
      <c r="E41" s="75"/>
      <c r="F41" s="75"/>
      <c r="G41" s="164">
        <f>DataInput!G147</f>
        <v>0</v>
      </c>
      <c r="H41" s="164">
        <f>DataInput!H147</f>
        <v>0</v>
      </c>
      <c r="I41" s="164">
        <f>DataInput!I147</f>
        <v>0</v>
      </c>
      <c r="J41" s="164">
        <f>DataInput!J147</f>
        <v>0</v>
      </c>
      <c r="K41" s="164">
        <f>DataInput!K147</f>
        <v>0</v>
      </c>
      <c r="L41" s="219"/>
      <c r="M41" s="219"/>
      <c r="N41" s="219"/>
      <c r="O41" s="219"/>
      <c r="P41" s="220"/>
      <c r="Q41" s="220"/>
      <c r="R41" s="220"/>
      <c r="S41" s="220"/>
      <c r="T41" s="220"/>
      <c r="U41" s="220"/>
      <c r="V41" s="216"/>
    </row>
    <row r="42" spans="2:22" s="76" customFormat="1">
      <c r="B42" s="108"/>
      <c r="C42" s="35"/>
      <c r="D42" s="35"/>
      <c r="E42" s="75"/>
      <c r="F42" s="75"/>
      <c r="G42" s="37"/>
      <c r="H42" s="37"/>
      <c r="I42" s="37"/>
      <c r="J42" s="37"/>
      <c r="K42" s="37"/>
      <c r="L42" s="40"/>
      <c r="M42" s="40"/>
      <c r="N42" s="40"/>
      <c r="O42" s="40"/>
      <c r="P42" s="40"/>
      <c r="Q42" s="40"/>
      <c r="R42" s="40"/>
      <c r="S42" s="40"/>
      <c r="T42" s="40"/>
      <c r="U42" s="40"/>
      <c r="V42" s="216"/>
    </row>
    <row r="43" spans="2:22" s="76" customFormat="1">
      <c r="B43" s="22" t="str">
        <f>DataInput!B149</f>
        <v>Budget Balance (' + ' means surplus,  ' - ' means deficit)</v>
      </c>
      <c r="C43" s="35" t="str">
        <f>DataInput!C149</f>
        <v>Naira</v>
      </c>
      <c r="D43" s="35" t="str">
        <f>DataInput!D149</f>
        <v>Million</v>
      </c>
      <c r="E43" s="75"/>
      <c r="F43" s="75"/>
      <c r="G43" s="321">
        <f>DataInput!G149</f>
        <v>24339.800668249991</v>
      </c>
      <c r="H43" s="321">
        <f>DataInput!H149</f>
        <v>668.9861492899945</v>
      </c>
      <c r="I43" s="321">
        <f>DataInput!I149</f>
        <v>2874.7878172500059</v>
      </c>
      <c r="J43" s="321">
        <f>DataInput!J149</f>
        <v>772.88055650000751</v>
      </c>
      <c r="K43" s="321">
        <f>DataInput!K149</f>
        <v>28194.698202319996</v>
      </c>
      <c r="L43" s="163">
        <f t="shared" ref="L43:U43" si="6">L13-L30</f>
        <v>-2.0032600004924461E-3</v>
      </c>
      <c r="M43" s="163">
        <f t="shared" ca="1" si="6"/>
        <v>-2.0032599859405309E-3</v>
      </c>
      <c r="N43" s="163">
        <f t="shared" ca="1" si="6"/>
        <v>-2.0032600004924461E-3</v>
      </c>
      <c r="O43" s="163">
        <f t="shared" ca="1" si="6"/>
        <v>0</v>
      </c>
      <c r="P43" s="163">
        <f t="shared" ca="1" si="6"/>
        <v>0</v>
      </c>
      <c r="Q43" s="163">
        <f t="shared" ca="1" si="6"/>
        <v>0</v>
      </c>
      <c r="R43" s="163">
        <f t="shared" ca="1" si="6"/>
        <v>0</v>
      </c>
      <c r="S43" s="163">
        <f t="shared" ca="1" si="6"/>
        <v>0</v>
      </c>
      <c r="T43" s="163">
        <f t="shared" ca="1" si="6"/>
        <v>0</v>
      </c>
      <c r="U43" s="163">
        <f t="shared" ca="1" si="6"/>
        <v>0</v>
      </c>
      <c r="V43" s="216"/>
    </row>
    <row r="44" spans="2:22" s="76" customFormat="1">
      <c r="B44" s="22" t="str">
        <f>DataInput!B150</f>
        <v>Opening Cash and Bank Balance</v>
      </c>
      <c r="C44" s="62" t="str">
        <f>DataInput!C150</f>
        <v>Naira</v>
      </c>
      <c r="D44" s="62" t="str">
        <f>DataInput!D150</f>
        <v>Million</v>
      </c>
      <c r="E44" s="75"/>
      <c r="F44" s="75"/>
      <c r="G44" s="321">
        <f>DataInput!G150</f>
        <v>6346.2197905399998</v>
      </c>
      <c r="H44" s="321">
        <f>DataInput!H150</f>
        <v>9570.8818049500005</v>
      </c>
      <c r="I44" s="321">
        <f>DataInput!I150</f>
        <v>5131.0926872</v>
      </c>
      <c r="J44" s="321">
        <f>DataInput!J150</f>
        <v>13909.255467870002</v>
      </c>
      <c r="K44" s="321">
        <f>DataInput!K150</f>
        <v>6798.42227</v>
      </c>
      <c r="L44" s="164">
        <f>DataInput!L150</f>
        <v>5429.31200326</v>
      </c>
      <c r="M44" s="164">
        <f>DataInput!M150</f>
        <v>5429.31</v>
      </c>
      <c r="N44" s="164">
        <f>DataInput!N150</f>
        <v>5429.3079967399999</v>
      </c>
      <c r="O44" s="164">
        <f>DataInput!O150</f>
        <v>5429.3059934800003</v>
      </c>
      <c r="P44" s="164">
        <f>DataInput!P150</f>
        <v>5429.3059934800003</v>
      </c>
      <c r="Q44" s="164">
        <f>DataInput!Q150</f>
        <v>5429.3059934800003</v>
      </c>
      <c r="R44" s="164">
        <f>DataInput!R150</f>
        <v>5429.3059934800003</v>
      </c>
      <c r="S44" s="164">
        <f>DataInput!S150</f>
        <v>5429.3059934800003</v>
      </c>
      <c r="T44" s="164">
        <f>DataInput!T150</f>
        <v>5429.3059934800003</v>
      </c>
      <c r="U44" s="164">
        <f>DataInput!U150</f>
        <v>5429.3059934800003</v>
      </c>
      <c r="V44" s="216"/>
    </row>
    <row r="45" spans="2:22" s="76" customFormat="1">
      <c r="B45" s="22" t="str">
        <f>DataInput!B151</f>
        <v>Closing Cash and Bank Balance</v>
      </c>
      <c r="C45" s="62" t="str">
        <f>DataInput!C151</f>
        <v>Naira</v>
      </c>
      <c r="D45" s="62" t="str">
        <f>DataInput!D151</f>
        <v>Million</v>
      </c>
      <c r="E45" s="75"/>
      <c r="F45" s="75"/>
      <c r="G45" s="321">
        <f>DataInput!G151</f>
        <v>9570.8818049500005</v>
      </c>
      <c r="H45" s="321">
        <f>DataInput!H151</f>
        <v>5131.0926872</v>
      </c>
      <c r="I45" s="321">
        <f>DataInput!I151</f>
        <v>13909.255467870002</v>
      </c>
      <c r="J45" s="321">
        <f>DataInput!J151</f>
        <v>6798.42227</v>
      </c>
      <c r="K45" s="321">
        <f>DataInput!K151</f>
        <v>5429.31200326</v>
      </c>
      <c r="L45" s="164">
        <f>DataInput!L151</f>
        <v>5429.31</v>
      </c>
      <c r="M45" s="164">
        <f>DataInput!M151</f>
        <v>5429.3079967399999</v>
      </c>
      <c r="N45" s="164">
        <f>DataInput!N151</f>
        <v>5429.3059934800003</v>
      </c>
      <c r="O45" s="164">
        <f>DataInput!O151</f>
        <v>5429.3059934800003</v>
      </c>
      <c r="P45" s="164">
        <f>DataInput!P151</f>
        <v>5429.3059934800003</v>
      </c>
      <c r="Q45" s="164">
        <f>DataInput!Q151</f>
        <v>5429.3059934800003</v>
      </c>
      <c r="R45" s="164">
        <f>DataInput!R151</f>
        <v>5429.3059934800003</v>
      </c>
      <c r="S45" s="164">
        <f>DataInput!S151</f>
        <v>5429.3059934800003</v>
      </c>
      <c r="T45" s="164">
        <f>DataInput!T151</f>
        <v>5429.3059934800003</v>
      </c>
      <c r="U45" s="164">
        <f>DataInput!U151</f>
        <v>5429.3059934800003</v>
      </c>
      <c r="V45" s="216"/>
    </row>
    <row r="46" spans="2:22" s="76" customFormat="1">
      <c r="B46" s="75"/>
      <c r="C46" s="35"/>
      <c r="D46" s="35"/>
      <c r="E46" s="75"/>
      <c r="F46" s="75"/>
      <c r="G46" s="75"/>
      <c r="H46" s="75"/>
      <c r="I46" s="75"/>
      <c r="J46" s="75"/>
      <c r="K46" s="33"/>
      <c r="L46" s="33"/>
      <c r="M46" s="33"/>
      <c r="N46" s="33"/>
      <c r="O46" s="33"/>
      <c r="P46" s="33"/>
      <c r="Q46" s="33"/>
      <c r="R46" s="33"/>
      <c r="S46" s="33"/>
      <c r="T46" s="33"/>
      <c r="U46" s="33"/>
      <c r="V46" s="319"/>
    </row>
    <row r="47" spans="2:22" s="104" customFormat="1">
      <c r="B47" s="297" t="s">
        <v>248</v>
      </c>
      <c r="C47" s="166"/>
      <c r="D47" s="166"/>
      <c r="E47" s="165"/>
      <c r="F47" s="165"/>
      <c r="G47" s="165"/>
      <c r="H47" s="165"/>
      <c r="I47" s="165"/>
      <c r="J47" s="165"/>
      <c r="K47" s="165"/>
      <c r="L47" s="167"/>
      <c r="M47" s="167"/>
      <c r="N47" s="167"/>
      <c r="O47" s="167"/>
      <c r="P47" s="167"/>
      <c r="Q47" s="167"/>
      <c r="R47" s="167"/>
      <c r="S47" s="167"/>
      <c r="T47" s="167"/>
      <c r="U47" s="167"/>
      <c r="V47" s="109"/>
    </row>
    <row r="48" spans="2:22" s="76" customFormat="1">
      <c r="B48" s="75"/>
      <c r="C48" s="74"/>
      <c r="D48" s="74"/>
      <c r="E48" s="75"/>
      <c r="F48" s="75"/>
      <c r="G48" s="75"/>
      <c r="H48" s="75"/>
      <c r="I48" s="75"/>
      <c r="J48" s="75"/>
      <c r="K48" s="75"/>
      <c r="L48" s="110"/>
      <c r="M48" s="110"/>
      <c r="N48" s="110"/>
      <c r="O48" s="110"/>
      <c r="P48" s="110"/>
      <c r="Q48" s="110"/>
      <c r="R48" s="110"/>
      <c r="S48" s="110"/>
      <c r="T48" s="110"/>
      <c r="U48" s="110"/>
      <c r="V48" s="319"/>
    </row>
    <row r="49" spans="1:22" ht="15">
      <c r="A49" s="293"/>
      <c r="B49" s="212" t="s">
        <v>231</v>
      </c>
      <c r="C49" s="35" t="str">
        <f>'Data Request'!$C$6</f>
        <v>Naira</v>
      </c>
      <c r="D49" s="35" t="str">
        <f>'Data Request'!$C$7</f>
        <v>Million</v>
      </c>
      <c r="E49" s="251"/>
      <c r="F49" s="255"/>
      <c r="G49" s="210"/>
      <c r="H49" s="210"/>
      <c r="I49" s="210"/>
      <c r="J49" s="210"/>
      <c r="K49" s="211"/>
      <c r="L49" s="262">
        <f t="shared" ref="L49:U49" si="7">-L50+L51+L54</f>
        <v>-93.932030471240978</v>
      </c>
      <c r="M49" s="262">
        <f t="shared" ca="1" si="7"/>
        <v>1210.328579865256</v>
      </c>
      <c r="N49" s="262">
        <f t="shared" ca="1" si="7"/>
        <v>6358.2815537377455</v>
      </c>
      <c r="O49" s="262">
        <f t="shared" ca="1" si="7"/>
        <v>6756.6180282563109</v>
      </c>
      <c r="P49" s="262">
        <f t="shared" ca="1" si="7"/>
        <v>8996.3645800892227</v>
      </c>
      <c r="Q49" s="262">
        <f t="shared" ca="1" si="7"/>
        <v>-17767.574222590487</v>
      </c>
      <c r="R49" s="262">
        <f t="shared" ca="1" si="7"/>
        <v>-18532.263739645208</v>
      </c>
      <c r="S49" s="262">
        <f t="shared" ca="1" si="7"/>
        <v>-16653.240862428574</v>
      </c>
      <c r="T49" s="262">
        <f t="shared" ca="1" si="7"/>
        <v>-21901.144869667274</v>
      </c>
      <c r="U49" s="262">
        <f t="shared" ca="1" si="7"/>
        <v>-24311.512319705602</v>
      </c>
    </row>
    <row r="50" spans="1:22" ht="15">
      <c r="A50" s="293"/>
      <c r="B50" s="225" t="s">
        <v>235</v>
      </c>
      <c r="C50" s="35" t="str">
        <f>'Data Request'!$C$6</f>
        <v>Naira</v>
      </c>
      <c r="D50" s="35" t="str">
        <f>'Data Request'!$C$7</f>
        <v>Million</v>
      </c>
      <c r="E50" s="264" t="s">
        <v>217</v>
      </c>
      <c r="F50" s="222"/>
      <c r="G50" s="222"/>
      <c r="H50" s="222"/>
      <c r="I50" s="222"/>
      <c r="J50" s="222"/>
      <c r="K50" s="228"/>
      <c r="L50" s="294">
        <f t="shared" ref="L50:U50" si="8">(L14+L17+L18+L19+L20+L22)-(L31+L32+L36+L37)</f>
        <v>5702.8278304515115</v>
      </c>
      <c r="M50" s="294">
        <f t="shared" si="8"/>
        <v>5987.9692219740682</v>
      </c>
      <c r="N50" s="294">
        <f t="shared" si="8"/>
        <v>6287.3676830727927</v>
      </c>
      <c r="O50" s="294">
        <f t="shared" si="8"/>
        <v>6601.7360672264185</v>
      </c>
      <c r="P50" s="294">
        <f t="shared" si="8"/>
        <v>6931.8228705877409</v>
      </c>
      <c r="Q50" s="294">
        <f t="shared" si="8"/>
        <v>7278.4140141171374</v>
      </c>
      <c r="R50" s="294">
        <f t="shared" si="8"/>
        <v>7642.334714822995</v>
      </c>
      <c r="S50" s="294">
        <f t="shared" si="8"/>
        <v>8024.4514505641419</v>
      </c>
      <c r="T50" s="294">
        <f t="shared" si="8"/>
        <v>8425.6740230923315</v>
      </c>
      <c r="U50" s="294">
        <f t="shared" si="8"/>
        <v>8846.9577242469531</v>
      </c>
    </row>
    <row r="51" spans="1:22" ht="15">
      <c r="A51" s="278"/>
      <c r="B51" s="225" t="s">
        <v>236</v>
      </c>
      <c r="C51" s="35" t="str">
        <f>'Data Request'!$C$6</f>
        <v>Naira</v>
      </c>
      <c r="D51" s="35" t="str">
        <f>'Data Request'!$C$7</f>
        <v>Million</v>
      </c>
      <c r="E51" s="279"/>
      <c r="F51" s="222"/>
      <c r="G51" s="222"/>
      <c r="H51" s="222"/>
      <c r="I51" s="222"/>
      <c r="J51" s="222"/>
      <c r="K51" s="228"/>
      <c r="L51" s="228">
        <f t="shared" ref="L51:U51" si="9">L52+L53</f>
        <v>5608.8978032402702</v>
      </c>
      <c r="M51" s="228">
        <f t="shared" ca="1" si="9"/>
        <v>7198.2998050993247</v>
      </c>
      <c r="N51" s="228">
        <f t="shared" ca="1" si="9"/>
        <v>12645.651240070538</v>
      </c>
      <c r="O51" s="228">
        <f t="shared" ca="1" si="9"/>
        <v>13358.354095482729</v>
      </c>
      <c r="P51" s="228">
        <f t="shared" ca="1" si="9"/>
        <v>15928.187450676964</v>
      </c>
      <c r="Q51" s="228">
        <f t="shared" ca="1" si="9"/>
        <v>-10489.160208473349</v>
      </c>
      <c r="R51" s="228">
        <f t="shared" ca="1" si="9"/>
        <v>-10889.929024822213</v>
      </c>
      <c r="S51" s="228">
        <f t="shared" ca="1" si="9"/>
        <v>-8628.7894118644308</v>
      </c>
      <c r="T51" s="228">
        <f t="shared" ca="1" si="9"/>
        <v>-13475.470846574943</v>
      </c>
      <c r="U51" s="228">
        <f t="shared" ca="1" si="9"/>
        <v>-15464.554595458649</v>
      </c>
    </row>
    <row r="52" spans="1:22" ht="15">
      <c r="A52" s="278"/>
      <c r="B52" s="291" t="s">
        <v>246</v>
      </c>
      <c r="C52" s="35" t="str">
        <f>'Data Request'!$C$6</f>
        <v>Naira</v>
      </c>
      <c r="D52" s="35" t="str">
        <f>'Data Request'!$C$7</f>
        <v>Million</v>
      </c>
      <c r="E52" s="279"/>
      <c r="F52" s="255"/>
      <c r="G52" s="255"/>
      <c r="H52" s="255"/>
      <c r="I52" s="255"/>
      <c r="J52" s="255"/>
      <c r="K52" s="221"/>
      <c r="L52" s="231">
        <f t="shared" ref="L52:U52" si="10">L38</f>
        <v>2858.9436678107704</v>
      </c>
      <c r="M52" s="231">
        <f t="shared" ca="1" si="10"/>
        <v>3983.2285685028091</v>
      </c>
      <c r="N52" s="231">
        <f t="shared" ca="1" si="10"/>
        <v>9048.037994421451</v>
      </c>
      <c r="O52" s="231">
        <f t="shared" ca="1" si="10"/>
        <v>9149.7338456840225</v>
      </c>
      <c r="P52" s="231">
        <f t="shared" ca="1" si="10"/>
        <v>11256.514489509724</v>
      </c>
      <c r="Q52" s="231">
        <f t="shared" ca="1" si="10"/>
        <v>-15626.903146929028</v>
      </c>
      <c r="R52" s="231">
        <f t="shared" ca="1" si="10"/>
        <v>-13899.997140873929</v>
      </c>
      <c r="S52" s="231">
        <f t="shared" ca="1" si="10"/>
        <v>-9383.2665014969025</v>
      </c>
      <c r="T52" s="231">
        <f t="shared" ca="1" si="10"/>
        <v>-11754.538045808567</v>
      </c>
      <c r="U52" s="231">
        <f t="shared" ca="1" si="10"/>
        <v>-10863.573985836894</v>
      </c>
    </row>
    <row r="53" spans="1:22" ht="15">
      <c r="A53" s="278"/>
      <c r="B53" s="291" t="s">
        <v>182</v>
      </c>
      <c r="C53" s="35" t="str">
        <f>'Data Request'!$C$6</f>
        <v>Naira</v>
      </c>
      <c r="D53" s="35" t="str">
        <f>'Data Request'!$C$7</f>
        <v>Million</v>
      </c>
      <c r="E53" s="279"/>
      <c r="F53" s="265"/>
      <c r="G53" s="265"/>
      <c r="H53" s="265"/>
      <c r="I53" s="265"/>
      <c r="J53" s="265"/>
      <c r="K53" s="266"/>
      <c r="L53" s="231">
        <f t="shared" ref="L53:U53" si="11">L33</f>
        <v>2749.9541354294997</v>
      </c>
      <c r="M53" s="231">
        <f t="shared" si="11"/>
        <v>3215.071236596516</v>
      </c>
      <c r="N53" s="231">
        <f t="shared" ca="1" si="11"/>
        <v>3597.6132456490868</v>
      </c>
      <c r="O53" s="231">
        <f t="shared" ca="1" si="11"/>
        <v>4208.6202497987078</v>
      </c>
      <c r="P53" s="231">
        <f t="shared" ca="1" si="11"/>
        <v>4671.672961167239</v>
      </c>
      <c r="Q53" s="231">
        <f t="shared" ca="1" si="11"/>
        <v>5137.7429384556781</v>
      </c>
      <c r="R53" s="231">
        <f t="shared" ca="1" si="11"/>
        <v>3010.068116051717</v>
      </c>
      <c r="S53" s="231">
        <f t="shared" ca="1" si="11"/>
        <v>754.47708963247169</v>
      </c>
      <c r="T53" s="231">
        <f t="shared" ca="1" si="11"/>
        <v>-1720.9328007663762</v>
      </c>
      <c r="U53" s="231">
        <f t="shared" ca="1" si="11"/>
        <v>-4600.9806096217544</v>
      </c>
    </row>
    <row r="54" spans="1:22" ht="15">
      <c r="A54" s="278"/>
      <c r="B54" s="225" t="s">
        <v>241</v>
      </c>
      <c r="C54" s="35" t="str">
        <f>'Data Request'!$C$6</f>
        <v>Naira</v>
      </c>
      <c r="D54" s="35" t="str">
        <f>'Data Request'!$C$7</f>
        <v>Million</v>
      </c>
      <c r="E54" s="279"/>
      <c r="F54" s="265"/>
      <c r="G54" s="265"/>
      <c r="H54" s="265"/>
      <c r="I54" s="265"/>
      <c r="J54" s="265"/>
      <c r="K54" s="266"/>
      <c r="L54" s="294">
        <f t="shared" ref="L54:U54" si="12">L45-L44</f>
        <v>-2.0032599995829514E-3</v>
      </c>
      <c r="M54" s="294">
        <f t="shared" si="12"/>
        <v>-2.0032600004924461E-3</v>
      </c>
      <c r="N54" s="294">
        <f t="shared" si="12"/>
        <v>-2.0032599995829514E-3</v>
      </c>
      <c r="O54" s="294">
        <f t="shared" si="12"/>
        <v>0</v>
      </c>
      <c r="P54" s="294">
        <f t="shared" si="12"/>
        <v>0</v>
      </c>
      <c r="Q54" s="294">
        <f t="shared" si="12"/>
        <v>0</v>
      </c>
      <c r="R54" s="294">
        <f t="shared" si="12"/>
        <v>0</v>
      </c>
      <c r="S54" s="294">
        <f t="shared" si="12"/>
        <v>0</v>
      </c>
      <c r="T54" s="294">
        <f t="shared" si="12"/>
        <v>0</v>
      </c>
      <c r="U54" s="294">
        <f t="shared" si="12"/>
        <v>0</v>
      </c>
    </row>
    <row r="55" spans="1:22" ht="15">
      <c r="A55" s="293"/>
      <c r="B55" s="212" t="s">
        <v>242</v>
      </c>
      <c r="C55" s="35" t="str">
        <f>'Data Request'!$C$6</f>
        <v>Naira</v>
      </c>
      <c r="D55" s="35" t="str">
        <f>'Data Request'!$C$7</f>
        <v>Million</v>
      </c>
      <c r="E55" s="251"/>
      <c r="F55" s="255"/>
      <c r="G55" s="210"/>
      <c r="H55" s="210"/>
      <c r="I55" s="210"/>
      <c r="J55" s="210"/>
      <c r="K55" s="211"/>
      <c r="L55" s="262">
        <f t="shared" ref="L55:U55" si="13">L56+L57</f>
        <v>-93.932030471241887</v>
      </c>
      <c r="M55" s="262">
        <f t="shared" ca="1" si="13"/>
        <v>1210.3285798652578</v>
      </c>
      <c r="N55" s="262">
        <f t="shared" ca="1" si="13"/>
        <v>6358.2815537377464</v>
      </c>
      <c r="O55" s="262">
        <f t="shared" ca="1" si="13"/>
        <v>6756.6180282563109</v>
      </c>
      <c r="P55" s="262">
        <f t="shared" ca="1" si="13"/>
        <v>8996.3645800892227</v>
      </c>
      <c r="Q55" s="262">
        <f t="shared" ca="1" si="13"/>
        <v>-17767.574222590487</v>
      </c>
      <c r="R55" s="262">
        <f t="shared" ca="1" si="13"/>
        <v>-18532.263739645212</v>
      </c>
      <c r="S55" s="262">
        <f t="shared" ca="1" si="13"/>
        <v>-16653.240862428574</v>
      </c>
      <c r="T55" s="262">
        <f t="shared" ca="1" si="13"/>
        <v>-21901.144869667274</v>
      </c>
      <c r="U55" s="262">
        <f t="shared" ca="1" si="13"/>
        <v>-24311.512319705602</v>
      </c>
    </row>
    <row r="56" spans="1:22" ht="15">
      <c r="A56" s="278"/>
      <c r="B56" s="225" t="s">
        <v>243</v>
      </c>
      <c r="C56" s="35" t="str">
        <f>'Data Request'!$C$6</f>
        <v>Naira</v>
      </c>
      <c r="D56" s="35" t="str">
        <f>'Data Request'!$C$7</f>
        <v>Million</v>
      </c>
      <c r="E56" s="279"/>
      <c r="F56" s="255"/>
      <c r="G56" s="255"/>
      <c r="H56" s="255"/>
      <c r="I56" s="255"/>
      <c r="J56" s="255"/>
      <c r="K56" s="221"/>
      <c r="L56" s="294">
        <f t="shared" ref="L56:U56" si="14">L23+L24</f>
        <v>23901.605281984499</v>
      </c>
      <c r="M56" s="294">
        <f t="shared" si="14"/>
        <v>25096.685546083725</v>
      </c>
      <c r="N56" s="294">
        <f t="shared" si="14"/>
        <v>26351.519823387913</v>
      </c>
      <c r="O56" s="294">
        <f t="shared" si="14"/>
        <v>27669.095814557306</v>
      </c>
      <c r="P56" s="294">
        <f t="shared" si="14"/>
        <v>29052.550605285174</v>
      </c>
      <c r="Q56" s="294">
        <f t="shared" si="14"/>
        <v>30505.178135549428</v>
      </c>
      <c r="R56" s="294">
        <f t="shared" si="14"/>
        <v>32030.437042326907</v>
      </c>
      <c r="S56" s="294">
        <f t="shared" si="14"/>
        <v>33631.958894443247</v>
      </c>
      <c r="T56" s="294">
        <f t="shared" si="14"/>
        <v>35313.556839165409</v>
      </c>
      <c r="U56" s="294">
        <f t="shared" si="14"/>
        <v>37079.234681123686</v>
      </c>
    </row>
    <row r="57" spans="1:22" ht="15">
      <c r="A57" s="278"/>
      <c r="B57" s="225" t="s">
        <v>244</v>
      </c>
      <c r="C57" s="35" t="str">
        <f>'Data Request'!$C$6</f>
        <v>Naira</v>
      </c>
      <c r="D57" s="35" t="str">
        <f>'Data Request'!$C$7</f>
        <v>Million</v>
      </c>
      <c r="E57" s="264" t="s">
        <v>233</v>
      </c>
      <c r="F57" s="255"/>
      <c r="G57" s="255"/>
      <c r="H57" s="255"/>
      <c r="I57" s="255"/>
      <c r="J57" s="255"/>
      <c r="K57" s="221"/>
      <c r="L57" s="232">
        <f t="shared" ref="L57:U57" si="15">(-L50+L51+L54)-(L56)</f>
        <v>-23995.537312455741</v>
      </c>
      <c r="M57" s="232">
        <f t="shared" ca="1" si="15"/>
        <v>-23886.356966218467</v>
      </c>
      <c r="N57" s="232">
        <f t="shared" ca="1" si="15"/>
        <v>-19993.238269650166</v>
      </c>
      <c r="O57" s="232">
        <f t="shared" ca="1" si="15"/>
        <v>-20912.477786300995</v>
      </c>
      <c r="P57" s="232">
        <f t="shared" ca="1" si="15"/>
        <v>-20056.186025195952</v>
      </c>
      <c r="Q57" s="232">
        <f t="shared" ca="1" si="15"/>
        <v>-48272.752358139915</v>
      </c>
      <c r="R57" s="232">
        <f t="shared" ca="1" si="15"/>
        <v>-50562.700781972118</v>
      </c>
      <c r="S57" s="232">
        <f t="shared" ca="1" si="15"/>
        <v>-50285.199756871822</v>
      </c>
      <c r="T57" s="232">
        <f t="shared" ca="1" si="15"/>
        <v>-57214.701708832683</v>
      </c>
      <c r="U57" s="232">
        <f t="shared" ca="1" si="15"/>
        <v>-61390.747000829288</v>
      </c>
    </row>
    <row r="58" spans="1:22" ht="15">
      <c r="A58" s="278"/>
      <c r="B58" s="269" t="s">
        <v>245</v>
      </c>
      <c r="C58" s="251"/>
      <c r="D58" s="259"/>
      <c r="E58" s="263"/>
      <c r="F58" s="267"/>
      <c r="G58" s="267"/>
      <c r="H58" s="267"/>
      <c r="I58" s="267"/>
      <c r="J58" s="267"/>
      <c r="K58" s="268"/>
      <c r="L58" s="270" t="str">
        <f t="shared" ref="L58:U58" si="16">IF(L49=L55,"OK","Check")</f>
        <v>Check</v>
      </c>
      <c r="M58" s="270" t="str">
        <f t="shared" ca="1" si="16"/>
        <v>OK</v>
      </c>
      <c r="N58" s="270" t="str">
        <f t="shared" ca="1" si="16"/>
        <v>OK</v>
      </c>
      <c r="O58" s="270" t="str">
        <f t="shared" ca="1" si="16"/>
        <v>OK</v>
      </c>
      <c r="P58" s="270" t="str">
        <f t="shared" ca="1" si="16"/>
        <v>OK</v>
      </c>
      <c r="Q58" s="270" t="str">
        <f t="shared" ca="1" si="16"/>
        <v>OK</v>
      </c>
      <c r="R58" s="270" t="str">
        <f t="shared" ca="1" si="16"/>
        <v>OK</v>
      </c>
      <c r="S58" s="270" t="str">
        <f t="shared" ca="1" si="16"/>
        <v>OK</v>
      </c>
      <c r="T58" s="270" t="str">
        <f t="shared" ca="1" si="16"/>
        <v>OK</v>
      </c>
      <c r="U58" s="270" t="str">
        <f t="shared" ca="1" si="16"/>
        <v>OK</v>
      </c>
    </row>
    <row r="59" spans="1:22" ht="15">
      <c r="A59" s="185"/>
      <c r="B59" s="269"/>
      <c r="C59" s="271"/>
      <c r="D59" s="271"/>
      <c r="E59" s="271"/>
      <c r="F59" s="272"/>
      <c r="G59" s="272"/>
      <c r="H59" s="272"/>
      <c r="I59" s="272"/>
      <c r="J59" s="272"/>
      <c r="K59" s="270"/>
      <c r="L59" s="270"/>
      <c r="M59" s="270"/>
      <c r="N59" s="270"/>
      <c r="O59" s="270"/>
      <c r="P59" s="270"/>
      <c r="Q59" s="270"/>
      <c r="R59" s="270"/>
      <c r="S59" s="221"/>
      <c r="T59" s="221"/>
      <c r="U59" s="221"/>
    </row>
    <row r="60" spans="1:22">
      <c r="A60" s="19"/>
      <c r="B60" s="128" t="str">
        <f>'Data Request'!B153</f>
        <v>4. Information on Planned Borrowings Creating New Debt (new bonds, new loans, etc.) (See Note 4 in Guidance for Completing Data Request for State DSA)</v>
      </c>
      <c r="C60" s="128"/>
      <c r="D60" s="125"/>
      <c r="E60" s="126"/>
      <c r="F60" s="127"/>
      <c r="G60" s="127"/>
      <c r="H60" s="127"/>
      <c r="I60" s="127"/>
      <c r="J60" s="127"/>
      <c r="K60" s="127"/>
      <c r="L60" s="127"/>
      <c r="M60" s="127"/>
      <c r="N60" s="127"/>
      <c r="O60" s="127"/>
      <c r="P60" s="127"/>
      <c r="Q60" s="127"/>
      <c r="R60" s="127"/>
      <c r="S60" s="127"/>
      <c r="T60" s="127"/>
      <c r="U60" s="127"/>
      <c r="V60" s="30"/>
    </row>
    <row r="61" spans="1:22" s="76" customFormat="1">
      <c r="B61" s="75"/>
      <c r="C61" s="74"/>
      <c r="D61" s="74"/>
      <c r="E61" s="379">
        <v>0.02</v>
      </c>
      <c r="F61" s="75"/>
      <c r="G61" s="75"/>
      <c r="H61" s="75"/>
      <c r="I61" s="75"/>
      <c r="J61" s="75"/>
      <c r="K61" s="75"/>
      <c r="L61" s="110"/>
      <c r="M61" s="110"/>
      <c r="N61" s="110"/>
      <c r="O61" s="110"/>
      <c r="P61" s="110"/>
      <c r="Q61" s="110"/>
      <c r="R61" s="110"/>
      <c r="S61" s="110"/>
      <c r="T61" s="110"/>
      <c r="U61" s="110"/>
      <c r="V61" s="319"/>
    </row>
    <row r="62" spans="1:22" s="63" customFormat="1">
      <c r="B62" s="158" t="str">
        <f>DataInput!B155</f>
        <v>Insert planned Borrowings (new bonds, new loans, etc.) as nominal amounts in million naira or million US dollars. Total Planned Borrowings (row 167) must equal the Gross Borrowing Requirement (row 168, calculated by the Template in the Baseline Scenario)</v>
      </c>
      <c r="C62" s="62"/>
      <c r="D62" s="62"/>
      <c r="E62" s="133"/>
      <c r="F62" s="134"/>
      <c r="G62" s="134"/>
      <c r="H62" s="134"/>
      <c r="I62" s="134"/>
      <c r="J62" s="134"/>
      <c r="K62" s="134"/>
      <c r="L62" s="134"/>
      <c r="M62" s="134"/>
      <c r="N62" s="134"/>
      <c r="O62" s="134"/>
      <c r="P62" s="134"/>
    </row>
    <row r="63" spans="1:22" s="63" customFormat="1" ht="52.9" customHeight="1">
      <c r="B63" s="32" t="str">
        <f>DataInput!B156</f>
        <v>New Domestic Financing in Million Naira</v>
      </c>
      <c r="C63" s="35"/>
      <c r="E63" s="148" t="s">
        <v>255</v>
      </c>
      <c r="F63" s="148" t="s">
        <v>254</v>
      </c>
      <c r="G63" s="148" t="str">
        <f>DataInput!C171</f>
        <v>Interest Rate (%)</v>
      </c>
      <c r="H63" s="148" t="str">
        <f>DataInput!D171</f>
        <v>Maturity (# of years)</v>
      </c>
      <c r="I63" s="148" t="str">
        <f>DataInput!E171</f>
        <v>Grace (# of years)</v>
      </c>
      <c r="L63" s="123"/>
      <c r="M63" s="123"/>
      <c r="N63" s="123"/>
      <c r="O63" s="123"/>
      <c r="P63" s="123"/>
      <c r="Q63" s="123"/>
      <c r="R63" s="123"/>
      <c r="S63" s="123"/>
      <c r="T63" s="123"/>
      <c r="U63" s="123"/>
    </row>
    <row r="64" spans="1:22" s="63" customFormat="1">
      <c r="A64" s="50"/>
      <c r="B64" s="142" t="str">
        <f>DataInput!B157</f>
        <v>Commercial Bank Loans (maturity 1 to 5 years, including Agric Loans, Infrastructure Loans, and MSMEDF)</v>
      </c>
      <c r="C64" s="39" t="str">
        <f>DataInput!C157</f>
        <v>Naira</v>
      </c>
      <c r="E64" s="300" t="s">
        <v>199</v>
      </c>
      <c r="F64" s="301" t="s">
        <v>65</v>
      </c>
      <c r="G64" s="378">
        <f>DataInput!C172+$E$61</f>
        <v>0.12000000000000001</v>
      </c>
      <c r="H64" s="299">
        <f>DataInput!D172</f>
        <v>5</v>
      </c>
      <c r="I64" s="299">
        <f>DataInput!E172</f>
        <v>4</v>
      </c>
      <c r="L64" s="296">
        <f>DataInput!L157</f>
        <v>0</v>
      </c>
      <c r="M64" s="296">
        <f>DataInput!M157</f>
        <v>0</v>
      </c>
      <c r="N64" s="296">
        <f>DataInput!N157</f>
        <v>0</v>
      </c>
      <c r="O64" s="296">
        <f>DataInput!O157</f>
        <v>0</v>
      </c>
      <c r="P64" s="296">
        <f>DataInput!P157</f>
        <v>0</v>
      </c>
      <c r="Q64" s="296">
        <f>DataInput!Q157</f>
        <v>0</v>
      </c>
      <c r="R64" s="296">
        <f>DataInput!R157</f>
        <v>0</v>
      </c>
      <c r="S64" s="296">
        <f>DataInput!S157</f>
        <v>0</v>
      </c>
      <c r="T64" s="296">
        <f>DataInput!T157</f>
        <v>0</v>
      </c>
      <c r="U64" s="296">
        <f>DataInput!U157</f>
        <v>0</v>
      </c>
    </row>
    <row r="65" spans="1:22" s="63" customFormat="1">
      <c r="A65" s="50"/>
      <c r="B65" s="142" t="str">
        <f>DataInput!B158</f>
        <v>Commercial Bank Loans (maturity 6 years or longer, including Agric Loans, Infrastructure Loans, and MSMEDF)</v>
      </c>
      <c r="C65" s="39" t="str">
        <f>DataInput!C158</f>
        <v>Naira</v>
      </c>
      <c r="E65" s="300" t="s">
        <v>198</v>
      </c>
      <c r="F65" s="301" t="s">
        <v>65</v>
      </c>
      <c r="G65" s="378">
        <f>DataInput!C173+$E$61</f>
        <v>0.12000000000000001</v>
      </c>
      <c r="H65" s="299">
        <f>DataInput!D173</f>
        <v>5</v>
      </c>
      <c r="I65" s="299">
        <f>DataInput!E173</f>
        <v>4</v>
      </c>
      <c r="L65" s="296">
        <f>DataInput!L158</f>
        <v>0</v>
      </c>
      <c r="M65" s="296">
        <f>DataInput!M158</f>
        <v>0</v>
      </c>
      <c r="N65" s="296">
        <f>DataInput!N158</f>
        <v>0</v>
      </c>
      <c r="O65" s="296">
        <f>DataInput!O158</f>
        <v>0</v>
      </c>
      <c r="P65" s="296">
        <f>DataInput!P158</f>
        <v>0</v>
      </c>
      <c r="Q65" s="296">
        <f>DataInput!Q158</f>
        <v>0</v>
      </c>
      <c r="R65" s="296">
        <f>DataInput!R158</f>
        <v>0</v>
      </c>
      <c r="S65" s="296">
        <f>DataInput!S158</f>
        <v>0</v>
      </c>
      <c r="T65" s="296">
        <f>DataInput!T158</f>
        <v>0</v>
      </c>
      <c r="U65" s="296">
        <f>DataInput!U158</f>
        <v>0</v>
      </c>
    </row>
    <row r="66" spans="1:22" s="63" customFormat="1">
      <c r="A66" s="50"/>
      <c r="B66" s="142" t="str">
        <f>DataInput!B159</f>
        <v>State Bonds (maturity 1 to 5 years)</v>
      </c>
      <c r="C66" s="39" t="str">
        <f>DataInput!C159</f>
        <v>Naira</v>
      </c>
      <c r="E66" s="300" t="s">
        <v>197</v>
      </c>
      <c r="F66" s="301" t="s">
        <v>65</v>
      </c>
      <c r="G66" s="378">
        <f>DataInput!C174+$E$61</f>
        <v>0.12000000000000001</v>
      </c>
      <c r="H66" s="299">
        <f>DataInput!D174</f>
        <v>5</v>
      </c>
      <c r="I66" s="299">
        <f>DataInput!E174</f>
        <v>4</v>
      </c>
      <c r="L66" s="296">
        <f>DataInput!L159</f>
        <v>0</v>
      </c>
      <c r="M66" s="296">
        <f>DataInput!M159</f>
        <v>0</v>
      </c>
      <c r="N66" s="296">
        <f>DataInput!N159</f>
        <v>0</v>
      </c>
      <c r="O66" s="296">
        <f>DataInput!O159</f>
        <v>0</v>
      </c>
      <c r="P66" s="296">
        <f>DataInput!P159</f>
        <v>0</v>
      </c>
      <c r="Q66" s="296">
        <f>DataInput!Q159</f>
        <v>0</v>
      </c>
      <c r="R66" s="296">
        <f>DataInput!R159</f>
        <v>0</v>
      </c>
      <c r="S66" s="296">
        <f>DataInput!S159</f>
        <v>0</v>
      </c>
      <c r="T66" s="296">
        <f>DataInput!T159</f>
        <v>0</v>
      </c>
      <c r="U66" s="296">
        <f>DataInput!U159</f>
        <v>0</v>
      </c>
    </row>
    <row r="67" spans="1:22" s="63" customFormat="1">
      <c r="A67" s="50"/>
      <c r="B67" s="142" t="str">
        <f>DataInput!B160</f>
        <v>State Bonds (maturity 6 years or longer)</v>
      </c>
      <c r="C67" s="39" t="str">
        <f>DataInput!C160</f>
        <v>Naira</v>
      </c>
      <c r="E67" s="300" t="s">
        <v>196</v>
      </c>
      <c r="F67" s="301" t="s">
        <v>65</v>
      </c>
      <c r="G67" s="378">
        <f>DataInput!C175+$E$61</f>
        <v>0.12000000000000001</v>
      </c>
      <c r="H67" s="299">
        <f>DataInput!D175</f>
        <v>5</v>
      </c>
      <c r="I67" s="299">
        <f>DataInput!E175</f>
        <v>4</v>
      </c>
      <c r="L67" s="296">
        <f>DataInput!L160</f>
        <v>35000</v>
      </c>
      <c r="M67" s="296">
        <f>DataInput!M160</f>
        <v>33250</v>
      </c>
      <c r="N67" s="296">
        <f>DataInput!N160</f>
        <v>31587.5</v>
      </c>
      <c r="O67" s="296">
        <f>DataInput!O160</f>
        <v>30008.124999999996</v>
      </c>
      <c r="P67" s="296">
        <f>DataInput!P160</f>
        <v>28507.71875</v>
      </c>
      <c r="Q67" s="296">
        <f>DataInput!Q160</f>
        <v>27082.332812500001</v>
      </c>
      <c r="R67" s="296">
        <f>DataInput!R160</f>
        <v>25728.216171874996</v>
      </c>
      <c r="S67" s="296">
        <f>DataInput!S160</f>
        <v>24441.805363281248</v>
      </c>
      <c r="T67" s="296">
        <f>DataInput!T160</f>
        <v>23219.715095117186</v>
      </c>
      <c r="U67" s="296">
        <f>DataInput!U160</f>
        <v>22058.729340361326</v>
      </c>
    </row>
    <row r="68" spans="1:22" s="63" customFormat="1">
      <c r="A68" s="50"/>
      <c r="B68" s="142" t="str">
        <f>DataInput!B161</f>
        <v>Other Domestic Financing</v>
      </c>
      <c r="C68" s="39" t="str">
        <f>DataInput!C161</f>
        <v>Naira</v>
      </c>
      <c r="E68" s="300" t="s">
        <v>195</v>
      </c>
      <c r="F68" s="301" t="s">
        <v>65</v>
      </c>
      <c r="G68" s="378">
        <f>DataInput!C176+$E$61</f>
        <v>0.12000000000000001</v>
      </c>
      <c r="H68" s="299">
        <f>DataInput!D176</f>
        <v>5</v>
      </c>
      <c r="I68" s="299">
        <f>DataInput!E176</f>
        <v>4</v>
      </c>
      <c r="L68" s="296">
        <f>DataInput!L161</f>
        <v>20000</v>
      </c>
      <c r="M68" s="296">
        <f>DataInput!M161</f>
        <v>19000</v>
      </c>
      <c r="N68" s="296">
        <f>DataInput!N161</f>
        <v>18050</v>
      </c>
      <c r="O68" s="296">
        <f>DataInput!O161</f>
        <v>17147.499999999996</v>
      </c>
      <c r="P68" s="296">
        <f>DataInput!P161</f>
        <v>16290.125</v>
      </c>
      <c r="Q68" s="296">
        <f>DataInput!Q161</f>
        <v>15475.61875</v>
      </c>
      <c r="R68" s="296">
        <f>DataInput!R161</f>
        <v>14701.837812499998</v>
      </c>
      <c r="S68" s="296">
        <f>DataInput!S161</f>
        <v>13966.745921874999</v>
      </c>
      <c r="T68" s="296">
        <f>DataInput!T161</f>
        <v>13268.408625781249</v>
      </c>
      <c r="U68" s="296">
        <f>DataInput!U161</f>
        <v>12604.988194492185</v>
      </c>
    </row>
    <row r="69" spans="1:22" s="63" customFormat="1" ht="52.9" customHeight="1">
      <c r="A69" s="62"/>
      <c r="B69" s="32" t="str">
        <f>DataInput!B162</f>
        <v>New External Financing in Million US Dollars</v>
      </c>
      <c r="C69" s="39"/>
      <c r="E69" s="148" t="s">
        <v>255</v>
      </c>
      <c r="F69" s="148" t="s">
        <v>254</v>
      </c>
      <c r="G69" s="148" t="str">
        <f>DataInput!C177</f>
        <v>Interest Rate (%)</v>
      </c>
      <c r="H69" s="148" t="str">
        <f>DataInput!D177</f>
        <v>Maturity (# of years)</v>
      </c>
      <c r="I69" s="148" t="str">
        <f>DataInput!E177</f>
        <v>Grace (# of years)</v>
      </c>
      <c r="J69" s="78"/>
      <c r="K69" s="78"/>
      <c r="L69" s="123"/>
      <c r="M69" s="123"/>
      <c r="N69" s="123"/>
      <c r="O69" s="123"/>
      <c r="P69" s="123"/>
      <c r="Q69" s="123"/>
      <c r="R69" s="123"/>
      <c r="S69" s="123"/>
      <c r="T69" s="123"/>
      <c r="U69" s="123"/>
    </row>
    <row r="70" spans="1:22" s="63" customFormat="1">
      <c r="A70" s="50"/>
      <c r="B70" s="142" t="str">
        <f>DataInput!B163</f>
        <v>External Financing - Concessional Loans (e.g., World Bank, African Development Bank)</v>
      </c>
      <c r="C70" s="39" t="str">
        <f>DataInput!C163</f>
        <v>US Dollars</v>
      </c>
      <c r="E70" s="300" t="s">
        <v>194</v>
      </c>
      <c r="F70" s="301" t="s">
        <v>64</v>
      </c>
      <c r="G70" s="298">
        <f>DataInput!C178</f>
        <v>0.1</v>
      </c>
      <c r="H70" s="299">
        <f>DataInput!D178</f>
        <v>10</v>
      </c>
      <c r="I70" s="299">
        <f>DataInput!E178</f>
        <v>0</v>
      </c>
      <c r="L70" s="296">
        <f>DataInput!L163</f>
        <v>0</v>
      </c>
      <c r="M70" s="296">
        <f>DataInput!M163</f>
        <v>0</v>
      </c>
      <c r="N70" s="296">
        <f>DataInput!N163</f>
        <v>0</v>
      </c>
      <c r="O70" s="296">
        <f>DataInput!O163</f>
        <v>0</v>
      </c>
      <c r="P70" s="296">
        <f>DataInput!P163</f>
        <v>0</v>
      </c>
      <c r="Q70" s="296">
        <f>DataInput!Q163</f>
        <v>0</v>
      </c>
      <c r="R70" s="296">
        <f>DataInput!R163</f>
        <v>0</v>
      </c>
      <c r="S70" s="296">
        <f>DataInput!S163</f>
        <v>0</v>
      </c>
      <c r="T70" s="296">
        <f>DataInput!T163</f>
        <v>0</v>
      </c>
      <c r="U70" s="296">
        <f>DataInput!U163</f>
        <v>0</v>
      </c>
    </row>
    <row r="71" spans="1:22" s="63" customFormat="1">
      <c r="A71" s="50"/>
      <c r="B71" s="142" t="str">
        <f>DataInput!B164</f>
        <v>External Financing - Bilateral Loans</v>
      </c>
      <c r="C71" s="39" t="str">
        <f>DataInput!C164</f>
        <v>US Dollars</v>
      </c>
      <c r="E71" s="300" t="s">
        <v>193</v>
      </c>
      <c r="F71" s="301" t="s">
        <v>64</v>
      </c>
      <c r="G71" s="298">
        <f>DataInput!C179</f>
        <v>0.1</v>
      </c>
      <c r="H71" s="299">
        <f>DataInput!D179</f>
        <v>10</v>
      </c>
      <c r="I71" s="299">
        <f>DataInput!E179</f>
        <v>0</v>
      </c>
      <c r="L71" s="296">
        <f>DataInput!L164</f>
        <v>0</v>
      </c>
      <c r="M71" s="296">
        <f>DataInput!M164</f>
        <v>0</v>
      </c>
      <c r="N71" s="296">
        <f>DataInput!N164</f>
        <v>0</v>
      </c>
      <c r="O71" s="296">
        <f>DataInput!O164</f>
        <v>0</v>
      </c>
      <c r="P71" s="296">
        <f>DataInput!P164</f>
        <v>0</v>
      </c>
      <c r="Q71" s="296">
        <f>DataInput!Q164</f>
        <v>0</v>
      </c>
      <c r="R71" s="296">
        <f>DataInput!R164</f>
        <v>0</v>
      </c>
      <c r="S71" s="296">
        <f>DataInput!S164</f>
        <v>0</v>
      </c>
      <c r="T71" s="296">
        <f>DataInput!T164</f>
        <v>0</v>
      </c>
      <c r="U71" s="296">
        <f>DataInput!U164</f>
        <v>0</v>
      </c>
    </row>
    <row r="72" spans="1:22" s="63" customFormat="1">
      <c r="A72" s="50"/>
      <c r="B72" s="142" t="str">
        <f>DataInput!B165</f>
        <v>Other External Financing</v>
      </c>
      <c r="C72" s="39" t="str">
        <f>DataInput!C165</f>
        <v>US Dollars</v>
      </c>
      <c r="E72" s="300" t="s">
        <v>192</v>
      </c>
      <c r="F72" s="301" t="s">
        <v>64</v>
      </c>
      <c r="G72" s="298">
        <f>DataInput!C180</f>
        <v>0.1</v>
      </c>
      <c r="H72" s="299">
        <f>DataInput!D180</f>
        <v>10</v>
      </c>
      <c r="I72" s="299">
        <f>DataInput!E180</f>
        <v>0</v>
      </c>
      <c r="L72" s="296">
        <f>DataInput!L165</f>
        <v>0</v>
      </c>
      <c r="M72" s="296">
        <f>DataInput!M165</f>
        <v>0</v>
      </c>
      <c r="N72" s="296">
        <f>DataInput!N165</f>
        <v>0</v>
      </c>
      <c r="O72" s="296">
        <f>DataInput!O165</f>
        <v>0</v>
      </c>
      <c r="P72" s="296">
        <f>DataInput!P165</f>
        <v>0</v>
      </c>
      <c r="Q72" s="296">
        <f>DataInput!Q165</f>
        <v>0</v>
      </c>
      <c r="R72" s="296">
        <f>DataInput!R165</f>
        <v>0</v>
      </c>
      <c r="S72" s="296">
        <f>DataInput!S165</f>
        <v>0</v>
      </c>
      <c r="T72" s="296">
        <f>DataInput!T165</f>
        <v>0</v>
      </c>
      <c r="U72" s="296">
        <f>DataInput!U165</f>
        <v>0</v>
      </c>
    </row>
    <row r="73" spans="1:22" s="63" customFormat="1">
      <c r="A73" s="45"/>
      <c r="B73" s="20"/>
      <c r="C73" s="50"/>
      <c r="D73" s="45"/>
      <c r="E73" s="47"/>
      <c r="F73" s="80"/>
      <c r="G73" s="48"/>
      <c r="H73" s="48"/>
      <c r="I73" s="48"/>
      <c r="J73" s="48"/>
      <c r="K73" s="48"/>
      <c r="L73" s="48"/>
      <c r="M73" s="48"/>
      <c r="N73" s="48"/>
      <c r="O73" s="48"/>
      <c r="P73" s="46"/>
      <c r="Q73" s="46"/>
      <c r="R73" s="46"/>
      <c r="S73" s="46"/>
      <c r="T73" s="46"/>
      <c r="U73" s="46"/>
    </row>
    <row r="74" spans="1:22">
      <c r="B74" s="297" t="s">
        <v>249</v>
      </c>
      <c r="C74" s="166"/>
      <c r="D74" s="166"/>
      <c r="E74" s="165"/>
      <c r="F74" s="165"/>
      <c r="G74" s="165"/>
      <c r="H74" s="165"/>
      <c r="I74" s="165"/>
      <c r="J74" s="165"/>
      <c r="K74" s="165"/>
      <c r="L74" s="167"/>
      <c r="M74" s="167"/>
      <c r="N74" s="167"/>
      <c r="O74" s="167"/>
      <c r="P74" s="167"/>
      <c r="Q74" s="167"/>
      <c r="R74" s="167"/>
      <c r="S74" s="167"/>
      <c r="T74" s="167"/>
      <c r="U74" s="167"/>
      <c r="V74" s="109"/>
    </row>
    <row r="75" spans="1:22">
      <c r="B75" s="107"/>
      <c r="C75" s="46"/>
      <c r="D75" s="46"/>
      <c r="E75" s="107"/>
      <c r="F75" s="107"/>
      <c r="G75" s="107"/>
      <c r="H75" s="107"/>
      <c r="I75" s="107"/>
      <c r="J75" s="107"/>
      <c r="K75" s="107"/>
      <c r="L75" s="80"/>
      <c r="M75" s="80"/>
      <c r="N75" s="80"/>
      <c r="O75" s="80"/>
      <c r="P75" s="80"/>
      <c r="Q75" s="80"/>
      <c r="R75" s="80"/>
      <c r="S75" s="80"/>
      <c r="T75" s="80"/>
      <c r="U75" s="80"/>
    </row>
    <row r="76" spans="1:22" ht="15">
      <c r="B76" s="170" t="s">
        <v>230</v>
      </c>
      <c r="C76" s="241">
        <f>DataInput!L10</f>
        <v>2020</v>
      </c>
      <c r="D76" s="251"/>
      <c r="E76" s="251"/>
      <c r="F76" s="252"/>
      <c r="G76" s="252"/>
      <c r="H76" s="252"/>
      <c r="I76" s="252"/>
      <c r="J76" s="252"/>
      <c r="K76" s="252"/>
      <c r="L76" s="252"/>
      <c r="M76" s="252"/>
      <c r="N76" s="252"/>
      <c r="O76" s="252"/>
      <c r="P76" s="252"/>
      <c r="Q76" s="252"/>
      <c r="R76" s="252"/>
      <c r="S76" s="252"/>
      <c r="T76" s="252"/>
      <c r="U76" s="252"/>
    </row>
    <row r="77" spans="1:22" ht="30">
      <c r="A77" s="215"/>
      <c r="B77" s="253" t="s">
        <v>229</v>
      </c>
      <c r="C77" s="254" t="s">
        <v>9</v>
      </c>
      <c r="D77" s="254" t="s">
        <v>228</v>
      </c>
      <c r="E77" s="254"/>
      <c r="F77" s="254"/>
      <c r="G77" s="254" t="str">
        <f t="shared" ref="G77:U77" si="17">IF(G78&lt;$C$76,"Historical data","Forecast")</f>
        <v>Historical data</v>
      </c>
      <c r="H77" s="254" t="str">
        <f t="shared" si="17"/>
        <v>Historical data</v>
      </c>
      <c r="I77" s="254" t="str">
        <f t="shared" si="17"/>
        <v>Historical data</v>
      </c>
      <c r="J77" s="254" t="str">
        <f t="shared" si="17"/>
        <v>Historical data</v>
      </c>
      <c r="K77" s="254" t="str">
        <f t="shared" si="17"/>
        <v>Historical data</v>
      </c>
      <c r="L77" s="254" t="str">
        <f t="shared" si="17"/>
        <v>Forecast</v>
      </c>
      <c r="M77" s="254" t="str">
        <f t="shared" si="17"/>
        <v>Forecast</v>
      </c>
      <c r="N77" s="254" t="str">
        <f t="shared" si="17"/>
        <v>Forecast</v>
      </c>
      <c r="O77" s="254" t="str">
        <f t="shared" si="17"/>
        <v>Forecast</v>
      </c>
      <c r="P77" s="254" t="str">
        <f t="shared" si="17"/>
        <v>Forecast</v>
      </c>
      <c r="Q77" s="254" t="str">
        <f t="shared" si="17"/>
        <v>Forecast</v>
      </c>
      <c r="R77" s="254" t="str">
        <f t="shared" si="17"/>
        <v>Forecast</v>
      </c>
      <c r="S77" s="254" t="str">
        <f t="shared" si="17"/>
        <v>Forecast</v>
      </c>
      <c r="T77" s="254" t="str">
        <f t="shared" si="17"/>
        <v>Forecast</v>
      </c>
      <c r="U77" s="254" t="str">
        <f t="shared" si="17"/>
        <v>Forecast</v>
      </c>
    </row>
    <row r="78" spans="1:22" ht="15">
      <c r="A78" s="170"/>
      <c r="B78" s="252"/>
      <c r="C78" s="251"/>
      <c r="D78" s="251"/>
      <c r="E78" s="251"/>
      <c r="F78" s="254"/>
      <c r="G78" s="254">
        <f t="shared" ref="G78:J78" si="18">H78-1</f>
        <v>2015</v>
      </c>
      <c r="H78" s="254">
        <f t="shared" si="18"/>
        <v>2016</v>
      </c>
      <c r="I78" s="254">
        <f t="shared" si="18"/>
        <v>2017</v>
      </c>
      <c r="J78" s="254">
        <f t="shared" si="18"/>
        <v>2018</v>
      </c>
      <c r="K78" s="254">
        <f>L78-1</f>
        <v>2019</v>
      </c>
      <c r="L78" s="254">
        <f>C76</f>
        <v>2020</v>
      </c>
      <c r="M78" s="254">
        <f t="shared" ref="M78:U78" si="19">L78+1</f>
        <v>2021</v>
      </c>
      <c r="N78" s="254">
        <f t="shared" si="19"/>
        <v>2022</v>
      </c>
      <c r="O78" s="254">
        <f t="shared" si="19"/>
        <v>2023</v>
      </c>
      <c r="P78" s="254">
        <f t="shared" si="19"/>
        <v>2024</v>
      </c>
      <c r="Q78" s="254">
        <f t="shared" si="19"/>
        <v>2025</v>
      </c>
      <c r="R78" s="254">
        <f t="shared" si="19"/>
        <v>2026</v>
      </c>
      <c r="S78" s="254">
        <f t="shared" si="19"/>
        <v>2027</v>
      </c>
      <c r="T78" s="254">
        <f t="shared" si="19"/>
        <v>2028</v>
      </c>
      <c r="U78" s="254">
        <f t="shared" si="19"/>
        <v>2029</v>
      </c>
    </row>
    <row r="79" spans="1:22" ht="15">
      <c r="A79" s="170"/>
      <c r="B79" s="168"/>
      <c r="C79" s="169"/>
      <c r="D79" s="169"/>
      <c r="E79" s="169"/>
      <c r="F79" s="214"/>
      <c r="G79" s="214"/>
      <c r="H79" s="214"/>
      <c r="I79" s="214"/>
      <c r="J79" s="214"/>
      <c r="K79" s="214"/>
      <c r="L79" s="214"/>
      <c r="M79" s="214"/>
      <c r="N79" s="214"/>
      <c r="O79" s="214"/>
      <c r="P79" s="214"/>
      <c r="Q79" s="214"/>
      <c r="R79" s="214"/>
      <c r="S79" s="168"/>
      <c r="T79" s="168"/>
      <c r="U79" s="168"/>
    </row>
    <row r="80" spans="1:22" ht="15">
      <c r="A80" s="213"/>
      <c r="B80" s="213" t="s">
        <v>227</v>
      </c>
      <c r="C80" s="169"/>
      <c r="D80" s="169"/>
      <c r="E80" s="169"/>
      <c r="F80" s="214"/>
      <c r="G80" s="214"/>
      <c r="H80" s="214"/>
      <c r="I80" s="214"/>
      <c r="J80" s="214"/>
      <c r="K80" s="214"/>
      <c r="L80" s="214"/>
      <c r="M80" s="214"/>
      <c r="N80" s="214"/>
      <c r="O80" s="214"/>
      <c r="P80" s="214"/>
      <c r="Q80" s="214"/>
      <c r="R80" s="214"/>
      <c r="S80" s="168"/>
      <c r="T80" s="168"/>
      <c r="U80" s="168"/>
    </row>
    <row r="81" spans="1:21" ht="15">
      <c r="A81" s="213"/>
      <c r="B81" s="168" t="s">
        <v>226</v>
      </c>
      <c r="C81" s="169" t="str">
        <f>"LCU per unit of "&amp;B81</f>
        <v>LCU per unit of LCU</v>
      </c>
      <c r="D81" s="169"/>
      <c r="E81" s="251"/>
      <c r="F81" s="255"/>
      <c r="G81" s="221">
        <v>1</v>
      </c>
      <c r="H81" s="221">
        <v>1</v>
      </c>
      <c r="I81" s="221">
        <v>1</v>
      </c>
      <c r="J81" s="221">
        <v>1</v>
      </c>
      <c r="K81" s="221">
        <v>1</v>
      </c>
      <c r="L81" s="221">
        <v>1</v>
      </c>
      <c r="M81" s="221">
        <v>1</v>
      </c>
      <c r="N81" s="221">
        <v>1</v>
      </c>
      <c r="O81" s="221">
        <v>1</v>
      </c>
      <c r="P81" s="221">
        <v>1</v>
      </c>
      <c r="Q81" s="221">
        <v>1</v>
      </c>
      <c r="R81" s="221">
        <v>1</v>
      </c>
      <c r="S81" s="221">
        <v>1</v>
      </c>
      <c r="T81" s="221">
        <v>1</v>
      </c>
      <c r="U81" s="221">
        <v>1</v>
      </c>
    </row>
    <row r="82" spans="1:21" ht="15">
      <c r="A82" s="213"/>
      <c r="B82" s="252" t="s">
        <v>225</v>
      </c>
      <c r="C82" s="169" t="str">
        <f>"LCU per unit of "&amp;B82</f>
        <v>LCU per unit of USD</v>
      </c>
      <c r="D82" s="170"/>
      <c r="E82" s="251"/>
      <c r="F82" s="221"/>
      <c r="G82" s="242">
        <f t="shared" ref="G82:U82" si="20">G8</f>
        <v>196.48650000000001</v>
      </c>
      <c r="H82" s="242">
        <f t="shared" si="20"/>
        <v>253.18969999999999</v>
      </c>
      <c r="I82" s="242">
        <f t="shared" si="20"/>
        <v>305.78620000000001</v>
      </c>
      <c r="J82" s="242">
        <f t="shared" si="20"/>
        <v>306.5</v>
      </c>
      <c r="K82" s="242">
        <f t="shared" si="20"/>
        <v>326</v>
      </c>
      <c r="L82" s="242">
        <f t="shared" si="20"/>
        <v>379</v>
      </c>
      <c r="M82" s="242">
        <f t="shared" si="20"/>
        <v>379</v>
      </c>
      <c r="N82" s="242">
        <f t="shared" si="20"/>
        <v>379</v>
      </c>
      <c r="O82" s="242">
        <f t="shared" si="20"/>
        <v>379</v>
      </c>
      <c r="P82" s="242">
        <f t="shared" si="20"/>
        <v>379</v>
      </c>
      <c r="Q82" s="242">
        <f t="shared" si="20"/>
        <v>379</v>
      </c>
      <c r="R82" s="242">
        <f t="shared" si="20"/>
        <v>379</v>
      </c>
      <c r="S82" s="242">
        <f t="shared" si="20"/>
        <v>379</v>
      </c>
      <c r="T82" s="242">
        <f t="shared" si="20"/>
        <v>379</v>
      </c>
      <c r="U82" s="242">
        <f t="shared" si="20"/>
        <v>379</v>
      </c>
    </row>
    <row r="83" spans="1:21" ht="15">
      <c r="A83" s="213"/>
      <c r="B83" s="252" t="s">
        <v>224</v>
      </c>
      <c r="C83" s="169" t="str">
        <f>"LCU per unit of "&amp;B83</f>
        <v>LCU per unit of EUR</v>
      </c>
      <c r="D83" s="170"/>
      <c r="E83" s="251"/>
      <c r="F83" s="221"/>
      <c r="G83" s="257">
        <v>0</v>
      </c>
      <c r="H83" s="257">
        <v>0</v>
      </c>
      <c r="I83" s="257">
        <v>0</v>
      </c>
      <c r="J83" s="257">
        <v>0</v>
      </c>
      <c r="K83" s="257">
        <v>0</v>
      </c>
      <c r="L83" s="257">
        <v>0</v>
      </c>
      <c r="M83" s="257">
        <v>0</v>
      </c>
      <c r="N83" s="257">
        <v>0</v>
      </c>
      <c r="O83" s="257">
        <v>0</v>
      </c>
      <c r="P83" s="257">
        <v>0</v>
      </c>
      <c r="Q83" s="257">
        <v>0</v>
      </c>
      <c r="R83" s="257">
        <v>0</v>
      </c>
      <c r="S83" s="257">
        <v>0</v>
      </c>
      <c r="T83" s="257">
        <v>0</v>
      </c>
      <c r="U83" s="257">
        <v>0</v>
      </c>
    </row>
    <row r="84" spans="1:21" ht="15">
      <c r="A84" s="213"/>
      <c r="B84" s="252" t="s">
        <v>223</v>
      </c>
      <c r="C84" s="169" t="str">
        <f>"LCU per unit of "&amp;B84</f>
        <v>LCU per unit of GBP</v>
      </c>
      <c r="D84" s="169"/>
      <c r="E84" s="251"/>
      <c r="F84" s="221"/>
      <c r="G84" s="257">
        <v>0</v>
      </c>
      <c r="H84" s="257">
        <v>0</v>
      </c>
      <c r="I84" s="257">
        <v>0</v>
      </c>
      <c r="J84" s="257">
        <v>0</v>
      </c>
      <c r="K84" s="257">
        <v>0</v>
      </c>
      <c r="L84" s="257">
        <v>0</v>
      </c>
      <c r="M84" s="257">
        <v>0</v>
      </c>
      <c r="N84" s="257">
        <v>0</v>
      </c>
      <c r="O84" s="257">
        <v>0</v>
      </c>
      <c r="P84" s="257">
        <v>0</v>
      </c>
      <c r="Q84" s="257">
        <v>0</v>
      </c>
      <c r="R84" s="257">
        <v>0</v>
      </c>
      <c r="S84" s="257">
        <v>0</v>
      </c>
      <c r="T84" s="257">
        <v>0</v>
      </c>
      <c r="U84" s="257">
        <v>0</v>
      </c>
    </row>
    <row r="85" spans="1:21" ht="15">
      <c r="A85" s="213"/>
      <c r="B85" s="252" t="s">
        <v>222</v>
      </c>
      <c r="C85" s="169" t="str">
        <f>"LCU per unit of "&amp;B85</f>
        <v>LCU per unit of CHY</v>
      </c>
      <c r="D85" s="169"/>
      <c r="E85" s="251"/>
      <c r="F85" s="221"/>
      <c r="G85" s="257">
        <v>0</v>
      </c>
      <c r="H85" s="257">
        <v>0</v>
      </c>
      <c r="I85" s="257">
        <v>0</v>
      </c>
      <c r="J85" s="257">
        <v>0</v>
      </c>
      <c r="K85" s="257">
        <v>0</v>
      </c>
      <c r="L85" s="257">
        <v>0</v>
      </c>
      <c r="M85" s="257">
        <v>0</v>
      </c>
      <c r="N85" s="257">
        <v>0</v>
      </c>
      <c r="O85" s="257">
        <v>0</v>
      </c>
      <c r="P85" s="257">
        <v>0</v>
      </c>
      <c r="Q85" s="257">
        <v>0</v>
      </c>
      <c r="R85" s="257">
        <v>0</v>
      </c>
      <c r="S85" s="257">
        <v>0</v>
      </c>
      <c r="T85" s="257">
        <v>0</v>
      </c>
      <c r="U85" s="257">
        <v>0</v>
      </c>
    </row>
    <row r="86" spans="1:21" ht="15">
      <c r="A86" s="170"/>
      <c r="B86" s="168"/>
      <c r="C86" s="251"/>
      <c r="D86" s="251"/>
      <c r="E86" s="251"/>
      <c r="F86" s="221"/>
      <c r="G86" s="211"/>
      <c r="H86" s="211"/>
      <c r="I86" s="211"/>
      <c r="J86" s="211"/>
      <c r="K86" s="211"/>
      <c r="L86" s="211"/>
      <c r="M86" s="211"/>
      <c r="N86" s="211"/>
      <c r="O86" s="211"/>
      <c r="P86" s="211"/>
      <c r="Q86" s="211"/>
      <c r="R86" s="211"/>
      <c r="S86" s="211"/>
      <c r="T86" s="211"/>
      <c r="U86" s="211"/>
    </row>
    <row r="87" spans="1:21" ht="15">
      <c r="A87" s="170"/>
      <c r="B87" s="168"/>
      <c r="C87" s="251"/>
      <c r="D87" s="251"/>
      <c r="E87" s="251"/>
      <c r="F87" s="255"/>
      <c r="G87" s="210"/>
      <c r="H87" s="210"/>
      <c r="I87" s="210"/>
      <c r="J87" s="210"/>
      <c r="K87" s="211"/>
      <c r="L87" s="211"/>
      <c r="M87" s="211"/>
      <c r="N87" s="211"/>
      <c r="O87" s="211"/>
      <c r="P87" s="211"/>
      <c r="Q87" s="211"/>
      <c r="R87" s="211"/>
      <c r="S87" s="211"/>
      <c r="T87" s="211"/>
      <c r="U87" s="211"/>
    </row>
    <row r="88" spans="1:21" ht="15">
      <c r="A88" s="209"/>
      <c r="B88" s="209" t="s">
        <v>234</v>
      </c>
      <c r="C88" s="251"/>
      <c r="D88" s="251"/>
      <c r="E88" s="251"/>
      <c r="F88" s="255"/>
      <c r="G88" s="210"/>
      <c r="H88" s="210"/>
      <c r="I88" s="210"/>
      <c r="J88" s="210"/>
      <c r="K88" s="211"/>
      <c r="L88" s="211"/>
      <c r="M88" s="211"/>
      <c r="N88" s="211"/>
      <c r="O88" s="211"/>
      <c r="P88" s="211"/>
      <c r="Q88" s="211"/>
      <c r="R88" s="211"/>
      <c r="S88" s="211"/>
      <c r="T88" s="211"/>
      <c r="U88" s="211"/>
    </row>
    <row r="89" spans="1:21" ht="15">
      <c r="A89" s="209"/>
      <c r="B89" s="212" t="s">
        <v>231</v>
      </c>
      <c r="C89" s="35" t="str">
        <f>'Data Request'!$C$6</f>
        <v>Naira</v>
      </c>
      <c r="D89" s="35" t="str">
        <f>'Data Request'!$C$7</f>
        <v>Million</v>
      </c>
      <c r="E89" s="251"/>
      <c r="F89" s="255"/>
      <c r="G89" s="210"/>
      <c r="H89" s="210"/>
      <c r="I89" s="210"/>
      <c r="J89" s="210"/>
      <c r="K89" s="211"/>
      <c r="L89" s="262">
        <f t="shared" ref="L89:U89" si="21">-L90+L91+L98</f>
        <v>-93.932030471240978</v>
      </c>
      <c r="M89" s="262">
        <f t="shared" ca="1" si="21"/>
        <v>1210.328579865256</v>
      </c>
      <c r="N89" s="262">
        <f t="shared" ca="1" si="21"/>
        <v>6358.2815537377455</v>
      </c>
      <c r="O89" s="262">
        <f t="shared" ca="1" si="21"/>
        <v>6756.6180282563109</v>
      </c>
      <c r="P89" s="262">
        <f t="shared" ca="1" si="21"/>
        <v>8996.3645800892227</v>
      </c>
      <c r="Q89" s="262">
        <f t="shared" ca="1" si="21"/>
        <v>-17767.574222590487</v>
      </c>
      <c r="R89" s="262">
        <f t="shared" ca="1" si="21"/>
        <v>-18532.263739645208</v>
      </c>
      <c r="S89" s="262">
        <f t="shared" ca="1" si="21"/>
        <v>-16653.240862428574</v>
      </c>
      <c r="T89" s="262">
        <f t="shared" ca="1" si="21"/>
        <v>-21901.144869667274</v>
      </c>
      <c r="U89" s="262">
        <f t="shared" ca="1" si="21"/>
        <v>-24311.512319705602</v>
      </c>
    </row>
    <row r="90" spans="1:21" ht="15">
      <c r="A90" s="209"/>
      <c r="B90" s="225" t="s">
        <v>235</v>
      </c>
      <c r="C90" s="35" t="str">
        <f>'Data Request'!$C$6</f>
        <v>Naira</v>
      </c>
      <c r="D90" s="35" t="str">
        <f>'Data Request'!$C$7</f>
        <v>Million</v>
      </c>
      <c r="E90" s="264" t="s">
        <v>217</v>
      </c>
      <c r="F90" s="222"/>
      <c r="G90" s="222"/>
      <c r="H90" s="222"/>
      <c r="I90" s="222"/>
      <c r="J90" s="222"/>
      <c r="K90" s="228"/>
      <c r="L90" s="242">
        <f t="shared" ref="L90:U90" si="22">L50</f>
        <v>5702.8278304515115</v>
      </c>
      <c r="M90" s="242">
        <f t="shared" si="22"/>
        <v>5987.9692219740682</v>
      </c>
      <c r="N90" s="242">
        <f t="shared" si="22"/>
        <v>6287.3676830727927</v>
      </c>
      <c r="O90" s="242">
        <f t="shared" si="22"/>
        <v>6601.7360672264185</v>
      </c>
      <c r="P90" s="242">
        <f t="shared" si="22"/>
        <v>6931.8228705877409</v>
      </c>
      <c r="Q90" s="242">
        <f t="shared" si="22"/>
        <v>7278.4140141171374</v>
      </c>
      <c r="R90" s="242">
        <f t="shared" si="22"/>
        <v>7642.334714822995</v>
      </c>
      <c r="S90" s="242">
        <f t="shared" si="22"/>
        <v>8024.4514505641419</v>
      </c>
      <c r="T90" s="242">
        <f t="shared" si="22"/>
        <v>8425.6740230923315</v>
      </c>
      <c r="U90" s="242">
        <f t="shared" si="22"/>
        <v>8846.9577242469531</v>
      </c>
    </row>
    <row r="91" spans="1:21" ht="15">
      <c r="A91" s="208"/>
      <c r="B91" s="225" t="s">
        <v>236</v>
      </c>
      <c r="C91" s="35" t="str">
        <f>'Data Request'!$C$6</f>
        <v>Naira</v>
      </c>
      <c r="D91" s="35" t="str">
        <f>'Data Request'!$C$7</f>
        <v>Million</v>
      </c>
      <c r="E91" s="279"/>
      <c r="F91" s="222"/>
      <c r="G91" s="222"/>
      <c r="H91" s="222"/>
      <c r="I91" s="222"/>
      <c r="J91" s="222"/>
      <c r="K91" s="228"/>
      <c r="L91" s="228">
        <f t="shared" ref="L91:U91" si="23">L92+L95</f>
        <v>5608.8978032402702</v>
      </c>
      <c r="M91" s="228">
        <f t="shared" ca="1" si="23"/>
        <v>7198.2998050993247</v>
      </c>
      <c r="N91" s="228">
        <f t="shared" ca="1" si="23"/>
        <v>12645.651240070538</v>
      </c>
      <c r="O91" s="228">
        <f t="shared" ca="1" si="23"/>
        <v>13358.354095482729</v>
      </c>
      <c r="P91" s="228">
        <f t="shared" ca="1" si="23"/>
        <v>15928.187450676964</v>
      </c>
      <c r="Q91" s="228">
        <f t="shared" ca="1" si="23"/>
        <v>-10489.160208473349</v>
      </c>
      <c r="R91" s="228">
        <f t="shared" ca="1" si="23"/>
        <v>-10889.929024822213</v>
      </c>
      <c r="S91" s="228">
        <f t="shared" ca="1" si="23"/>
        <v>-8628.7894118644308</v>
      </c>
      <c r="T91" s="228">
        <f t="shared" ca="1" si="23"/>
        <v>-13475.470846574943</v>
      </c>
      <c r="U91" s="228">
        <f t="shared" ca="1" si="23"/>
        <v>-15464.554595458649</v>
      </c>
    </row>
    <row r="92" spans="1:21" ht="15">
      <c r="A92" s="208"/>
      <c r="B92" s="291" t="s">
        <v>246</v>
      </c>
      <c r="C92" s="35" t="str">
        <f>'Data Request'!$C$6</f>
        <v>Naira</v>
      </c>
      <c r="D92" s="35" t="str">
        <f>'Data Request'!$C$7</f>
        <v>Million</v>
      </c>
      <c r="E92" s="279"/>
      <c r="F92" s="255"/>
      <c r="G92" s="255"/>
      <c r="H92" s="255"/>
      <c r="I92" s="255"/>
      <c r="J92" s="255"/>
      <c r="K92" s="221"/>
      <c r="L92" s="231">
        <f t="shared" ref="L92:U92" si="24">L93+L94</f>
        <v>2858.9436678107704</v>
      </c>
      <c r="M92" s="231">
        <f t="shared" ca="1" si="24"/>
        <v>3983.2285685028091</v>
      </c>
      <c r="N92" s="231">
        <f t="shared" ca="1" si="24"/>
        <v>9048.037994421451</v>
      </c>
      <c r="O92" s="231">
        <f t="shared" ca="1" si="24"/>
        <v>9149.7338456840225</v>
      </c>
      <c r="P92" s="231">
        <f t="shared" ca="1" si="24"/>
        <v>11256.514489509724</v>
      </c>
      <c r="Q92" s="231">
        <f t="shared" ca="1" si="24"/>
        <v>-15626.903146929028</v>
      </c>
      <c r="R92" s="231">
        <f t="shared" ca="1" si="24"/>
        <v>-13899.997140873929</v>
      </c>
      <c r="S92" s="231">
        <f t="shared" ca="1" si="24"/>
        <v>-9383.2665014969025</v>
      </c>
      <c r="T92" s="231">
        <f t="shared" ca="1" si="24"/>
        <v>-11754.538045808567</v>
      </c>
      <c r="U92" s="231">
        <f t="shared" ca="1" si="24"/>
        <v>-10863.573985836894</v>
      </c>
    </row>
    <row r="93" spans="1:21" ht="15">
      <c r="A93" s="208"/>
      <c r="B93" s="292" t="s">
        <v>237</v>
      </c>
      <c r="C93" s="35" t="str">
        <f>'Data Request'!$C$6</f>
        <v>Naira</v>
      </c>
      <c r="D93" s="35" t="str">
        <f>'Data Request'!$C$7</f>
        <v>Million</v>
      </c>
      <c r="E93" s="264"/>
      <c r="F93" s="222"/>
      <c r="G93" s="222"/>
      <c r="H93" s="222"/>
      <c r="I93" s="222"/>
      <c r="J93" s="222"/>
      <c r="K93" s="228"/>
      <c r="L93" s="231">
        <f t="shared" ref="L93:U93" si="25">L139</f>
        <v>2858.9436678107704</v>
      </c>
      <c r="M93" s="231">
        <f t="shared" si="25"/>
        <v>3983.2285685028091</v>
      </c>
      <c r="N93" s="231">
        <f t="shared" si="25"/>
        <v>9048.037994421451</v>
      </c>
      <c r="O93" s="231">
        <f t="shared" si="25"/>
        <v>9149.7338456840225</v>
      </c>
      <c r="P93" s="231">
        <f t="shared" si="25"/>
        <v>11256.514489509724</v>
      </c>
      <c r="Q93" s="231">
        <f t="shared" si="25"/>
        <v>8368.6341655267097</v>
      </c>
      <c r="R93" s="231">
        <f t="shared" si="25"/>
        <v>9986.3598253445452</v>
      </c>
      <c r="S93" s="231">
        <f t="shared" si="25"/>
        <v>10609.971768153271</v>
      </c>
      <c r="T93" s="231">
        <f t="shared" si="25"/>
        <v>9157.9397404924348</v>
      </c>
      <c r="U93" s="231">
        <f t="shared" si="25"/>
        <v>9192.6120393590572</v>
      </c>
    </row>
    <row r="94" spans="1:21" ht="15">
      <c r="A94" s="208"/>
      <c r="B94" s="292" t="s">
        <v>238</v>
      </c>
      <c r="C94" s="35" t="str">
        <f>'Data Request'!$C$6</f>
        <v>Naira</v>
      </c>
      <c r="D94" s="35" t="str">
        <f>'Data Request'!$C$7</f>
        <v>Million</v>
      </c>
      <c r="E94" s="260"/>
      <c r="F94" s="222"/>
      <c r="G94" s="222"/>
      <c r="H94" s="222"/>
      <c r="I94" s="222"/>
      <c r="J94" s="222"/>
      <c r="K94" s="228"/>
      <c r="L94" s="231">
        <f t="shared" ref="L94:U94" si="26">L258</f>
        <v>0</v>
      </c>
      <c r="M94" s="231">
        <f t="shared" ca="1" si="26"/>
        <v>0</v>
      </c>
      <c r="N94" s="231">
        <f t="shared" ca="1" si="26"/>
        <v>0</v>
      </c>
      <c r="O94" s="231">
        <f t="shared" ca="1" si="26"/>
        <v>0</v>
      </c>
      <c r="P94" s="231">
        <f t="shared" ca="1" si="26"/>
        <v>0</v>
      </c>
      <c r="Q94" s="231">
        <f t="shared" ca="1" si="26"/>
        <v>-23995.537312455737</v>
      </c>
      <c r="R94" s="231">
        <f t="shared" ca="1" si="26"/>
        <v>-23886.356966218475</v>
      </c>
      <c r="S94" s="231">
        <f t="shared" ca="1" si="26"/>
        <v>-19993.238269650174</v>
      </c>
      <c r="T94" s="231">
        <f t="shared" ca="1" si="26"/>
        <v>-20912.477786301002</v>
      </c>
      <c r="U94" s="231">
        <f t="shared" ca="1" si="26"/>
        <v>-20056.186025195952</v>
      </c>
    </row>
    <row r="95" spans="1:21" ht="15">
      <c r="A95" s="208"/>
      <c r="B95" s="291" t="s">
        <v>182</v>
      </c>
      <c r="C95" s="35" t="str">
        <f>'Data Request'!$C$6</f>
        <v>Naira</v>
      </c>
      <c r="D95" s="35" t="str">
        <f>'Data Request'!$C$7</f>
        <v>Million</v>
      </c>
      <c r="E95" s="279"/>
      <c r="F95" s="265"/>
      <c r="G95" s="265"/>
      <c r="H95" s="265"/>
      <c r="I95" s="265"/>
      <c r="J95" s="265"/>
      <c r="K95" s="266"/>
      <c r="L95" s="231">
        <f t="shared" ref="L95:U95" si="27">L96+L97</f>
        <v>2749.9541354294997</v>
      </c>
      <c r="M95" s="231">
        <f t="shared" si="27"/>
        <v>3215.071236596516</v>
      </c>
      <c r="N95" s="231">
        <f t="shared" ca="1" si="27"/>
        <v>3597.6132456490868</v>
      </c>
      <c r="O95" s="231">
        <f t="shared" ca="1" si="27"/>
        <v>4208.6202497987078</v>
      </c>
      <c r="P95" s="231">
        <f t="shared" ca="1" si="27"/>
        <v>4671.672961167239</v>
      </c>
      <c r="Q95" s="231">
        <f t="shared" ca="1" si="27"/>
        <v>5137.7429384556781</v>
      </c>
      <c r="R95" s="231">
        <f t="shared" ca="1" si="27"/>
        <v>3010.068116051717</v>
      </c>
      <c r="S95" s="231">
        <f t="shared" ca="1" si="27"/>
        <v>754.47708963247169</v>
      </c>
      <c r="T95" s="231">
        <f t="shared" ca="1" si="27"/>
        <v>-1720.9328007663762</v>
      </c>
      <c r="U95" s="231">
        <f t="shared" ca="1" si="27"/>
        <v>-4600.9806096217544</v>
      </c>
    </row>
    <row r="96" spans="1:21" ht="15">
      <c r="A96" s="208"/>
      <c r="B96" s="292" t="s">
        <v>239</v>
      </c>
      <c r="C96" s="35" t="str">
        <f>'Data Request'!$C$6</f>
        <v>Naira</v>
      </c>
      <c r="D96" s="35" t="str">
        <f>'Data Request'!$C$7</f>
        <v>Million</v>
      </c>
      <c r="E96" s="264"/>
      <c r="F96" s="223"/>
      <c r="G96" s="223"/>
      <c r="H96" s="223"/>
      <c r="I96" s="223"/>
      <c r="J96" s="223"/>
      <c r="K96" s="230"/>
      <c r="L96" s="231">
        <f t="shared" ref="L96:U96" si="28">L147</f>
        <v>2749.9541354294997</v>
      </c>
      <c r="M96" s="231">
        <f t="shared" si="28"/>
        <v>2934.7142215929748</v>
      </c>
      <c r="N96" s="231">
        <f t="shared" si="28"/>
        <v>3138.1647879430238</v>
      </c>
      <c r="O96" s="231">
        <f t="shared" si="28"/>
        <v>3363.1308536646548</v>
      </c>
      <c r="P96" s="231">
        <f t="shared" si="28"/>
        <v>3612.9567879372635</v>
      </c>
      <c r="Q96" s="231">
        <f t="shared" si="28"/>
        <v>3891.6078972413775</v>
      </c>
      <c r="R96" s="231">
        <f t="shared" si="28"/>
        <v>4203.7922159921482</v>
      </c>
      <c r="S96" s="231">
        <f t="shared" si="28"/>
        <v>4555.106535458197</v>
      </c>
      <c r="T96" s="231">
        <f t="shared" si="28"/>
        <v>4952.2115126308372</v>
      </c>
      <c r="U96" s="231">
        <f t="shared" si="28"/>
        <v>5403.0416687420548</v>
      </c>
    </row>
    <row r="97" spans="1:21" ht="15">
      <c r="A97" s="208"/>
      <c r="B97" s="292" t="s">
        <v>240</v>
      </c>
      <c r="C97" s="35" t="str">
        <f>'Data Request'!$C$6</f>
        <v>Naira</v>
      </c>
      <c r="D97" s="35" t="str">
        <f>'Data Request'!$C$7</f>
        <v>Million</v>
      </c>
      <c r="E97" s="264"/>
      <c r="F97" s="222"/>
      <c r="G97" s="222"/>
      <c r="H97" s="222"/>
      <c r="I97" s="222"/>
      <c r="J97" s="222"/>
      <c r="K97" s="228"/>
      <c r="L97" s="231">
        <f t="shared" ref="L97:U97" si="29">L266</f>
        <v>0</v>
      </c>
      <c r="M97" s="231">
        <f t="shared" si="29"/>
        <v>280.35701500354116</v>
      </c>
      <c r="N97" s="231">
        <f t="shared" ca="1" si="29"/>
        <v>459.44845770606298</v>
      </c>
      <c r="O97" s="231">
        <f t="shared" ca="1" si="29"/>
        <v>845.4893961340531</v>
      </c>
      <c r="P97" s="231">
        <f t="shared" ca="1" si="29"/>
        <v>1058.7161732299755</v>
      </c>
      <c r="Q97" s="231">
        <f t="shared" ca="1" si="29"/>
        <v>1246.1350412143001</v>
      </c>
      <c r="R97" s="231">
        <f t="shared" ca="1" si="29"/>
        <v>-1193.7240999404312</v>
      </c>
      <c r="S97" s="231">
        <f t="shared" ca="1" si="29"/>
        <v>-3800.6294458257253</v>
      </c>
      <c r="T97" s="231">
        <f t="shared" ca="1" si="29"/>
        <v>-6673.1443133972134</v>
      </c>
      <c r="U97" s="231">
        <f t="shared" ca="1" si="29"/>
        <v>-10004.022278363809</v>
      </c>
    </row>
    <row r="98" spans="1:21" ht="15">
      <c r="A98" s="208"/>
      <c r="B98" s="225" t="s">
        <v>241</v>
      </c>
      <c r="C98" s="35" t="str">
        <f>'Data Request'!$C$6</f>
        <v>Naira</v>
      </c>
      <c r="D98" s="35" t="str">
        <f>'Data Request'!$C$7</f>
        <v>Million</v>
      </c>
      <c r="E98" s="279"/>
      <c r="F98" s="265"/>
      <c r="G98" s="265"/>
      <c r="H98" s="265"/>
      <c r="I98" s="265"/>
      <c r="J98" s="265"/>
      <c r="K98" s="266"/>
      <c r="L98" s="242">
        <f t="shared" ref="L98:U98" si="30">L54</f>
        <v>-2.0032599995829514E-3</v>
      </c>
      <c r="M98" s="242">
        <f t="shared" si="30"/>
        <v>-2.0032600004924461E-3</v>
      </c>
      <c r="N98" s="242">
        <f t="shared" si="30"/>
        <v>-2.0032599995829514E-3</v>
      </c>
      <c r="O98" s="242">
        <f t="shared" si="30"/>
        <v>0</v>
      </c>
      <c r="P98" s="242">
        <f t="shared" si="30"/>
        <v>0</v>
      </c>
      <c r="Q98" s="242">
        <f t="shared" si="30"/>
        <v>0</v>
      </c>
      <c r="R98" s="242">
        <f t="shared" si="30"/>
        <v>0</v>
      </c>
      <c r="S98" s="242">
        <f t="shared" si="30"/>
        <v>0</v>
      </c>
      <c r="T98" s="242">
        <f t="shared" si="30"/>
        <v>0</v>
      </c>
      <c r="U98" s="242">
        <f t="shared" si="30"/>
        <v>0</v>
      </c>
    </row>
    <row r="99" spans="1:21" ht="15">
      <c r="A99" s="209"/>
      <c r="B99" s="212" t="s">
        <v>242</v>
      </c>
      <c r="C99" s="35" t="str">
        <f>'Data Request'!$C$6</f>
        <v>Naira</v>
      </c>
      <c r="D99" s="35" t="str">
        <f>'Data Request'!$C$7</f>
        <v>Million</v>
      </c>
      <c r="E99" s="251"/>
      <c r="F99" s="255"/>
      <c r="G99" s="210"/>
      <c r="H99" s="210"/>
      <c r="I99" s="210"/>
      <c r="J99" s="210"/>
      <c r="K99" s="211"/>
      <c r="L99" s="262">
        <f t="shared" ref="L99:U99" si="31">L100+L101</f>
        <v>-93.932030471241887</v>
      </c>
      <c r="M99" s="262">
        <f t="shared" ca="1" si="31"/>
        <v>1210.3285798652578</v>
      </c>
      <c r="N99" s="262">
        <f t="shared" ca="1" si="31"/>
        <v>6358.2815537377464</v>
      </c>
      <c r="O99" s="262">
        <f t="shared" ca="1" si="31"/>
        <v>6756.6180282563109</v>
      </c>
      <c r="P99" s="262">
        <f t="shared" ca="1" si="31"/>
        <v>8996.3645800892227</v>
      </c>
      <c r="Q99" s="262">
        <f t="shared" ca="1" si="31"/>
        <v>-17767.574222590487</v>
      </c>
      <c r="R99" s="262">
        <f t="shared" ca="1" si="31"/>
        <v>-18532.263739645212</v>
      </c>
      <c r="S99" s="262">
        <f t="shared" ca="1" si="31"/>
        <v>-16653.240862428574</v>
      </c>
      <c r="T99" s="262">
        <f t="shared" ca="1" si="31"/>
        <v>-21901.144869667274</v>
      </c>
      <c r="U99" s="262">
        <f t="shared" ca="1" si="31"/>
        <v>-24311.512319705602</v>
      </c>
    </row>
    <row r="100" spans="1:21" ht="15">
      <c r="A100" s="208"/>
      <c r="B100" s="225" t="s">
        <v>243</v>
      </c>
      <c r="C100" s="35" t="str">
        <f>'Data Request'!$C$6</f>
        <v>Naira</v>
      </c>
      <c r="D100" s="35" t="str">
        <f>'Data Request'!$C$7</f>
        <v>Million</v>
      </c>
      <c r="E100" s="279"/>
      <c r="F100" s="255"/>
      <c r="G100" s="255"/>
      <c r="H100" s="255"/>
      <c r="I100" s="255"/>
      <c r="J100" s="255"/>
      <c r="K100" s="221"/>
      <c r="L100" s="242">
        <f t="shared" ref="L100:U100" si="32">L56</f>
        <v>23901.605281984499</v>
      </c>
      <c r="M100" s="242">
        <f t="shared" si="32"/>
        <v>25096.685546083725</v>
      </c>
      <c r="N100" s="242">
        <f t="shared" si="32"/>
        <v>26351.519823387913</v>
      </c>
      <c r="O100" s="242">
        <f t="shared" si="32"/>
        <v>27669.095814557306</v>
      </c>
      <c r="P100" s="242">
        <f t="shared" si="32"/>
        <v>29052.550605285174</v>
      </c>
      <c r="Q100" s="242">
        <f t="shared" si="32"/>
        <v>30505.178135549428</v>
      </c>
      <c r="R100" s="242">
        <f t="shared" si="32"/>
        <v>32030.437042326907</v>
      </c>
      <c r="S100" s="242">
        <f t="shared" si="32"/>
        <v>33631.958894443247</v>
      </c>
      <c r="T100" s="242">
        <f t="shared" si="32"/>
        <v>35313.556839165409</v>
      </c>
      <c r="U100" s="242">
        <f t="shared" si="32"/>
        <v>37079.234681123686</v>
      </c>
    </row>
    <row r="101" spans="1:21" ht="15">
      <c r="A101" s="208"/>
      <c r="B101" s="225" t="s">
        <v>244</v>
      </c>
      <c r="C101" s="35" t="str">
        <f>'Data Request'!$C$6</f>
        <v>Naira</v>
      </c>
      <c r="D101" s="35" t="str">
        <f>'Data Request'!$C$7</f>
        <v>Million</v>
      </c>
      <c r="E101" s="264" t="s">
        <v>233</v>
      </c>
      <c r="F101" s="255"/>
      <c r="G101" s="255"/>
      <c r="H101" s="255"/>
      <c r="I101" s="255"/>
      <c r="J101" s="255"/>
      <c r="K101" s="221"/>
      <c r="L101" s="232">
        <f t="shared" ref="L101:U101" si="33">(-L90+L91+L98)-(L100)</f>
        <v>-23995.537312455741</v>
      </c>
      <c r="M101" s="232">
        <f t="shared" ca="1" si="33"/>
        <v>-23886.356966218467</v>
      </c>
      <c r="N101" s="232">
        <f t="shared" ca="1" si="33"/>
        <v>-19993.238269650166</v>
      </c>
      <c r="O101" s="232">
        <f t="shared" ca="1" si="33"/>
        <v>-20912.477786300995</v>
      </c>
      <c r="P101" s="232">
        <f t="shared" ca="1" si="33"/>
        <v>-20056.186025195952</v>
      </c>
      <c r="Q101" s="232">
        <f t="shared" ca="1" si="33"/>
        <v>-48272.752358139915</v>
      </c>
      <c r="R101" s="232">
        <f t="shared" ca="1" si="33"/>
        <v>-50562.700781972118</v>
      </c>
      <c r="S101" s="232">
        <f t="shared" ca="1" si="33"/>
        <v>-50285.199756871822</v>
      </c>
      <c r="T101" s="232">
        <f t="shared" ca="1" si="33"/>
        <v>-57214.701708832683</v>
      </c>
      <c r="U101" s="232">
        <f t="shared" ca="1" si="33"/>
        <v>-61390.747000829288</v>
      </c>
    </row>
    <row r="102" spans="1:21" ht="15">
      <c r="A102" s="208"/>
      <c r="B102" s="290"/>
      <c r="C102" s="251"/>
      <c r="D102" s="259"/>
      <c r="E102" s="263"/>
      <c r="F102" s="267"/>
      <c r="G102" s="267"/>
      <c r="H102" s="267"/>
      <c r="I102" s="267"/>
      <c r="J102" s="267"/>
      <c r="K102" s="268"/>
      <c r="L102" s="226"/>
      <c r="M102" s="226"/>
      <c r="N102" s="226"/>
      <c r="O102" s="226"/>
      <c r="P102" s="226"/>
      <c r="Q102" s="226"/>
      <c r="R102" s="226"/>
      <c r="S102" s="226"/>
      <c r="T102" s="226"/>
      <c r="U102" s="226"/>
    </row>
    <row r="103" spans="1:21" ht="15">
      <c r="A103" s="208"/>
      <c r="B103" s="269" t="s">
        <v>245</v>
      </c>
      <c r="C103" s="251"/>
      <c r="D103" s="259"/>
      <c r="E103" s="263"/>
      <c r="F103" s="267"/>
      <c r="G103" s="267"/>
      <c r="H103" s="267"/>
      <c r="I103" s="267"/>
      <c r="J103" s="267"/>
      <c r="K103" s="268"/>
      <c r="L103" s="270" t="str">
        <f t="shared" ref="L103:U103" si="34">IF(L89=L99,"OK","Check")</f>
        <v>Check</v>
      </c>
      <c r="M103" s="270" t="str">
        <f t="shared" ca="1" si="34"/>
        <v>OK</v>
      </c>
      <c r="N103" s="270" t="str">
        <f t="shared" ca="1" si="34"/>
        <v>OK</v>
      </c>
      <c r="O103" s="270" t="str">
        <f t="shared" ca="1" si="34"/>
        <v>OK</v>
      </c>
      <c r="P103" s="270" t="str">
        <f t="shared" ca="1" si="34"/>
        <v>OK</v>
      </c>
      <c r="Q103" s="270" t="str">
        <f t="shared" ca="1" si="34"/>
        <v>OK</v>
      </c>
      <c r="R103" s="270" t="str">
        <f t="shared" ca="1" si="34"/>
        <v>OK</v>
      </c>
      <c r="S103" s="270" t="str">
        <f t="shared" ca="1" si="34"/>
        <v>OK</v>
      </c>
      <c r="T103" s="270" t="str">
        <f t="shared" ca="1" si="34"/>
        <v>OK</v>
      </c>
      <c r="U103" s="270" t="str">
        <f t="shared" ca="1" si="34"/>
        <v>OK</v>
      </c>
    </row>
    <row r="104" spans="1:21" ht="15">
      <c r="A104" s="208"/>
      <c r="B104" s="269" t="s">
        <v>247</v>
      </c>
      <c r="C104" s="251"/>
      <c r="D104" s="259"/>
      <c r="E104" s="263"/>
      <c r="F104" s="267"/>
      <c r="G104" s="267"/>
      <c r="H104" s="267"/>
      <c r="I104" s="267"/>
      <c r="J104" s="267"/>
      <c r="K104" s="268"/>
      <c r="L104" s="270" t="str">
        <f t="shared" ref="L104:U104" si="35">IF(L101=L249,"OK","Check")</f>
        <v>OK</v>
      </c>
      <c r="M104" s="270" t="str">
        <f t="shared" ca="1" si="35"/>
        <v>OK</v>
      </c>
      <c r="N104" s="270" t="str">
        <f t="shared" ca="1" si="35"/>
        <v>OK</v>
      </c>
      <c r="O104" s="270" t="str">
        <f t="shared" ca="1" si="35"/>
        <v>OK</v>
      </c>
      <c r="P104" s="270" t="str">
        <f t="shared" ca="1" si="35"/>
        <v>OK</v>
      </c>
      <c r="Q104" s="270" t="str">
        <f t="shared" ca="1" si="35"/>
        <v>OK</v>
      </c>
      <c r="R104" s="270" t="str">
        <f t="shared" ca="1" si="35"/>
        <v>OK</v>
      </c>
      <c r="S104" s="270" t="str">
        <f t="shared" ca="1" si="35"/>
        <v>OK</v>
      </c>
      <c r="T104" s="270" t="str">
        <f t="shared" ca="1" si="35"/>
        <v>OK</v>
      </c>
      <c r="U104" s="270" t="str">
        <f t="shared" ca="1" si="35"/>
        <v>OK</v>
      </c>
    </row>
    <row r="105" spans="1:21" ht="15">
      <c r="A105" s="185"/>
      <c r="B105" s="269"/>
      <c r="C105" s="271"/>
      <c r="D105" s="271"/>
      <c r="E105" s="271"/>
      <c r="F105" s="272"/>
      <c r="G105" s="272"/>
      <c r="H105" s="272"/>
      <c r="I105" s="272"/>
      <c r="J105" s="272"/>
      <c r="K105" s="270"/>
      <c r="L105" s="270"/>
      <c r="M105" s="270"/>
      <c r="N105" s="270"/>
      <c r="O105" s="270"/>
      <c r="P105" s="270"/>
      <c r="Q105" s="270"/>
      <c r="R105" s="270"/>
      <c r="S105" s="221"/>
      <c r="T105" s="221"/>
      <c r="U105" s="221"/>
    </row>
    <row r="106" spans="1:21" ht="15">
      <c r="A106" s="207"/>
      <c r="B106" s="207" t="s">
        <v>259</v>
      </c>
      <c r="C106" s="271"/>
      <c r="D106" s="271"/>
      <c r="E106" s="271"/>
      <c r="F106" s="272"/>
      <c r="G106" s="272"/>
      <c r="H106" s="272"/>
      <c r="I106" s="272"/>
      <c r="J106" s="272"/>
      <c r="K106" s="270"/>
      <c r="L106" s="270"/>
      <c r="M106" s="270"/>
      <c r="N106" s="270"/>
      <c r="O106" s="270"/>
      <c r="P106" s="270"/>
      <c r="Q106" s="270"/>
      <c r="R106" s="270"/>
      <c r="S106" s="221"/>
      <c r="T106" s="221"/>
      <c r="U106" s="221"/>
    </row>
    <row r="107" spans="1:21" ht="15">
      <c r="A107" s="207"/>
      <c r="B107" s="258" t="s">
        <v>216</v>
      </c>
      <c r="C107" s="35" t="str">
        <f>'Data Request'!$C$6</f>
        <v>Naira</v>
      </c>
      <c r="D107" s="35" t="str">
        <f>'Data Request'!$C$7</f>
        <v>Million</v>
      </c>
      <c r="E107" s="263"/>
      <c r="F107" s="261"/>
      <c r="G107" s="341">
        <f t="shared" ref="G107:J107" si="36">G108+G109</f>
        <v>141852.10725286513</v>
      </c>
      <c r="H107" s="341">
        <f t="shared" si="36"/>
        <v>157257.80407878614</v>
      </c>
      <c r="I107" s="341">
        <f t="shared" si="36"/>
        <v>164076.0813640175</v>
      </c>
      <c r="J107" s="341">
        <f t="shared" si="36"/>
        <v>225814.99905458503</v>
      </c>
      <c r="K107" s="341">
        <f>K108+K109</f>
        <v>235074.69480103999</v>
      </c>
      <c r="L107" s="262">
        <f t="shared" ref="L107:U107" si="37">L155+L274</f>
        <v>219295.11818805346</v>
      </c>
      <c r="M107" s="262">
        <f t="shared" ca="1" si="37"/>
        <v>191425.53265333219</v>
      </c>
      <c r="N107" s="262">
        <f t="shared" ca="1" si="37"/>
        <v>162384.25638926055</v>
      </c>
      <c r="O107" s="262">
        <f t="shared" ca="1" si="37"/>
        <v>132322.04475727555</v>
      </c>
      <c r="P107" s="262">
        <f t="shared" ca="1" si="37"/>
        <v>101009.34424256987</v>
      </c>
      <c r="Q107" s="262">
        <f t="shared" ca="1" si="37"/>
        <v>68363.495031358994</v>
      </c>
      <c r="R107" s="262">
        <f t="shared" ca="1" si="37"/>
        <v>31700.791390260798</v>
      </c>
      <c r="S107" s="262">
        <f t="shared" ca="1" si="37"/>
        <v>-9201.1418651141867</v>
      </c>
      <c r="T107" s="262">
        <f t="shared" ca="1" si="37"/>
        <v>-54661.305528138269</v>
      </c>
      <c r="U107" s="262">
        <f t="shared" ca="1" si="37"/>
        <v>-105188.47854313071</v>
      </c>
    </row>
    <row r="108" spans="1:21" ht="15">
      <c r="A108" s="206"/>
      <c r="B108" s="224" t="s">
        <v>64</v>
      </c>
      <c r="C108" s="35" t="str">
        <f>'Data Request'!$C$6</f>
        <v>Naira</v>
      </c>
      <c r="D108" s="35" t="str">
        <f>'Data Request'!$C$7</f>
        <v>Million</v>
      </c>
      <c r="E108" s="263"/>
      <c r="F108" s="255"/>
      <c r="G108" s="228">
        <f t="shared" ref="G108:U109" si="38">SUMIFS(G$158:G$237,$D$158:$D$237,$B108,$B$158:$B$237,"Debt stock in LCU")+SUMIFS(G$277:G$531,$D$277:$D$531,$B108,$B$277:$B$531,"New debt stock in LCU")</f>
        <v>26329.855195105141</v>
      </c>
      <c r="H108" s="228">
        <f t="shared" si="38"/>
        <v>29115.710949806158</v>
      </c>
      <c r="I108" s="228">
        <f t="shared" si="38"/>
        <v>38427.375821517504</v>
      </c>
      <c r="J108" s="228">
        <f t="shared" si="38"/>
        <v>57859.15033226501</v>
      </c>
      <c r="K108" s="228">
        <f t="shared" si="38"/>
        <v>68121.10988176</v>
      </c>
      <c r="L108" s="228">
        <f t="shared" si="38"/>
        <v>77351.19155039922</v>
      </c>
      <c r="M108" s="228">
        <f t="shared" ca="1" si="38"/>
        <v>75414.127716826421</v>
      </c>
      <c r="N108" s="228">
        <f t="shared" ca="1" si="38"/>
        <v>73380.210691574961</v>
      </c>
      <c r="O108" s="228">
        <f t="shared" ca="1" si="38"/>
        <v>71244.59781506093</v>
      </c>
      <c r="P108" s="228">
        <f t="shared" ca="1" si="38"/>
        <v>69002.204294721203</v>
      </c>
      <c r="Q108" s="228">
        <f t="shared" ca="1" si="38"/>
        <v>66647.691098364492</v>
      </c>
      <c r="R108" s="228">
        <f t="shared" ca="1" si="38"/>
        <v>64175.452242189953</v>
      </c>
      <c r="S108" s="228">
        <f t="shared" ca="1" si="38"/>
        <v>61579.60144320668</v>
      </c>
      <c r="T108" s="228">
        <f t="shared" ca="1" si="38"/>
        <v>58853.958104274243</v>
      </c>
      <c r="U108" s="228">
        <f t="shared" ca="1" si="38"/>
        <v>55992.032598395192</v>
      </c>
    </row>
    <row r="109" spans="1:21" ht="15">
      <c r="A109" s="206"/>
      <c r="B109" s="224" t="s">
        <v>65</v>
      </c>
      <c r="C109" s="35" t="str">
        <f>'Data Request'!$C$6</f>
        <v>Naira</v>
      </c>
      <c r="D109" s="35" t="str">
        <f>'Data Request'!$C$7</f>
        <v>Million</v>
      </c>
      <c r="E109" s="263"/>
      <c r="F109" s="255"/>
      <c r="G109" s="228">
        <f t="shared" si="38"/>
        <v>115522.25205775999</v>
      </c>
      <c r="H109" s="228">
        <f t="shared" si="38"/>
        <v>128142.09312897999</v>
      </c>
      <c r="I109" s="228">
        <f t="shared" si="38"/>
        <v>125648.7055425</v>
      </c>
      <c r="J109" s="228">
        <f t="shared" si="38"/>
        <v>167955.84872232002</v>
      </c>
      <c r="K109" s="228">
        <f t="shared" si="38"/>
        <v>166953.58491927999</v>
      </c>
      <c r="L109" s="228">
        <f t="shared" si="38"/>
        <v>141943.92663765425</v>
      </c>
      <c r="M109" s="228">
        <f t="shared" ca="1" si="38"/>
        <v>116011.40493650577</v>
      </c>
      <c r="N109" s="228">
        <f t="shared" ca="1" si="38"/>
        <v>89004.045697685593</v>
      </c>
      <c r="O109" s="228">
        <f t="shared" ca="1" si="38"/>
        <v>61077.446942214621</v>
      </c>
      <c r="P109" s="228">
        <f t="shared" ca="1" si="38"/>
        <v>32007.139947848686</v>
      </c>
      <c r="Q109" s="228">
        <f t="shared" ca="1" si="38"/>
        <v>1715.8039329945168</v>
      </c>
      <c r="R109" s="228">
        <f t="shared" ca="1" si="38"/>
        <v>-32474.660851929162</v>
      </c>
      <c r="S109" s="228">
        <f t="shared" ca="1" si="38"/>
        <v>-70780.743308320874</v>
      </c>
      <c r="T109" s="228">
        <f t="shared" ca="1" si="38"/>
        <v>-113515.26363241252</v>
      </c>
      <c r="U109" s="228">
        <f t="shared" ca="1" si="38"/>
        <v>-161180.5111415259</v>
      </c>
    </row>
    <row r="110" spans="1:21" ht="15">
      <c r="A110" s="206"/>
      <c r="B110" s="258" t="s">
        <v>215</v>
      </c>
      <c r="C110" s="35" t="str">
        <f>'Data Request'!$C$6</f>
        <v>Naira</v>
      </c>
      <c r="D110" s="35" t="str">
        <f>'Data Request'!$C$7</f>
        <v>Million</v>
      </c>
      <c r="E110" s="263"/>
      <c r="F110" s="261"/>
      <c r="G110" s="261"/>
      <c r="H110" s="261"/>
      <c r="I110" s="261"/>
      <c r="J110" s="261"/>
      <c r="K110" s="262"/>
      <c r="L110" s="262">
        <f t="shared" ref="L110:U110" si="39">L101</f>
        <v>-23995.537312455741</v>
      </c>
      <c r="M110" s="262">
        <f t="shared" ca="1" si="39"/>
        <v>-23886.356966218467</v>
      </c>
      <c r="N110" s="262">
        <f t="shared" ca="1" si="39"/>
        <v>-19993.238269650166</v>
      </c>
      <c r="O110" s="262">
        <f t="shared" ca="1" si="39"/>
        <v>-20912.477786300995</v>
      </c>
      <c r="P110" s="262">
        <f t="shared" ca="1" si="39"/>
        <v>-20056.186025195952</v>
      </c>
      <c r="Q110" s="262">
        <f t="shared" ca="1" si="39"/>
        <v>-48272.752358139915</v>
      </c>
      <c r="R110" s="262">
        <f t="shared" ca="1" si="39"/>
        <v>-50562.700781972118</v>
      </c>
      <c r="S110" s="262">
        <f t="shared" ca="1" si="39"/>
        <v>-50285.199756871822</v>
      </c>
      <c r="T110" s="262">
        <f t="shared" ca="1" si="39"/>
        <v>-57214.701708832683</v>
      </c>
      <c r="U110" s="262">
        <f t="shared" ca="1" si="39"/>
        <v>-61390.747000829288</v>
      </c>
    </row>
    <row r="111" spans="1:21" ht="15">
      <c r="A111" s="206"/>
      <c r="B111" s="224" t="s">
        <v>64</v>
      </c>
      <c r="C111" s="35" t="str">
        <f>'Data Request'!$C$6</f>
        <v>Naira</v>
      </c>
      <c r="D111" s="35" t="str">
        <f>'Data Request'!$C$7</f>
        <v>Million</v>
      </c>
      <c r="E111" s="263"/>
      <c r="F111" s="255"/>
      <c r="G111" s="255"/>
      <c r="H111" s="255"/>
      <c r="I111" s="255"/>
      <c r="J111" s="255"/>
      <c r="K111" s="221"/>
      <c r="L111" s="228">
        <f t="shared" ref="L111:U112" si="40">SUMIFS(L$158:L$237,$D$158:$D$237,$B111,$B$158:$B$237,"Gross borrowing in LCU")+SUMIFS(L$277:L$531,$D$277:$D$531,$B111,$B$277:$B$531,"Gross borrowing in LCU")</f>
        <v>0</v>
      </c>
      <c r="M111" s="228">
        <f t="shared" si="40"/>
        <v>0</v>
      </c>
      <c r="N111" s="228">
        <f t="shared" si="40"/>
        <v>0</v>
      </c>
      <c r="O111" s="228">
        <f t="shared" si="40"/>
        <v>0</v>
      </c>
      <c r="P111" s="228">
        <f t="shared" si="40"/>
        <v>0</v>
      </c>
      <c r="Q111" s="228">
        <f t="shared" si="40"/>
        <v>0</v>
      </c>
      <c r="R111" s="228">
        <f t="shared" si="40"/>
        <v>0</v>
      </c>
      <c r="S111" s="228">
        <f t="shared" si="40"/>
        <v>0</v>
      </c>
      <c r="T111" s="228">
        <f t="shared" si="40"/>
        <v>0</v>
      </c>
      <c r="U111" s="228">
        <f t="shared" si="40"/>
        <v>0</v>
      </c>
    </row>
    <row r="112" spans="1:21" ht="15">
      <c r="A112" s="206"/>
      <c r="B112" s="224" t="s">
        <v>65</v>
      </c>
      <c r="C112" s="35" t="str">
        <f>'Data Request'!$C$6</f>
        <v>Naira</v>
      </c>
      <c r="D112" s="35" t="str">
        <f>'Data Request'!$C$7</f>
        <v>Million</v>
      </c>
      <c r="E112" s="263"/>
      <c r="F112" s="255"/>
      <c r="G112" s="255"/>
      <c r="H112" s="255"/>
      <c r="I112" s="255"/>
      <c r="J112" s="255"/>
      <c r="K112" s="221"/>
      <c r="L112" s="228">
        <f t="shared" si="40"/>
        <v>-23995.537312455737</v>
      </c>
      <c r="M112" s="228">
        <f t="shared" ca="1" si="40"/>
        <v>-23886.356966218475</v>
      </c>
      <c r="N112" s="228">
        <f t="shared" ca="1" si="40"/>
        <v>-19993.238269650174</v>
      </c>
      <c r="O112" s="228">
        <f t="shared" ca="1" si="40"/>
        <v>-20912.477786301002</v>
      </c>
      <c r="P112" s="228">
        <f t="shared" ca="1" si="40"/>
        <v>-20056.186025195952</v>
      </c>
      <c r="Q112" s="228">
        <f t="shared" ca="1" si="40"/>
        <v>-48272.752358139907</v>
      </c>
      <c r="R112" s="228">
        <f t="shared" ca="1" si="40"/>
        <v>-50562.700781972126</v>
      </c>
      <c r="S112" s="228">
        <f t="shared" ca="1" si="40"/>
        <v>-50285.199756871829</v>
      </c>
      <c r="T112" s="228">
        <f t="shared" ca="1" si="40"/>
        <v>-57214.701708832683</v>
      </c>
      <c r="U112" s="228">
        <f t="shared" ca="1" si="40"/>
        <v>-61390.747000829288</v>
      </c>
    </row>
    <row r="113" spans="1:21" ht="15">
      <c r="A113" s="206"/>
      <c r="B113" s="258" t="s">
        <v>214</v>
      </c>
      <c r="C113" s="35" t="str">
        <f>'Data Request'!$C$6</f>
        <v>Naira</v>
      </c>
      <c r="D113" s="35" t="str">
        <f>'Data Request'!$C$7</f>
        <v>Million</v>
      </c>
      <c r="E113" s="263"/>
      <c r="F113" s="261"/>
      <c r="G113" s="341">
        <f t="shared" ref="G113:J113" si="41">G114+G115</f>
        <v>1204.0948514742799</v>
      </c>
      <c r="H113" s="341">
        <f t="shared" si="41"/>
        <v>1486.0628325361731</v>
      </c>
      <c r="I113" s="341">
        <f t="shared" si="41"/>
        <v>1966.1344754043937</v>
      </c>
      <c r="J113" s="341">
        <f t="shared" si="41"/>
        <v>2048.435682635185</v>
      </c>
      <c r="K113" s="341">
        <f>K114+K115</f>
        <v>2525.3967569747269</v>
      </c>
      <c r="L113" s="262">
        <f t="shared" ref="L113:U113" si="42">L92</f>
        <v>2858.9436678107704</v>
      </c>
      <c r="M113" s="262">
        <f t="shared" ca="1" si="42"/>
        <v>3983.2285685028091</v>
      </c>
      <c r="N113" s="262">
        <f t="shared" ca="1" si="42"/>
        <v>9048.037994421451</v>
      </c>
      <c r="O113" s="262">
        <f t="shared" ca="1" si="42"/>
        <v>9149.7338456840225</v>
      </c>
      <c r="P113" s="262">
        <f t="shared" ca="1" si="42"/>
        <v>11256.514489509724</v>
      </c>
      <c r="Q113" s="262">
        <f t="shared" ca="1" si="42"/>
        <v>-15626.903146929028</v>
      </c>
      <c r="R113" s="262">
        <f t="shared" ca="1" si="42"/>
        <v>-13899.997140873929</v>
      </c>
      <c r="S113" s="262">
        <f t="shared" ca="1" si="42"/>
        <v>-9383.2665014969025</v>
      </c>
      <c r="T113" s="262">
        <f t="shared" ca="1" si="42"/>
        <v>-11754.538045808567</v>
      </c>
      <c r="U113" s="262">
        <f t="shared" ca="1" si="42"/>
        <v>-10863.573985836894</v>
      </c>
    </row>
    <row r="114" spans="1:21" ht="15">
      <c r="A114" s="206"/>
      <c r="B114" s="224" t="s">
        <v>64</v>
      </c>
      <c r="C114" s="35" t="str">
        <f>'Data Request'!$C$6</f>
        <v>Naira</v>
      </c>
      <c r="D114" s="35" t="str">
        <f>'Data Request'!$C$7</f>
        <v>Million</v>
      </c>
      <c r="E114" s="263"/>
      <c r="F114" s="265"/>
      <c r="G114" s="228">
        <f t="shared" ref="G114:U115" si="43">SUMIFS(G$158:G$237,$D$158:$D$237,$B114,$B$158:$B$237,"Amortization in LCU")+SUMIFS(G$277:G$531,$D$277:$D$531,$B114,$B$277:$B$531,"Amortization in LCU")</f>
        <v>749.37921787428002</v>
      </c>
      <c r="H114" s="228">
        <f t="shared" si="43"/>
        <v>1013.9213346861732</v>
      </c>
      <c r="I114" s="228">
        <f t="shared" si="43"/>
        <v>1285.7762761843937</v>
      </c>
      <c r="J114" s="228">
        <f t="shared" si="43"/>
        <v>1353.2165613851851</v>
      </c>
      <c r="K114" s="228">
        <f t="shared" si="43"/>
        <v>1511.2757878047269</v>
      </c>
      <c r="L114" s="228">
        <f t="shared" si="43"/>
        <v>1844.8226986407706</v>
      </c>
      <c r="M114" s="228">
        <f t="shared" ca="1" si="43"/>
        <v>1937.0638335728088</v>
      </c>
      <c r="N114" s="228">
        <f t="shared" ca="1" si="43"/>
        <v>2033.9170252514496</v>
      </c>
      <c r="O114" s="228">
        <f t="shared" ca="1" si="43"/>
        <v>2135.6128765140215</v>
      </c>
      <c r="P114" s="228">
        <f t="shared" ca="1" si="43"/>
        <v>2242.3935203397227</v>
      </c>
      <c r="Q114" s="228">
        <f t="shared" ca="1" si="43"/>
        <v>2354.5131963567092</v>
      </c>
      <c r="R114" s="228">
        <f t="shared" ca="1" si="43"/>
        <v>2472.2388561745447</v>
      </c>
      <c r="S114" s="228">
        <f t="shared" ca="1" si="43"/>
        <v>2595.8507989832715</v>
      </c>
      <c r="T114" s="228">
        <f t="shared" ca="1" si="43"/>
        <v>2725.6433389324357</v>
      </c>
      <c r="U114" s="228">
        <f t="shared" ca="1" si="43"/>
        <v>2861.9255058790563</v>
      </c>
    </row>
    <row r="115" spans="1:21" ht="15">
      <c r="A115" s="206"/>
      <c r="B115" s="224" t="s">
        <v>65</v>
      </c>
      <c r="C115" s="35" t="str">
        <f>'Data Request'!$C$6</f>
        <v>Naira</v>
      </c>
      <c r="D115" s="35" t="str">
        <f>'Data Request'!$C$7</f>
        <v>Million</v>
      </c>
      <c r="E115" s="263"/>
      <c r="F115" s="265"/>
      <c r="G115" s="228">
        <f t="shared" si="43"/>
        <v>454.71563360000005</v>
      </c>
      <c r="H115" s="228">
        <f t="shared" si="43"/>
        <v>472.14149785000001</v>
      </c>
      <c r="I115" s="228">
        <f t="shared" si="43"/>
        <v>680.35819921999996</v>
      </c>
      <c r="J115" s="228">
        <f t="shared" si="43"/>
        <v>695.21912125000006</v>
      </c>
      <c r="K115" s="228">
        <f t="shared" si="43"/>
        <v>1014.1209691700001</v>
      </c>
      <c r="L115" s="228">
        <f t="shared" si="43"/>
        <v>1014.1209691700001</v>
      </c>
      <c r="M115" s="228">
        <f t="shared" ca="1" si="43"/>
        <v>2046.1647349300001</v>
      </c>
      <c r="N115" s="228">
        <f t="shared" ca="1" si="43"/>
        <v>7014.1209691700005</v>
      </c>
      <c r="O115" s="228">
        <f t="shared" ca="1" si="43"/>
        <v>7014.1209691700005</v>
      </c>
      <c r="P115" s="228">
        <f t="shared" ca="1" si="43"/>
        <v>9014.1209691700005</v>
      </c>
      <c r="Q115" s="228">
        <f t="shared" ca="1" si="43"/>
        <v>-17981.416343285739</v>
      </c>
      <c r="R115" s="228">
        <f t="shared" ca="1" si="43"/>
        <v>-16372.235997048474</v>
      </c>
      <c r="S115" s="228">
        <f t="shared" ca="1" si="43"/>
        <v>-11979.117300480173</v>
      </c>
      <c r="T115" s="228">
        <f t="shared" ca="1" si="43"/>
        <v>-14480.181384741001</v>
      </c>
      <c r="U115" s="228">
        <f t="shared" ca="1" si="43"/>
        <v>-13725.499491715951</v>
      </c>
    </row>
    <row r="116" spans="1:21" ht="15">
      <c r="A116" s="206"/>
      <c r="B116" s="258" t="s">
        <v>264</v>
      </c>
      <c r="C116" s="35" t="str">
        <f>'Data Request'!$C$6</f>
        <v>Naira</v>
      </c>
      <c r="D116" s="35" t="str">
        <f>'Data Request'!$C$7</f>
        <v>Million</v>
      </c>
      <c r="E116" s="263"/>
      <c r="F116" s="261"/>
      <c r="G116" s="341">
        <f t="shared" ref="G116:J116" si="44">G117+G118</f>
        <v>1913.33380841647</v>
      </c>
      <c r="H116" s="341">
        <f t="shared" si="44"/>
        <v>2149.1946417313279</v>
      </c>
      <c r="I116" s="341">
        <f t="shared" si="44"/>
        <v>2318.2768191000159</v>
      </c>
      <c r="J116" s="341">
        <f t="shared" si="44"/>
        <v>2171.6287262400001</v>
      </c>
      <c r="K116" s="341">
        <f>K117+K118</f>
        <v>2544.7760527899995</v>
      </c>
      <c r="L116" s="262">
        <f>L95</f>
        <v>2749.9541354294997</v>
      </c>
      <c r="M116" s="262">
        <f t="shared" ref="M116:U116" si="45">M95</f>
        <v>3215.071236596516</v>
      </c>
      <c r="N116" s="262">
        <f t="shared" ca="1" si="45"/>
        <v>3597.6132456490868</v>
      </c>
      <c r="O116" s="262">
        <f t="shared" ca="1" si="45"/>
        <v>4208.6202497987078</v>
      </c>
      <c r="P116" s="262">
        <f t="shared" ca="1" si="45"/>
        <v>4671.672961167239</v>
      </c>
      <c r="Q116" s="262">
        <f t="shared" ca="1" si="45"/>
        <v>5137.7429384556781</v>
      </c>
      <c r="R116" s="262">
        <f t="shared" ca="1" si="45"/>
        <v>3010.068116051717</v>
      </c>
      <c r="S116" s="262">
        <f t="shared" ca="1" si="45"/>
        <v>754.47708963247169</v>
      </c>
      <c r="T116" s="262">
        <f t="shared" ca="1" si="45"/>
        <v>-1720.9328007663762</v>
      </c>
      <c r="U116" s="262">
        <f t="shared" ca="1" si="45"/>
        <v>-4600.9806096217544</v>
      </c>
    </row>
    <row r="117" spans="1:21" ht="15">
      <c r="A117" s="206"/>
      <c r="B117" s="224" t="s">
        <v>64</v>
      </c>
      <c r="C117" s="35" t="str">
        <f>'Data Request'!$C$6</f>
        <v>Naira</v>
      </c>
      <c r="D117" s="35" t="str">
        <f>'Data Request'!$C$7</f>
        <v>Million</v>
      </c>
      <c r="E117" s="263"/>
      <c r="F117" s="265"/>
      <c r="G117" s="228">
        <f t="shared" ref="G117:U118" si="46">SUMIFS(G$158:G$237,$D$158:$D$237,$B117,$B$158:$B$237,"Interests in LCU")+SUMIFS(G$277:G$531,$D$277:$D$531,$B117,$B$277:$B$531,"Interests in LCU")</f>
        <v>315.32915494647006</v>
      </c>
      <c r="H117" s="228">
        <f t="shared" si="46"/>
        <v>297.55214086132793</v>
      </c>
      <c r="I117" s="228">
        <f t="shared" si="46"/>
        <v>332.76194914001599</v>
      </c>
      <c r="J117" s="228">
        <f t="shared" si="46"/>
        <v>289.35785958000002</v>
      </c>
      <c r="K117" s="228">
        <f t="shared" si="46"/>
        <v>225.85071360000003</v>
      </c>
      <c r="L117" s="228">
        <f t="shared" si="46"/>
        <v>315.08252928000007</v>
      </c>
      <c r="M117" s="228">
        <f t="shared" si="46"/>
        <v>378.099035136</v>
      </c>
      <c r="N117" s="228">
        <f t="shared" ca="1" si="46"/>
        <v>453.71884216320001</v>
      </c>
      <c r="O117" s="228">
        <f t="shared" ca="1" si="46"/>
        <v>544.46261059584003</v>
      </c>
      <c r="P117" s="228">
        <f t="shared" ca="1" si="46"/>
        <v>653.35513271500793</v>
      </c>
      <c r="Q117" s="228">
        <f t="shared" ca="1" si="46"/>
        <v>784.02615925800944</v>
      </c>
      <c r="R117" s="228">
        <f t="shared" ca="1" si="46"/>
        <v>940.83139110961145</v>
      </c>
      <c r="S117" s="228">
        <f t="shared" ca="1" si="46"/>
        <v>1128.9976693315336</v>
      </c>
      <c r="T117" s="228">
        <f t="shared" ca="1" si="46"/>
        <v>1354.7972031978404</v>
      </c>
      <c r="U117" s="228">
        <f t="shared" ca="1" si="46"/>
        <v>1625.7566438374083</v>
      </c>
    </row>
    <row r="118" spans="1:21" ht="15">
      <c r="A118" s="206"/>
      <c r="B118" s="224" t="s">
        <v>65</v>
      </c>
      <c r="C118" s="35" t="str">
        <f>'Data Request'!$C$6</f>
        <v>Naira</v>
      </c>
      <c r="D118" s="35" t="str">
        <f>'Data Request'!$C$7</f>
        <v>Million</v>
      </c>
      <c r="E118" s="263"/>
      <c r="F118" s="265"/>
      <c r="G118" s="228">
        <f t="shared" si="46"/>
        <v>1598.00465347</v>
      </c>
      <c r="H118" s="228">
        <f t="shared" si="46"/>
        <v>1851.6425008699998</v>
      </c>
      <c r="I118" s="228">
        <f t="shared" si="46"/>
        <v>1985.5148699600002</v>
      </c>
      <c r="J118" s="228">
        <f t="shared" si="46"/>
        <v>1882.2708666600001</v>
      </c>
      <c r="K118" s="228">
        <f t="shared" si="46"/>
        <v>2318.9253391899997</v>
      </c>
      <c r="L118" s="228">
        <f t="shared" si="46"/>
        <v>2434.8716061494997</v>
      </c>
      <c r="M118" s="228">
        <f t="shared" si="46"/>
        <v>2836.9722014605159</v>
      </c>
      <c r="N118" s="228">
        <f t="shared" ca="1" si="46"/>
        <v>3143.8944034858869</v>
      </c>
      <c r="O118" s="228">
        <f t="shared" ca="1" si="46"/>
        <v>3664.1576392028678</v>
      </c>
      <c r="P118" s="228">
        <f t="shared" ca="1" si="46"/>
        <v>4018.317828452231</v>
      </c>
      <c r="Q118" s="228">
        <f t="shared" ca="1" si="46"/>
        <v>4353.7167791976681</v>
      </c>
      <c r="R118" s="228">
        <f t="shared" ca="1" si="46"/>
        <v>2069.2367249421059</v>
      </c>
      <c r="S118" s="228">
        <f t="shared" ca="1" si="46"/>
        <v>-374.52057969906173</v>
      </c>
      <c r="T118" s="228">
        <f t="shared" ca="1" si="46"/>
        <v>-3075.7300039642164</v>
      </c>
      <c r="U118" s="228">
        <f t="shared" ca="1" si="46"/>
        <v>-6226.7372534591623</v>
      </c>
    </row>
    <row r="119" spans="1:21" ht="15">
      <c r="A119" s="206"/>
      <c r="B119" s="258" t="s">
        <v>213</v>
      </c>
      <c r="C119" s="35" t="str">
        <f>'Data Request'!$C$6</f>
        <v>Naira</v>
      </c>
      <c r="D119" s="35" t="str">
        <f>'Data Request'!$C$7</f>
        <v>Million</v>
      </c>
      <c r="E119" s="263"/>
      <c r="F119" s="261"/>
      <c r="G119" s="261"/>
      <c r="H119" s="261"/>
      <c r="I119" s="261"/>
      <c r="J119" s="261"/>
      <c r="K119" s="262"/>
      <c r="L119" s="262">
        <f t="shared" ref="L119:U121" si="47">L110-L113</f>
        <v>-26854.480980266511</v>
      </c>
      <c r="M119" s="262">
        <f t="shared" ca="1" si="47"/>
        <v>-27869.585534721278</v>
      </c>
      <c r="N119" s="262">
        <f t="shared" ca="1" si="47"/>
        <v>-29041.276264071617</v>
      </c>
      <c r="O119" s="262">
        <f t="shared" ca="1" si="47"/>
        <v>-30062.211631985017</v>
      </c>
      <c r="P119" s="262">
        <f t="shared" ca="1" si="47"/>
        <v>-31312.700514705677</v>
      </c>
      <c r="Q119" s="262">
        <f t="shared" ca="1" si="47"/>
        <v>-32645.849211210887</v>
      </c>
      <c r="R119" s="262">
        <f t="shared" ca="1" si="47"/>
        <v>-36662.703641098189</v>
      </c>
      <c r="S119" s="262">
        <f t="shared" ca="1" si="47"/>
        <v>-40901.933255374919</v>
      </c>
      <c r="T119" s="262">
        <f t="shared" ca="1" si="47"/>
        <v>-45460.163663024112</v>
      </c>
      <c r="U119" s="262">
        <f t="shared" ca="1" si="47"/>
        <v>-50527.173014992397</v>
      </c>
    </row>
    <row r="120" spans="1:21" ht="15">
      <c r="A120" s="206"/>
      <c r="B120" s="224" t="s">
        <v>64</v>
      </c>
      <c r="C120" s="35" t="str">
        <f>'Data Request'!$C$6</f>
        <v>Naira</v>
      </c>
      <c r="D120" s="35" t="str">
        <f>'Data Request'!$C$7</f>
        <v>Million</v>
      </c>
      <c r="E120" s="263"/>
      <c r="F120" s="222"/>
      <c r="G120" s="222"/>
      <c r="H120" s="222"/>
      <c r="I120" s="222"/>
      <c r="J120" s="222"/>
      <c r="K120" s="228"/>
      <c r="L120" s="228">
        <f t="shared" si="47"/>
        <v>-1844.8226986407706</v>
      </c>
      <c r="M120" s="228">
        <f t="shared" ca="1" si="47"/>
        <v>-1937.0638335728088</v>
      </c>
      <c r="N120" s="228">
        <f t="shared" ca="1" si="47"/>
        <v>-2033.9170252514496</v>
      </c>
      <c r="O120" s="228">
        <f t="shared" ca="1" si="47"/>
        <v>-2135.6128765140215</v>
      </c>
      <c r="P120" s="228">
        <f t="shared" ca="1" si="47"/>
        <v>-2242.3935203397227</v>
      </c>
      <c r="Q120" s="228">
        <f t="shared" ca="1" si="47"/>
        <v>-2354.5131963567092</v>
      </c>
      <c r="R120" s="228">
        <f t="shared" ca="1" si="47"/>
        <v>-2472.2388561745447</v>
      </c>
      <c r="S120" s="228">
        <f t="shared" ca="1" si="47"/>
        <v>-2595.8507989832715</v>
      </c>
      <c r="T120" s="228">
        <f t="shared" ca="1" si="47"/>
        <v>-2725.6433389324357</v>
      </c>
      <c r="U120" s="228">
        <f t="shared" ca="1" si="47"/>
        <v>-2861.9255058790563</v>
      </c>
    </row>
    <row r="121" spans="1:21" ht="15">
      <c r="A121" s="206"/>
      <c r="B121" s="224" t="s">
        <v>65</v>
      </c>
      <c r="C121" s="35" t="str">
        <f>'Data Request'!$C$6</f>
        <v>Naira</v>
      </c>
      <c r="D121" s="35" t="str">
        <f>'Data Request'!$C$7</f>
        <v>Million</v>
      </c>
      <c r="E121" s="263"/>
      <c r="F121" s="222"/>
      <c r="G121" s="222"/>
      <c r="H121" s="222"/>
      <c r="I121" s="222"/>
      <c r="J121" s="222"/>
      <c r="K121" s="228"/>
      <c r="L121" s="228">
        <f t="shared" si="47"/>
        <v>-25009.658281625736</v>
      </c>
      <c r="M121" s="228">
        <f t="shared" ca="1" si="47"/>
        <v>-25932.521701148475</v>
      </c>
      <c r="N121" s="228">
        <f t="shared" ca="1" si="47"/>
        <v>-27007.359238820172</v>
      </c>
      <c r="O121" s="228">
        <f t="shared" ca="1" si="47"/>
        <v>-27926.598755471001</v>
      </c>
      <c r="P121" s="228">
        <f t="shared" ca="1" si="47"/>
        <v>-29070.30699436595</v>
      </c>
      <c r="Q121" s="228">
        <f t="shared" ca="1" si="47"/>
        <v>-30291.336014854169</v>
      </c>
      <c r="R121" s="228">
        <f t="shared" ca="1" si="47"/>
        <v>-34190.46478492365</v>
      </c>
      <c r="S121" s="228">
        <f t="shared" ca="1" si="47"/>
        <v>-38306.082456391654</v>
      </c>
      <c r="T121" s="228">
        <f t="shared" ca="1" si="47"/>
        <v>-42734.520324091682</v>
      </c>
      <c r="U121" s="228">
        <f t="shared" ca="1" si="47"/>
        <v>-47665.247509113338</v>
      </c>
    </row>
    <row r="122" spans="1:21" ht="15">
      <c r="A122" s="206"/>
      <c r="B122" s="258" t="s">
        <v>212</v>
      </c>
      <c r="C122" s="35" t="str">
        <f>'Data Request'!$C$6</f>
        <v>Naira</v>
      </c>
      <c r="D122" s="35" t="str">
        <f>'Data Request'!$C$7</f>
        <v>Million</v>
      </c>
      <c r="E122" s="263"/>
      <c r="F122" s="261"/>
      <c r="G122" s="261"/>
      <c r="H122" s="261"/>
      <c r="I122" s="261"/>
      <c r="J122" s="261"/>
      <c r="K122" s="262"/>
      <c r="L122" s="262">
        <f t="shared" ref="L122:U122" si="48">L107-K107</f>
        <v>-15779.576612986537</v>
      </c>
      <c r="M122" s="262">
        <f t="shared" ca="1" si="48"/>
        <v>-27869.585534721264</v>
      </c>
      <c r="N122" s="262">
        <f t="shared" ca="1" si="48"/>
        <v>-29041.276264071639</v>
      </c>
      <c r="O122" s="262">
        <f t="shared" ca="1" si="48"/>
        <v>-30062.211631985003</v>
      </c>
      <c r="P122" s="262">
        <f t="shared" ca="1" si="48"/>
        <v>-31312.700514705677</v>
      </c>
      <c r="Q122" s="262">
        <f t="shared" ca="1" si="48"/>
        <v>-32645.84921121088</v>
      </c>
      <c r="R122" s="262">
        <f t="shared" ca="1" si="48"/>
        <v>-36662.703641098196</v>
      </c>
      <c r="S122" s="262">
        <f t="shared" ca="1" si="48"/>
        <v>-40901.933255374985</v>
      </c>
      <c r="T122" s="262">
        <f t="shared" ca="1" si="48"/>
        <v>-45460.163663024083</v>
      </c>
      <c r="U122" s="262">
        <f t="shared" ca="1" si="48"/>
        <v>-50527.173014992441</v>
      </c>
    </row>
    <row r="123" spans="1:21" ht="15">
      <c r="A123" s="206"/>
      <c r="B123" s="258" t="s">
        <v>211</v>
      </c>
      <c r="C123" s="35" t="str">
        <f>'Data Request'!$C$6</f>
        <v>Naira</v>
      </c>
      <c r="D123" s="35" t="str">
        <f>'Data Request'!$C$7</f>
        <v>Million</v>
      </c>
      <c r="E123" s="271"/>
      <c r="F123" s="261"/>
      <c r="G123" s="261"/>
      <c r="H123" s="261"/>
      <c r="I123" s="261"/>
      <c r="J123" s="261"/>
      <c r="K123" s="262"/>
      <c r="L123" s="262">
        <f t="shared" ref="L123:U123" si="49">L122-L119</f>
        <v>11074.904367279974</v>
      </c>
      <c r="M123" s="262">
        <f t="shared" ca="1" si="49"/>
        <v>0</v>
      </c>
      <c r="N123" s="262">
        <f t="shared" ca="1" si="49"/>
        <v>0</v>
      </c>
      <c r="O123" s="262">
        <f t="shared" ca="1" si="49"/>
        <v>0</v>
      </c>
      <c r="P123" s="262">
        <f t="shared" ca="1" si="49"/>
        <v>0</v>
      </c>
      <c r="Q123" s="262">
        <f t="shared" ca="1" si="49"/>
        <v>0</v>
      </c>
      <c r="R123" s="262">
        <f t="shared" ca="1" si="49"/>
        <v>0</v>
      </c>
      <c r="S123" s="262">
        <f t="shared" ca="1" si="49"/>
        <v>-6.5483618527650833E-11</v>
      </c>
      <c r="T123" s="262">
        <f t="shared" ca="1" si="49"/>
        <v>0</v>
      </c>
      <c r="U123" s="262">
        <f t="shared" ca="1" si="49"/>
        <v>0</v>
      </c>
    </row>
    <row r="124" spans="1:21" ht="15">
      <c r="A124" s="185"/>
      <c r="B124" s="269"/>
      <c r="C124" s="271"/>
      <c r="D124" s="271"/>
      <c r="E124" s="271"/>
      <c r="F124" s="272"/>
      <c r="G124" s="272"/>
      <c r="H124" s="272"/>
      <c r="I124" s="272"/>
      <c r="J124" s="272"/>
      <c r="K124" s="270"/>
      <c r="L124" s="270"/>
      <c r="M124" s="270"/>
      <c r="N124" s="270"/>
      <c r="O124" s="270"/>
      <c r="P124" s="270"/>
      <c r="Q124" s="270"/>
      <c r="R124" s="270"/>
      <c r="S124" s="221"/>
      <c r="T124" s="221"/>
      <c r="U124" s="221"/>
    </row>
    <row r="125" spans="1:21" ht="15">
      <c r="A125" s="207"/>
      <c r="B125" s="207" t="s">
        <v>306</v>
      </c>
      <c r="C125" s="271"/>
      <c r="D125" s="271"/>
      <c r="E125" s="271"/>
      <c r="F125" s="272"/>
      <c r="G125" s="272"/>
      <c r="H125" s="272"/>
      <c r="I125" s="272"/>
      <c r="J125" s="272"/>
      <c r="K125" s="270"/>
      <c r="L125" s="270"/>
      <c r="M125" s="270"/>
      <c r="N125" s="270"/>
      <c r="O125" s="270"/>
      <c r="P125" s="270"/>
      <c r="Q125" s="270"/>
      <c r="R125" s="270"/>
      <c r="S125" s="221"/>
      <c r="T125" s="221"/>
      <c r="U125" s="221"/>
    </row>
    <row r="126" spans="1:21" ht="15">
      <c r="A126" s="207"/>
      <c r="B126" s="258" t="s">
        <v>216</v>
      </c>
      <c r="C126" s="35" t="str">
        <f>'Data Request'!$C$6</f>
        <v>Naira</v>
      </c>
      <c r="D126" s="35" t="str">
        <f>'Data Request'!$C$7</f>
        <v>Million</v>
      </c>
      <c r="E126" s="263"/>
      <c r="F126" s="261"/>
      <c r="G126" s="341">
        <f t="shared" ref="G126:J126" si="50">G107</f>
        <v>141852.10725286513</v>
      </c>
      <c r="H126" s="341">
        <f t="shared" si="50"/>
        <v>157257.80407878614</v>
      </c>
      <c r="I126" s="341">
        <f t="shared" si="50"/>
        <v>164076.0813640175</v>
      </c>
      <c r="J126" s="341">
        <f t="shared" si="50"/>
        <v>225814.99905458503</v>
      </c>
      <c r="K126" s="341">
        <f>K107</f>
        <v>235074.69480103999</v>
      </c>
      <c r="L126" s="262">
        <f>K126+(-L50+L53)+L54-L56+K108/K8*(L8-K8)</f>
        <v>219295.11818805349</v>
      </c>
      <c r="M126" s="262">
        <f t="shared" ref="M126:U126" si="51">L126+(-M50+M53)+M54-M56+L108/L8*(M8-L8)</f>
        <v>191425.53265333222</v>
      </c>
      <c r="N126" s="262">
        <f t="shared" ca="1" si="51"/>
        <v>162384.25638926061</v>
      </c>
      <c r="O126" s="262">
        <f t="shared" ca="1" si="51"/>
        <v>132322.04475727558</v>
      </c>
      <c r="P126" s="262">
        <f t="shared" ca="1" si="51"/>
        <v>101009.3442425699</v>
      </c>
      <c r="Q126" s="262">
        <f t="shared" ca="1" si="51"/>
        <v>68363.495031359009</v>
      </c>
      <c r="R126" s="262">
        <f t="shared" ca="1" si="51"/>
        <v>31700.791390260827</v>
      </c>
      <c r="S126" s="262">
        <f t="shared" ca="1" si="51"/>
        <v>-9201.1418651140921</v>
      </c>
      <c r="T126" s="262">
        <f t="shared" ca="1" si="51"/>
        <v>-54661.305528138211</v>
      </c>
      <c r="U126" s="262">
        <f t="shared" ca="1" si="51"/>
        <v>-105188.47854313059</v>
      </c>
    </row>
    <row r="127" spans="1:21" ht="15">
      <c r="A127" s="185"/>
      <c r="B127" s="269"/>
      <c r="C127" s="271"/>
      <c r="D127" s="271"/>
      <c r="E127" s="271"/>
      <c r="F127" s="272"/>
      <c r="G127" s="272"/>
      <c r="H127" s="272"/>
      <c r="I127" s="272"/>
      <c r="J127" s="272"/>
      <c r="K127" s="270"/>
      <c r="L127" s="270"/>
      <c r="M127" s="270"/>
      <c r="N127" s="270"/>
      <c r="O127" s="270"/>
      <c r="P127" s="270"/>
      <c r="Q127" s="270"/>
      <c r="R127" s="270"/>
      <c r="S127" s="221"/>
      <c r="T127" s="221"/>
      <c r="U127" s="221"/>
    </row>
    <row r="128" spans="1:21" ht="15">
      <c r="A128" s="185"/>
      <c r="B128" s="260"/>
      <c r="C128" s="260"/>
      <c r="D128" s="260"/>
      <c r="E128" s="260"/>
      <c r="F128" s="260"/>
      <c r="G128" s="260"/>
      <c r="H128" s="260"/>
      <c r="I128" s="260"/>
      <c r="J128" s="260"/>
      <c r="K128" s="260"/>
      <c r="L128" s="260"/>
      <c r="M128" s="260"/>
      <c r="N128" s="260"/>
      <c r="O128" s="260"/>
      <c r="P128" s="260"/>
      <c r="Q128" s="260"/>
      <c r="R128" s="260"/>
      <c r="S128" s="252"/>
      <c r="T128" s="252"/>
      <c r="U128" s="252"/>
    </row>
    <row r="129" spans="1:21" ht="15">
      <c r="A129" s="205"/>
      <c r="B129" s="205" t="s">
        <v>210</v>
      </c>
      <c r="C129" s="171"/>
      <c r="D129" s="171"/>
      <c r="E129" s="171"/>
      <c r="F129" s="173"/>
      <c r="G129" s="173"/>
      <c r="H129" s="173"/>
      <c r="I129" s="173"/>
      <c r="J129" s="173"/>
      <c r="K129" s="171"/>
      <c r="L129" s="171"/>
      <c r="M129" s="171"/>
      <c r="N129" s="171"/>
      <c r="O129" s="171"/>
      <c r="P129" s="171"/>
      <c r="Q129" s="171"/>
      <c r="R129" s="171"/>
      <c r="S129" s="168"/>
      <c r="T129" s="168"/>
      <c r="U129" s="168"/>
    </row>
    <row r="130" spans="1:21" ht="15">
      <c r="A130" s="198"/>
      <c r="B130" s="194" t="str">
        <f>"Existing debt at end-"&amp;K130</f>
        <v>Existing debt at end-2019</v>
      </c>
      <c r="C130" s="195"/>
      <c r="D130" s="195"/>
      <c r="E130" s="193"/>
      <c r="F130" s="195"/>
      <c r="G130" s="204">
        <f t="shared" ref="G130:U130" si="52">G78</f>
        <v>2015</v>
      </c>
      <c r="H130" s="204">
        <f t="shared" si="52"/>
        <v>2016</v>
      </c>
      <c r="I130" s="204">
        <f t="shared" si="52"/>
        <v>2017</v>
      </c>
      <c r="J130" s="204">
        <f t="shared" si="52"/>
        <v>2018</v>
      </c>
      <c r="K130" s="204">
        <f t="shared" si="52"/>
        <v>2019</v>
      </c>
      <c r="L130" s="204">
        <f t="shared" si="52"/>
        <v>2020</v>
      </c>
      <c r="M130" s="204">
        <f t="shared" si="52"/>
        <v>2021</v>
      </c>
      <c r="N130" s="204">
        <f t="shared" si="52"/>
        <v>2022</v>
      </c>
      <c r="O130" s="204">
        <f t="shared" si="52"/>
        <v>2023</v>
      </c>
      <c r="P130" s="204">
        <f t="shared" si="52"/>
        <v>2024</v>
      </c>
      <c r="Q130" s="204">
        <f t="shared" si="52"/>
        <v>2025</v>
      </c>
      <c r="R130" s="204">
        <f t="shared" si="52"/>
        <v>2026</v>
      </c>
      <c r="S130" s="204">
        <f t="shared" si="52"/>
        <v>2027</v>
      </c>
      <c r="T130" s="204">
        <f t="shared" si="52"/>
        <v>2028</v>
      </c>
      <c r="U130" s="204">
        <f t="shared" si="52"/>
        <v>2029</v>
      </c>
    </row>
    <row r="131" spans="1:21" ht="15">
      <c r="A131" s="198"/>
      <c r="B131" s="194"/>
      <c r="C131" s="195"/>
      <c r="D131" s="195"/>
      <c r="E131" s="193"/>
      <c r="F131" s="195"/>
      <c r="G131" s="195"/>
      <c r="H131" s="195"/>
      <c r="I131" s="195"/>
      <c r="J131" s="195"/>
      <c r="K131" s="203"/>
      <c r="L131" s="193"/>
      <c r="M131" s="193"/>
      <c r="N131" s="193"/>
      <c r="O131" s="193"/>
      <c r="P131" s="193"/>
      <c r="Q131" s="193"/>
      <c r="R131" s="193"/>
      <c r="S131" s="193"/>
      <c r="T131" s="193"/>
      <c r="U131" s="193"/>
    </row>
    <row r="132" spans="1:21" ht="15">
      <c r="A132" s="198"/>
      <c r="B132" s="172"/>
      <c r="C132" s="172"/>
      <c r="D132" s="172"/>
      <c r="E132" s="192"/>
      <c r="F132" s="172"/>
      <c r="G132" s="172"/>
      <c r="H132" s="172"/>
      <c r="I132" s="172"/>
      <c r="J132" s="172"/>
      <c r="K132" s="171"/>
      <c r="L132" s="192"/>
      <c r="M132" s="192"/>
      <c r="N132" s="192"/>
      <c r="O132" s="192"/>
      <c r="P132" s="192"/>
      <c r="Q132" s="192"/>
      <c r="R132" s="192"/>
      <c r="S132" s="192"/>
      <c r="T132" s="192"/>
      <c r="U132" s="192"/>
    </row>
    <row r="133" spans="1:21" ht="15">
      <c r="A133" s="198"/>
      <c r="B133" s="189" t="s">
        <v>202</v>
      </c>
      <c r="C133" s="188"/>
      <c r="D133" s="188"/>
      <c r="E133" s="188"/>
      <c r="F133" s="187"/>
      <c r="G133" s="187"/>
      <c r="H133" s="187"/>
      <c r="I133" s="187"/>
      <c r="J133" s="187"/>
      <c r="K133" s="186"/>
      <c r="L133" s="191"/>
      <c r="M133" s="191"/>
      <c r="N133" s="191"/>
      <c r="O133" s="191"/>
      <c r="P133" s="191"/>
      <c r="Q133" s="191"/>
      <c r="R133" s="191"/>
      <c r="S133" s="191"/>
      <c r="T133" s="191"/>
      <c r="U133" s="191"/>
    </row>
    <row r="134" spans="1:21" ht="15">
      <c r="A134" s="198"/>
      <c r="B134" s="185" t="str">
        <f>B$133&amp;" for debts denominated in "&amp;D134</f>
        <v>Principal amortization payments for debts denominated in LCU</v>
      </c>
      <c r="C134" s="169" t="str">
        <f>"million "&amp;D134</f>
        <v>million LCU</v>
      </c>
      <c r="D134" s="184" t="str">
        <f>$B$81</f>
        <v>LCU</v>
      </c>
      <c r="E134" s="174" t="s">
        <v>119</v>
      </c>
      <c r="F134" s="171"/>
      <c r="G134" s="177">
        <f t="shared" ref="G134:U138" si="53">SUMIFS(G$158:G$237,$B$158:$B$237,$E134,$D$158:$D$237,$D134)</f>
        <v>454.71563360000005</v>
      </c>
      <c r="H134" s="177">
        <f t="shared" si="53"/>
        <v>472.14149785000001</v>
      </c>
      <c r="I134" s="177">
        <f t="shared" si="53"/>
        <v>680.35819921999996</v>
      </c>
      <c r="J134" s="177">
        <f t="shared" si="53"/>
        <v>695.21912125000006</v>
      </c>
      <c r="K134" s="177">
        <f t="shared" si="53"/>
        <v>1014.1209691700001</v>
      </c>
      <c r="L134" s="177">
        <f t="shared" si="53"/>
        <v>1014.1209691700001</v>
      </c>
      <c r="M134" s="177">
        <f t="shared" si="53"/>
        <v>2046.1647349300001</v>
      </c>
      <c r="N134" s="177">
        <f t="shared" si="53"/>
        <v>7014.1209691700005</v>
      </c>
      <c r="O134" s="177">
        <f t="shared" si="53"/>
        <v>7014.1209691700005</v>
      </c>
      <c r="P134" s="177">
        <f t="shared" si="53"/>
        <v>9014.1209691700005</v>
      </c>
      <c r="Q134" s="177">
        <f t="shared" si="53"/>
        <v>6014.1209691700005</v>
      </c>
      <c r="R134" s="177">
        <f t="shared" si="53"/>
        <v>7514.1209691700005</v>
      </c>
      <c r="S134" s="177">
        <f t="shared" si="53"/>
        <v>8014.1209691700005</v>
      </c>
      <c r="T134" s="177">
        <f t="shared" si="53"/>
        <v>6432.29640156</v>
      </c>
      <c r="U134" s="177">
        <f t="shared" si="53"/>
        <v>6330.6865334800004</v>
      </c>
    </row>
    <row r="135" spans="1:21" ht="15">
      <c r="A135" s="198"/>
      <c r="B135" s="185" t="str">
        <f>B$133&amp;" for debts denominated in "&amp;D135</f>
        <v>Principal amortization payments for debts denominated in USD</v>
      </c>
      <c r="C135" s="169" t="str">
        <f>"million "&amp;D135</f>
        <v>million USD</v>
      </c>
      <c r="D135" s="184" t="str">
        <f>$B$82</f>
        <v>USD</v>
      </c>
      <c r="E135" s="174" t="s">
        <v>119</v>
      </c>
      <c r="F135" s="171"/>
      <c r="G135" s="177">
        <f t="shared" si="53"/>
        <v>3.8138967199999998</v>
      </c>
      <c r="H135" s="177">
        <f t="shared" si="53"/>
        <v>4.0045915560000003</v>
      </c>
      <c r="I135" s="177">
        <f t="shared" si="53"/>
        <v>4.2048211338000003</v>
      </c>
      <c r="J135" s="177">
        <f t="shared" si="53"/>
        <v>4.4150621904900005</v>
      </c>
      <c r="K135" s="177">
        <f t="shared" si="53"/>
        <v>4.6358153000144995</v>
      </c>
      <c r="L135" s="177">
        <f t="shared" si="53"/>
        <v>4.8676060650152255</v>
      </c>
      <c r="M135" s="177">
        <f t="shared" si="53"/>
        <v>5.1109863682659862</v>
      </c>
      <c r="N135" s="177">
        <f t="shared" si="53"/>
        <v>5.3665356866792866</v>
      </c>
      <c r="O135" s="177">
        <f t="shared" si="53"/>
        <v>5.6348624710132498</v>
      </c>
      <c r="P135" s="177">
        <f t="shared" si="53"/>
        <v>5.9166055945639124</v>
      </c>
      <c r="Q135" s="177">
        <f t="shared" si="53"/>
        <v>6.2124358742921082</v>
      </c>
      <c r="R135" s="177">
        <f t="shared" si="53"/>
        <v>6.5230576680067145</v>
      </c>
      <c r="S135" s="177">
        <f t="shared" si="53"/>
        <v>6.8492105514070492</v>
      </c>
      <c r="T135" s="177">
        <f t="shared" si="53"/>
        <v>7.1916710789774028</v>
      </c>
      <c r="U135" s="177">
        <f t="shared" si="53"/>
        <v>7.5512546329262706</v>
      </c>
    </row>
    <row r="136" spans="1:21" ht="15">
      <c r="A136" s="198"/>
      <c r="B136" s="185" t="str">
        <f>B$133&amp;" for debts denominated in "&amp;D136</f>
        <v>Principal amortization payments for debts denominated in EUR</v>
      </c>
      <c r="C136" s="169" t="str">
        <f>"million "&amp;D136</f>
        <v>million EUR</v>
      </c>
      <c r="D136" s="184" t="str">
        <f>$B$83</f>
        <v>EUR</v>
      </c>
      <c r="E136" s="174" t="s">
        <v>119</v>
      </c>
      <c r="F136" s="171"/>
      <c r="G136" s="177">
        <f t="shared" si="53"/>
        <v>0</v>
      </c>
      <c r="H136" s="177">
        <f t="shared" si="53"/>
        <v>0</v>
      </c>
      <c r="I136" s="177">
        <f t="shared" si="53"/>
        <v>0</v>
      </c>
      <c r="J136" s="177">
        <f t="shared" si="53"/>
        <v>0</v>
      </c>
      <c r="K136" s="177">
        <f t="shared" si="53"/>
        <v>0</v>
      </c>
      <c r="L136" s="177">
        <f t="shared" si="53"/>
        <v>0</v>
      </c>
      <c r="M136" s="177">
        <f t="shared" si="53"/>
        <v>0</v>
      </c>
      <c r="N136" s="177">
        <f t="shared" si="53"/>
        <v>0</v>
      </c>
      <c r="O136" s="177">
        <f t="shared" si="53"/>
        <v>0</v>
      </c>
      <c r="P136" s="177">
        <f t="shared" si="53"/>
        <v>0</v>
      </c>
      <c r="Q136" s="177">
        <f t="shared" si="53"/>
        <v>0</v>
      </c>
      <c r="R136" s="177">
        <f t="shared" si="53"/>
        <v>0</v>
      </c>
      <c r="S136" s="177">
        <f t="shared" si="53"/>
        <v>0</v>
      </c>
      <c r="T136" s="177">
        <f t="shared" si="53"/>
        <v>0</v>
      </c>
      <c r="U136" s="177">
        <f t="shared" si="53"/>
        <v>0</v>
      </c>
    </row>
    <row r="137" spans="1:21" ht="15">
      <c r="A137" s="198"/>
      <c r="B137" s="185" t="str">
        <f>B$133&amp;" for debts denominated in "&amp;D137</f>
        <v>Principal amortization payments for debts denominated in GBP</v>
      </c>
      <c r="C137" s="169" t="str">
        <f>"million "&amp;D137</f>
        <v>million GBP</v>
      </c>
      <c r="D137" s="184" t="str">
        <f>$B$84</f>
        <v>GBP</v>
      </c>
      <c r="E137" s="174" t="s">
        <v>119</v>
      </c>
      <c r="F137" s="171"/>
      <c r="G137" s="177">
        <f t="shared" si="53"/>
        <v>0</v>
      </c>
      <c r="H137" s="177">
        <f t="shared" si="53"/>
        <v>0</v>
      </c>
      <c r="I137" s="177">
        <f t="shared" si="53"/>
        <v>0</v>
      </c>
      <c r="J137" s="177">
        <f t="shared" si="53"/>
        <v>0</v>
      </c>
      <c r="K137" s="177">
        <f t="shared" si="53"/>
        <v>0</v>
      </c>
      <c r="L137" s="177">
        <f t="shared" si="53"/>
        <v>0</v>
      </c>
      <c r="M137" s="177">
        <f t="shared" si="53"/>
        <v>0</v>
      </c>
      <c r="N137" s="177">
        <f t="shared" si="53"/>
        <v>0</v>
      </c>
      <c r="O137" s="177">
        <f t="shared" si="53"/>
        <v>0</v>
      </c>
      <c r="P137" s="177">
        <f t="shared" si="53"/>
        <v>0</v>
      </c>
      <c r="Q137" s="177">
        <f t="shared" si="53"/>
        <v>0</v>
      </c>
      <c r="R137" s="177">
        <f t="shared" si="53"/>
        <v>0</v>
      </c>
      <c r="S137" s="177">
        <f t="shared" si="53"/>
        <v>0</v>
      </c>
      <c r="T137" s="177">
        <f t="shared" si="53"/>
        <v>0</v>
      </c>
      <c r="U137" s="177">
        <f t="shared" si="53"/>
        <v>0</v>
      </c>
    </row>
    <row r="138" spans="1:21" ht="15">
      <c r="A138" s="198"/>
      <c r="B138" s="185" t="str">
        <f>B$133&amp;" for debts denominated in "&amp;D138</f>
        <v>Principal amortization payments for debts denominated in CHY</v>
      </c>
      <c r="C138" s="169" t="str">
        <f>"million "&amp;D138</f>
        <v>million CHY</v>
      </c>
      <c r="D138" s="184" t="str">
        <f>$B$85</f>
        <v>CHY</v>
      </c>
      <c r="E138" s="174" t="s">
        <v>119</v>
      </c>
      <c r="F138" s="171"/>
      <c r="G138" s="273">
        <f t="shared" si="53"/>
        <v>0</v>
      </c>
      <c r="H138" s="273">
        <f t="shared" si="53"/>
        <v>0</v>
      </c>
      <c r="I138" s="273">
        <f t="shared" si="53"/>
        <v>0</v>
      </c>
      <c r="J138" s="273">
        <f t="shared" si="53"/>
        <v>0</v>
      </c>
      <c r="K138" s="273">
        <f t="shared" si="53"/>
        <v>0</v>
      </c>
      <c r="L138" s="273">
        <f t="shared" si="53"/>
        <v>0</v>
      </c>
      <c r="M138" s="273">
        <f t="shared" si="53"/>
        <v>0</v>
      </c>
      <c r="N138" s="273">
        <f t="shared" si="53"/>
        <v>0</v>
      </c>
      <c r="O138" s="273">
        <f t="shared" si="53"/>
        <v>0</v>
      </c>
      <c r="P138" s="273">
        <f t="shared" si="53"/>
        <v>0</v>
      </c>
      <c r="Q138" s="273">
        <f t="shared" si="53"/>
        <v>0</v>
      </c>
      <c r="R138" s="273">
        <f t="shared" si="53"/>
        <v>0</v>
      </c>
      <c r="S138" s="273">
        <f t="shared" si="53"/>
        <v>0</v>
      </c>
      <c r="T138" s="273">
        <f t="shared" si="53"/>
        <v>0</v>
      </c>
      <c r="U138" s="273">
        <f t="shared" si="53"/>
        <v>0</v>
      </c>
    </row>
    <row r="139" spans="1:21" ht="15">
      <c r="A139" s="198"/>
      <c r="B139" s="183" t="str">
        <f>B$133&amp;" TOTAL in LCU"</f>
        <v>Principal amortization payments TOTAL in LCU</v>
      </c>
      <c r="C139" s="169" t="s">
        <v>186</v>
      </c>
      <c r="D139" s="178"/>
      <c r="E139" s="171"/>
      <c r="F139" s="171"/>
      <c r="G139" s="262">
        <f t="shared" ref="G139:U139" si="54">SUMPRODUCT(G134:G138,G$81:G$85)</f>
        <v>1204.0948514742799</v>
      </c>
      <c r="H139" s="262">
        <f t="shared" si="54"/>
        <v>1486.0628325361731</v>
      </c>
      <c r="I139" s="262">
        <f t="shared" si="54"/>
        <v>1966.1344754043937</v>
      </c>
      <c r="J139" s="262">
        <f t="shared" si="54"/>
        <v>2048.435682635185</v>
      </c>
      <c r="K139" s="262">
        <f t="shared" si="54"/>
        <v>2525.3967569747269</v>
      </c>
      <c r="L139" s="262">
        <f t="shared" si="54"/>
        <v>2858.9436678107704</v>
      </c>
      <c r="M139" s="262">
        <f t="shared" si="54"/>
        <v>3983.2285685028091</v>
      </c>
      <c r="N139" s="262">
        <f t="shared" si="54"/>
        <v>9048.037994421451</v>
      </c>
      <c r="O139" s="262">
        <f t="shared" si="54"/>
        <v>9149.7338456840225</v>
      </c>
      <c r="P139" s="262">
        <f t="shared" si="54"/>
        <v>11256.514489509724</v>
      </c>
      <c r="Q139" s="262">
        <f t="shared" si="54"/>
        <v>8368.6341655267097</v>
      </c>
      <c r="R139" s="262">
        <f t="shared" si="54"/>
        <v>9986.3598253445452</v>
      </c>
      <c r="S139" s="262">
        <f t="shared" si="54"/>
        <v>10609.971768153271</v>
      </c>
      <c r="T139" s="262">
        <f t="shared" si="54"/>
        <v>9157.9397404924348</v>
      </c>
      <c r="U139" s="262">
        <f t="shared" si="54"/>
        <v>9192.6120393590572</v>
      </c>
    </row>
    <row r="140" spans="1:21" ht="15">
      <c r="A140" s="198"/>
      <c r="B140" s="174"/>
      <c r="C140" s="178"/>
      <c r="D140" s="178"/>
      <c r="E140" s="171"/>
      <c r="F140" s="171"/>
      <c r="G140" s="172"/>
      <c r="H140" s="172"/>
      <c r="I140" s="172"/>
      <c r="J140" s="172"/>
      <c r="K140" s="227"/>
      <c r="L140" s="274"/>
      <c r="M140" s="273"/>
      <c r="N140" s="273"/>
      <c r="O140" s="273"/>
      <c r="P140" s="273"/>
      <c r="Q140" s="273"/>
      <c r="R140" s="273"/>
      <c r="S140" s="273"/>
      <c r="T140" s="273"/>
      <c r="U140" s="273"/>
    </row>
    <row r="141" spans="1:21" ht="15">
      <c r="A141" s="198"/>
      <c r="B141" s="189" t="s">
        <v>201</v>
      </c>
      <c r="C141" s="188"/>
      <c r="D141" s="188"/>
      <c r="E141" s="188"/>
      <c r="F141" s="187"/>
      <c r="G141" s="187"/>
      <c r="H141" s="187"/>
      <c r="I141" s="187"/>
      <c r="J141" s="187"/>
      <c r="K141" s="235"/>
      <c r="L141" s="236"/>
      <c r="M141" s="236"/>
      <c r="N141" s="236"/>
      <c r="O141" s="236"/>
      <c r="P141" s="236"/>
      <c r="Q141" s="236"/>
      <c r="R141" s="236"/>
      <c r="S141" s="236"/>
      <c r="T141" s="236"/>
      <c r="U141" s="236"/>
    </row>
    <row r="142" spans="1:21" ht="15">
      <c r="A142" s="198"/>
      <c r="B142" s="185" t="str">
        <f>B$141&amp;" for debts denominated in "&amp;D142</f>
        <v>Interest payments for debts denominated in LCU</v>
      </c>
      <c r="C142" s="169" t="str">
        <f>"million "&amp;D142</f>
        <v>million LCU</v>
      </c>
      <c r="D142" s="184" t="str">
        <f>$B$81</f>
        <v>LCU</v>
      </c>
      <c r="E142" s="174" t="s">
        <v>182</v>
      </c>
      <c r="F142" s="171"/>
      <c r="G142" s="177">
        <f t="shared" ref="G142:U146" si="55">SUMIFS(G$158:G$237,$B$158:$B$237,$E142,$D$158:$D$237,$D142)</f>
        <v>1598.00465347</v>
      </c>
      <c r="H142" s="177">
        <f t="shared" si="55"/>
        <v>1851.6425008699998</v>
      </c>
      <c r="I142" s="177">
        <f t="shared" si="55"/>
        <v>1985.5148699600002</v>
      </c>
      <c r="J142" s="177">
        <f t="shared" si="55"/>
        <v>1882.2708666600001</v>
      </c>
      <c r="K142" s="177">
        <f t="shared" si="55"/>
        <v>2318.9253391899997</v>
      </c>
      <c r="L142" s="177">
        <f t="shared" si="55"/>
        <v>2434.8716061494997</v>
      </c>
      <c r="M142" s="177">
        <f t="shared" si="55"/>
        <v>2556.6151864569747</v>
      </c>
      <c r="N142" s="177">
        <f t="shared" si="55"/>
        <v>2684.4459457798239</v>
      </c>
      <c r="O142" s="177">
        <f t="shared" si="55"/>
        <v>2818.6682430688147</v>
      </c>
      <c r="P142" s="177">
        <f t="shared" si="55"/>
        <v>2959.6016552222554</v>
      </c>
      <c r="Q142" s="177">
        <f t="shared" si="55"/>
        <v>3107.5817379833679</v>
      </c>
      <c r="R142" s="177">
        <f t="shared" si="55"/>
        <v>3262.9608248825371</v>
      </c>
      <c r="S142" s="177">
        <f t="shared" si="55"/>
        <v>3426.1088661266635</v>
      </c>
      <c r="T142" s="177">
        <f t="shared" si="55"/>
        <v>3597.414309432997</v>
      </c>
      <c r="U142" s="177">
        <f t="shared" si="55"/>
        <v>3777.2850249046469</v>
      </c>
    </row>
    <row r="143" spans="1:21" ht="15">
      <c r="A143" s="198"/>
      <c r="B143" s="185" t="str">
        <f>B$141&amp;" for debts denominated in "&amp;D143</f>
        <v>Interest payments for debts denominated in USD</v>
      </c>
      <c r="C143" s="169" t="str">
        <f>"million "&amp;D143</f>
        <v>million USD</v>
      </c>
      <c r="D143" s="184" t="str">
        <f>$B$82</f>
        <v>USD</v>
      </c>
      <c r="E143" s="174" t="s">
        <v>182</v>
      </c>
      <c r="F143" s="171"/>
      <c r="G143" s="177">
        <f t="shared" si="55"/>
        <v>1.6048387800000004</v>
      </c>
      <c r="H143" s="177">
        <f t="shared" si="55"/>
        <v>1.1752142399999999</v>
      </c>
      <c r="I143" s="177">
        <f t="shared" si="55"/>
        <v>1.0882176799999999</v>
      </c>
      <c r="J143" s="177">
        <f t="shared" si="55"/>
        <v>0.94407132000000005</v>
      </c>
      <c r="K143" s="177">
        <f t="shared" si="55"/>
        <v>0.69279360000000012</v>
      </c>
      <c r="L143" s="177">
        <f t="shared" si="55"/>
        <v>0.83135232000000014</v>
      </c>
      <c r="M143" s="177">
        <f t="shared" si="55"/>
        <v>0.99762278400000004</v>
      </c>
      <c r="N143" s="177">
        <f t="shared" si="55"/>
        <v>1.1971473408</v>
      </c>
      <c r="O143" s="177">
        <f t="shared" si="55"/>
        <v>1.43657680896</v>
      </c>
      <c r="P143" s="177">
        <f t="shared" si="55"/>
        <v>1.7238921707519999</v>
      </c>
      <c r="Q143" s="177">
        <f t="shared" si="55"/>
        <v>2.0686706049023997</v>
      </c>
      <c r="R143" s="177">
        <f t="shared" si="55"/>
        <v>2.4824047258828799</v>
      </c>
      <c r="S143" s="177">
        <f t="shared" si="55"/>
        <v>2.9788856710594556</v>
      </c>
      <c r="T143" s="177">
        <f t="shared" si="55"/>
        <v>3.5746628052713465</v>
      </c>
      <c r="U143" s="177">
        <f t="shared" si="55"/>
        <v>4.2895953663256154</v>
      </c>
    </row>
    <row r="144" spans="1:21" ht="15">
      <c r="A144" s="198"/>
      <c r="B144" s="185" t="str">
        <f>B$141&amp;" for debts denominated in "&amp;D144</f>
        <v>Interest payments for debts denominated in EUR</v>
      </c>
      <c r="C144" s="169" t="str">
        <f>"million "&amp;D144</f>
        <v>million EUR</v>
      </c>
      <c r="D144" s="184" t="str">
        <f>$B$83</f>
        <v>EUR</v>
      </c>
      <c r="E144" s="174" t="s">
        <v>182</v>
      </c>
      <c r="F144" s="171"/>
      <c r="G144" s="177">
        <f t="shared" si="55"/>
        <v>0</v>
      </c>
      <c r="H144" s="177">
        <f t="shared" si="55"/>
        <v>0</v>
      </c>
      <c r="I144" s="177">
        <f t="shared" si="55"/>
        <v>0</v>
      </c>
      <c r="J144" s="177">
        <f t="shared" si="55"/>
        <v>0</v>
      </c>
      <c r="K144" s="177">
        <f t="shared" si="55"/>
        <v>0</v>
      </c>
      <c r="L144" s="177">
        <f t="shared" si="55"/>
        <v>0</v>
      </c>
      <c r="M144" s="177">
        <f t="shared" si="55"/>
        <v>0</v>
      </c>
      <c r="N144" s="177">
        <f t="shared" si="55"/>
        <v>0</v>
      </c>
      <c r="O144" s="177">
        <f t="shared" si="55"/>
        <v>0</v>
      </c>
      <c r="P144" s="177">
        <f t="shared" si="55"/>
        <v>0</v>
      </c>
      <c r="Q144" s="177">
        <f t="shared" si="55"/>
        <v>0</v>
      </c>
      <c r="R144" s="177">
        <f t="shared" si="55"/>
        <v>0</v>
      </c>
      <c r="S144" s="177">
        <f t="shared" si="55"/>
        <v>0</v>
      </c>
      <c r="T144" s="177">
        <f t="shared" si="55"/>
        <v>0</v>
      </c>
      <c r="U144" s="177">
        <f t="shared" si="55"/>
        <v>0</v>
      </c>
    </row>
    <row r="145" spans="1:21" ht="15">
      <c r="A145" s="198"/>
      <c r="B145" s="185" t="str">
        <f>B$141&amp;" for debts denominated in "&amp;D145</f>
        <v>Interest payments for debts denominated in GBP</v>
      </c>
      <c r="C145" s="169" t="str">
        <f>"million "&amp;D145</f>
        <v>million GBP</v>
      </c>
      <c r="D145" s="184" t="str">
        <f>$B$84</f>
        <v>GBP</v>
      </c>
      <c r="E145" s="174" t="s">
        <v>182</v>
      </c>
      <c r="F145" s="171"/>
      <c r="G145" s="177">
        <f t="shared" si="55"/>
        <v>0</v>
      </c>
      <c r="H145" s="177">
        <f t="shared" si="55"/>
        <v>0</v>
      </c>
      <c r="I145" s="177">
        <f t="shared" si="55"/>
        <v>0</v>
      </c>
      <c r="J145" s="177">
        <f t="shared" si="55"/>
        <v>0</v>
      </c>
      <c r="K145" s="177">
        <f t="shared" si="55"/>
        <v>0</v>
      </c>
      <c r="L145" s="177">
        <f t="shared" si="55"/>
        <v>0</v>
      </c>
      <c r="M145" s="177">
        <f t="shared" si="55"/>
        <v>0</v>
      </c>
      <c r="N145" s="177">
        <f t="shared" si="55"/>
        <v>0</v>
      </c>
      <c r="O145" s="177">
        <f t="shared" si="55"/>
        <v>0</v>
      </c>
      <c r="P145" s="177">
        <f t="shared" si="55"/>
        <v>0</v>
      </c>
      <c r="Q145" s="177">
        <f t="shared" si="55"/>
        <v>0</v>
      </c>
      <c r="R145" s="177">
        <f t="shared" si="55"/>
        <v>0</v>
      </c>
      <c r="S145" s="177">
        <f t="shared" si="55"/>
        <v>0</v>
      </c>
      <c r="T145" s="177">
        <f t="shared" si="55"/>
        <v>0</v>
      </c>
      <c r="U145" s="177">
        <f t="shared" si="55"/>
        <v>0</v>
      </c>
    </row>
    <row r="146" spans="1:21" ht="15">
      <c r="A146" s="198"/>
      <c r="B146" s="185" t="str">
        <f>B$141&amp;" for debts denominated in "&amp;D146</f>
        <v>Interest payments for debts denominated in CHY</v>
      </c>
      <c r="C146" s="169" t="str">
        <f>"million "&amp;D146</f>
        <v>million CHY</v>
      </c>
      <c r="D146" s="184" t="str">
        <f>$B$85</f>
        <v>CHY</v>
      </c>
      <c r="E146" s="174" t="s">
        <v>182</v>
      </c>
      <c r="F146" s="171"/>
      <c r="G146" s="273">
        <f t="shared" si="55"/>
        <v>0</v>
      </c>
      <c r="H146" s="273">
        <f t="shared" si="55"/>
        <v>0</v>
      </c>
      <c r="I146" s="273">
        <f t="shared" si="55"/>
        <v>0</v>
      </c>
      <c r="J146" s="273">
        <f t="shared" si="55"/>
        <v>0</v>
      </c>
      <c r="K146" s="273">
        <f t="shared" si="55"/>
        <v>0</v>
      </c>
      <c r="L146" s="273">
        <f t="shared" si="55"/>
        <v>0</v>
      </c>
      <c r="M146" s="273">
        <f t="shared" si="55"/>
        <v>0</v>
      </c>
      <c r="N146" s="273">
        <f t="shared" si="55"/>
        <v>0</v>
      </c>
      <c r="O146" s="273">
        <f t="shared" si="55"/>
        <v>0</v>
      </c>
      <c r="P146" s="273">
        <f t="shared" si="55"/>
        <v>0</v>
      </c>
      <c r="Q146" s="273">
        <f t="shared" si="55"/>
        <v>0</v>
      </c>
      <c r="R146" s="273">
        <f t="shared" si="55"/>
        <v>0</v>
      </c>
      <c r="S146" s="273">
        <f t="shared" si="55"/>
        <v>0</v>
      </c>
      <c r="T146" s="273">
        <f t="shared" si="55"/>
        <v>0</v>
      </c>
      <c r="U146" s="273">
        <f t="shared" si="55"/>
        <v>0</v>
      </c>
    </row>
    <row r="147" spans="1:21" ht="15">
      <c r="A147" s="198"/>
      <c r="B147" s="183" t="str">
        <f>B$141&amp;" TOTAL in LCU"</f>
        <v>Interest payments TOTAL in LCU</v>
      </c>
      <c r="C147" s="169" t="s">
        <v>186</v>
      </c>
      <c r="D147" s="178"/>
      <c r="E147" s="171"/>
      <c r="F147" s="171"/>
      <c r="G147" s="262">
        <f t="shared" ref="G147:U147" si="56">SUMPRODUCT(G142:G146,G$81:G$85)</f>
        <v>1913.33380841647</v>
      </c>
      <c r="H147" s="262">
        <f t="shared" si="56"/>
        <v>2149.1946417313279</v>
      </c>
      <c r="I147" s="262">
        <f t="shared" si="56"/>
        <v>2318.2768191000159</v>
      </c>
      <c r="J147" s="262">
        <f t="shared" si="56"/>
        <v>2171.6287262400001</v>
      </c>
      <c r="K147" s="262">
        <f t="shared" si="56"/>
        <v>2544.7760527899995</v>
      </c>
      <c r="L147" s="262">
        <f t="shared" si="56"/>
        <v>2749.9541354294997</v>
      </c>
      <c r="M147" s="262">
        <f t="shared" si="56"/>
        <v>2934.7142215929748</v>
      </c>
      <c r="N147" s="262">
        <f t="shared" si="56"/>
        <v>3138.1647879430238</v>
      </c>
      <c r="O147" s="262">
        <f t="shared" si="56"/>
        <v>3363.1308536646548</v>
      </c>
      <c r="P147" s="262">
        <f t="shared" si="56"/>
        <v>3612.9567879372635</v>
      </c>
      <c r="Q147" s="262">
        <f t="shared" si="56"/>
        <v>3891.6078972413775</v>
      </c>
      <c r="R147" s="262">
        <f t="shared" si="56"/>
        <v>4203.7922159921482</v>
      </c>
      <c r="S147" s="262">
        <f t="shared" si="56"/>
        <v>4555.106535458197</v>
      </c>
      <c r="T147" s="262">
        <f t="shared" si="56"/>
        <v>4952.2115126308372</v>
      </c>
      <c r="U147" s="262">
        <f t="shared" si="56"/>
        <v>5403.0416687420548</v>
      </c>
    </row>
    <row r="148" spans="1:21" ht="15">
      <c r="A148" s="198"/>
      <c r="B148" s="174"/>
      <c r="C148" s="172"/>
      <c r="D148" s="178"/>
      <c r="E148" s="171"/>
      <c r="F148" s="171"/>
      <c r="G148" s="172"/>
      <c r="H148" s="172"/>
      <c r="I148" s="172"/>
      <c r="J148" s="172"/>
      <c r="K148" s="227"/>
      <c r="L148" s="274"/>
      <c r="M148" s="273"/>
      <c r="N148" s="273"/>
      <c r="O148" s="273"/>
      <c r="P148" s="273"/>
      <c r="Q148" s="273"/>
      <c r="R148" s="273"/>
      <c r="S148" s="273"/>
      <c r="T148" s="273"/>
      <c r="U148" s="273"/>
    </row>
    <row r="149" spans="1:21" ht="15">
      <c r="A149" s="198"/>
      <c r="B149" s="189" t="s">
        <v>208</v>
      </c>
      <c r="C149" s="188"/>
      <c r="D149" s="188"/>
      <c r="E149" s="188"/>
      <c r="F149" s="187"/>
      <c r="G149" s="187"/>
      <c r="H149" s="187"/>
      <c r="I149" s="187"/>
      <c r="J149" s="187"/>
      <c r="K149" s="235"/>
      <c r="L149" s="236"/>
      <c r="M149" s="236"/>
      <c r="N149" s="236"/>
      <c r="O149" s="236"/>
      <c r="P149" s="236"/>
      <c r="Q149" s="236"/>
      <c r="R149" s="236"/>
      <c r="S149" s="236"/>
      <c r="T149" s="236"/>
      <c r="U149" s="236"/>
    </row>
    <row r="150" spans="1:21" ht="15">
      <c r="A150" s="198"/>
      <c r="B150" s="185" t="str">
        <f>B$149&amp;" for debts denominated in "&amp;D150</f>
        <v>Debt stock for debts denominated in LCU</v>
      </c>
      <c r="C150" s="169" t="str">
        <f>"million "&amp;D150</f>
        <v>million LCU</v>
      </c>
      <c r="D150" s="184" t="str">
        <f>$B$81</f>
        <v>LCU</v>
      </c>
      <c r="E150" s="174" t="s">
        <v>208</v>
      </c>
      <c r="F150" s="171"/>
      <c r="G150" s="177">
        <f t="shared" ref="G150:U154" si="57">SUMIFS(G$158:G$237,$B$158:$B$237,$E150,$D$158:$D$237,$D150)</f>
        <v>115522.25205775999</v>
      </c>
      <c r="H150" s="177">
        <f t="shared" si="57"/>
        <v>128142.09312897999</v>
      </c>
      <c r="I150" s="177">
        <f t="shared" si="57"/>
        <v>125648.7055425</v>
      </c>
      <c r="J150" s="177">
        <f t="shared" si="57"/>
        <v>167955.84872232002</v>
      </c>
      <c r="K150" s="177">
        <f t="shared" si="57"/>
        <v>166953.58491927999</v>
      </c>
      <c r="L150" s="177">
        <f t="shared" si="57"/>
        <v>165939.46395010999</v>
      </c>
      <c r="M150" s="177">
        <f t="shared" si="57"/>
        <v>163893.29921517998</v>
      </c>
      <c r="N150" s="177">
        <f t="shared" si="57"/>
        <v>156879.17824600998</v>
      </c>
      <c r="O150" s="177">
        <f t="shared" si="57"/>
        <v>149865.05727683997</v>
      </c>
      <c r="P150" s="177">
        <f t="shared" si="57"/>
        <v>140850.93630766997</v>
      </c>
      <c r="Q150" s="177">
        <f t="shared" si="57"/>
        <v>134836.81533849996</v>
      </c>
      <c r="R150" s="177">
        <f t="shared" si="57"/>
        <v>127322.69436932995</v>
      </c>
      <c r="S150" s="177">
        <f t="shared" si="57"/>
        <v>119308.57340015995</v>
      </c>
      <c r="T150" s="177">
        <f t="shared" si="57"/>
        <v>112876.27699859995</v>
      </c>
      <c r="U150" s="177">
        <f t="shared" si="57"/>
        <v>106545.59046511995</v>
      </c>
    </row>
    <row r="151" spans="1:21" ht="15">
      <c r="A151" s="198"/>
      <c r="B151" s="185" t="str">
        <f>B$149&amp;" for debts denominated in "&amp;D151</f>
        <v>Debt stock for debts denominated in USD</v>
      </c>
      <c r="C151" s="169" t="str">
        <f>"million "&amp;D151</f>
        <v>million USD</v>
      </c>
      <c r="D151" s="184" t="str">
        <f>$B$82</f>
        <v>USD</v>
      </c>
      <c r="E151" s="174" t="s">
        <v>208</v>
      </c>
      <c r="F151" s="171"/>
      <c r="G151" s="177">
        <f t="shared" si="57"/>
        <v>134.00338035999999</v>
      </c>
      <c r="H151" s="177">
        <f t="shared" si="57"/>
        <v>114.99563746</v>
      </c>
      <c r="I151" s="177">
        <f t="shared" si="57"/>
        <v>125.66746250000001</v>
      </c>
      <c r="J151" s="177">
        <f t="shared" si="57"/>
        <v>188.77373681000003</v>
      </c>
      <c r="K151" s="177">
        <f t="shared" si="57"/>
        <v>208.96045975999999</v>
      </c>
      <c r="L151" s="177">
        <f t="shared" si="57"/>
        <v>204.09285369498477</v>
      </c>
      <c r="M151" s="177">
        <f t="shared" si="57"/>
        <v>198.98186732671877</v>
      </c>
      <c r="N151" s="177">
        <f t="shared" si="57"/>
        <v>193.61533164003947</v>
      </c>
      <c r="O151" s="177">
        <f t="shared" si="57"/>
        <v>187.98046916902621</v>
      </c>
      <c r="P151" s="177">
        <f t="shared" si="57"/>
        <v>182.06386357446229</v>
      </c>
      <c r="Q151" s="177">
        <f t="shared" si="57"/>
        <v>175.85142770017018</v>
      </c>
      <c r="R151" s="177">
        <f t="shared" si="57"/>
        <v>169.32837003216346</v>
      </c>
      <c r="S151" s="177">
        <f t="shared" si="57"/>
        <v>162.47915948075641</v>
      </c>
      <c r="T151" s="177">
        <f t="shared" si="57"/>
        <v>155.287488401779</v>
      </c>
      <c r="U151" s="177">
        <f t="shared" si="57"/>
        <v>147.73623376885274</v>
      </c>
    </row>
    <row r="152" spans="1:21" ht="15">
      <c r="A152" s="198"/>
      <c r="B152" s="185" t="str">
        <f>B$149&amp;" for debts denominated in "&amp;D152</f>
        <v>Debt stock for debts denominated in EUR</v>
      </c>
      <c r="C152" s="169" t="str">
        <f>"million "&amp;D152</f>
        <v>million EUR</v>
      </c>
      <c r="D152" s="184" t="str">
        <f>$B$83</f>
        <v>EUR</v>
      </c>
      <c r="E152" s="174" t="s">
        <v>208</v>
      </c>
      <c r="F152" s="171"/>
      <c r="G152" s="177">
        <f t="shared" si="57"/>
        <v>0</v>
      </c>
      <c r="H152" s="177">
        <f t="shared" si="57"/>
        <v>0</v>
      </c>
      <c r="I152" s="177">
        <f t="shared" si="57"/>
        <v>0</v>
      </c>
      <c r="J152" s="177">
        <f t="shared" si="57"/>
        <v>0</v>
      </c>
      <c r="K152" s="177">
        <f t="shared" si="57"/>
        <v>0</v>
      </c>
      <c r="L152" s="177">
        <f t="shared" si="57"/>
        <v>0</v>
      </c>
      <c r="M152" s="177">
        <f t="shared" si="57"/>
        <v>0</v>
      </c>
      <c r="N152" s="177">
        <f t="shared" si="57"/>
        <v>0</v>
      </c>
      <c r="O152" s="177">
        <f t="shared" si="57"/>
        <v>0</v>
      </c>
      <c r="P152" s="177">
        <f t="shared" si="57"/>
        <v>0</v>
      </c>
      <c r="Q152" s="177">
        <f t="shared" si="57"/>
        <v>0</v>
      </c>
      <c r="R152" s="177">
        <f t="shared" si="57"/>
        <v>0</v>
      </c>
      <c r="S152" s="177">
        <f t="shared" si="57"/>
        <v>0</v>
      </c>
      <c r="T152" s="177">
        <f t="shared" si="57"/>
        <v>0</v>
      </c>
      <c r="U152" s="177">
        <f t="shared" si="57"/>
        <v>0</v>
      </c>
    </row>
    <row r="153" spans="1:21" ht="15">
      <c r="A153" s="198"/>
      <c r="B153" s="185" t="str">
        <f>B$149&amp;" for debts denominated in "&amp;D153</f>
        <v>Debt stock for debts denominated in GBP</v>
      </c>
      <c r="C153" s="169" t="str">
        <f>"million "&amp;D153</f>
        <v>million GBP</v>
      </c>
      <c r="D153" s="184" t="str">
        <f>$B$84</f>
        <v>GBP</v>
      </c>
      <c r="E153" s="174" t="s">
        <v>208</v>
      </c>
      <c r="F153" s="171"/>
      <c r="G153" s="177">
        <f t="shared" si="57"/>
        <v>0</v>
      </c>
      <c r="H153" s="177">
        <f t="shared" si="57"/>
        <v>0</v>
      </c>
      <c r="I153" s="177">
        <f t="shared" si="57"/>
        <v>0</v>
      </c>
      <c r="J153" s="177">
        <f t="shared" si="57"/>
        <v>0</v>
      </c>
      <c r="K153" s="177">
        <f t="shared" si="57"/>
        <v>0</v>
      </c>
      <c r="L153" s="177">
        <f t="shared" si="57"/>
        <v>0</v>
      </c>
      <c r="M153" s="177">
        <f t="shared" si="57"/>
        <v>0</v>
      </c>
      <c r="N153" s="177">
        <f t="shared" si="57"/>
        <v>0</v>
      </c>
      <c r="O153" s="177">
        <f t="shared" si="57"/>
        <v>0</v>
      </c>
      <c r="P153" s="177">
        <f t="shared" si="57"/>
        <v>0</v>
      </c>
      <c r="Q153" s="177">
        <f t="shared" si="57"/>
        <v>0</v>
      </c>
      <c r="R153" s="177">
        <f t="shared" si="57"/>
        <v>0</v>
      </c>
      <c r="S153" s="177">
        <f t="shared" si="57"/>
        <v>0</v>
      </c>
      <c r="T153" s="177">
        <f t="shared" si="57"/>
        <v>0</v>
      </c>
      <c r="U153" s="177">
        <f t="shared" si="57"/>
        <v>0</v>
      </c>
    </row>
    <row r="154" spans="1:21" ht="15">
      <c r="A154" s="198"/>
      <c r="B154" s="185" t="str">
        <f>B$149&amp;" for debts denominated in "&amp;D154</f>
        <v>Debt stock for debts denominated in CHY</v>
      </c>
      <c r="C154" s="169" t="str">
        <f>"million "&amp;D154</f>
        <v>million CHY</v>
      </c>
      <c r="D154" s="184" t="str">
        <f>$B$85</f>
        <v>CHY</v>
      </c>
      <c r="E154" s="174" t="s">
        <v>208</v>
      </c>
      <c r="F154" s="171"/>
      <c r="G154" s="273">
        <f t="shared" si="57"/>
        <v>0</v>
      </c>
      <c r="H154" s="273">
        <f t="shared" si="57"/>
        <v>0</v>
      </c>
      <c r="I154" s="273">
        <f t="shared" si="57"/>
        <v>0</v>
      </c>
      <c r="J154" s="273">
        <f t="shared" si="57"/>
        <v>0</v>
      </c>
      <c r="K154" s="273">
        <f t="shared" si="57"/>
        <v>0</v>
      </c>
      <c r="L154" s="273">
        <f t="shared" si="57"/>
        <v>0</v>
      </c>
      <c r="M154" s="273">
        <f t="shared" si="57"/>
        <v>0</v>
      </c>
      <c r="N154" s="273">
        <f t="shared" si="57"/>
        <v>0</v>
      </c>
      <c r="O154" s="273">
        <f t="shared" si="57"/>
        <v>0</v>
      </c>
      <c r="P154" s="273">
        <f t="shared" si="57"/>
        <v>0</v>
      </c>
      <c r="Q154" s="273">
        <f t="shared" si="57"/>
        <v>0</v>
      </c>
      <c r="R154" s="273">
        <f t="shared" si="57"/>
        <v>0</v>
      </c>
      <c r="S154" s="273">
        <f t="shared" si="57"/>
        <v>0</v>
      </c>
      <c r="T154" s="273">
        <f t="shared" si="57"/>
        <v>0</v>
      </c>
      <c r="U154" s="273">
        <f t="shared" si="57"/>
        <v>0</v>
      </c>
    </row>
    <row r="155" spans="1:21" ht="15">
      <c r="A155" s="198"/>
      <c r="B155" s="183" t="str">
        <f>B$149&amp;" TOTAL in LCU"</f>
        <v>Debt stock TOTAL in LCU</v>
      </c>
      <c r="C155" s="169" t="s">
        <v>186</v>
      </c>
      <c r="D155" s="178"/>
      <c r="E155" s="171"/>
      <c r="F155" s="171"/>
      <c r="G155" s="262">
        <f t="shared" ref="G155:U155" si="58">SUMPRODUCT(G150:G154,G$81:G$85)</f>
        <v>141852.10725286513</v>
      </c>
      <c r="H155" s="262">
        <f t="shared" si="58"/>
        <v>157257.80407878614</v>
      </c>
      <c r="I155" s="262">
        <f t="shared" si="58"/>
        <v>164076.0813640175</v>
      </c>
      <c r="J155" s="262">
        <f t="shared" si="58"/>
        <v>225814.99905458503</v>
      </c>
      <c r="K155" s="262">
        <f t="shared" si="58"/>
        <v>235074.69480103999</v>
      </c>
      <c r="L155" s="262">
        <f t="shared" si="58"/>
        <v>243290.65550050919</v>
      </c>
      <c r="M155" s="262">
        <f t="shared" si="58"/>
        <v>239307.4269320064</v>
      </c>
      <c r="N155" s="262">
        <f t="shared" si="58"/>
        <v>230259.38893758494</v>
      </c>
      <c r="O155" s="262">
        <f t="shared" si="58"/>
        <v>221109.6550919009</v>
      </c>
      <c r="P155" s="262">
        <f t="shared" si="58"/>
        <v>209853.14060239115</v>
      </c>
      <c r="Q155" s="262">
        <f t="shared" si="58"/>
        <v>201484.50643686444</v>
      </c>
      <c r="R155" s="262">
        <f t="shared" si="58"/>
        <v>191498.14661151991</v>
      </c>
      <c r="S155" s="262">
        <f t="shared" si="58"/>
        <v>180888.17484336664</v>
      </c>
      <c r="T155" s="262">
        <f t="shared" si="58"/>
        <v>171730.2351028742</v>
      </c>
      <c r="U155" s="262">
        <f t="shared" si="58"/>
        <v>162537.62306351514</v>
      </c>
    </row>
    <row r="156" spans="1:21" ht="15">
      <c r="A156" s="198"/>
      <c r="B156" s="172"/>
      <c r="C156" s="172"/>
      <c r="D156" s="178"/>
      <c r="E156" s="171"/>
      <c r="F156" s="171"/>
      <c r="G156" s="172"/>
      <c r="H156" s="172"/>
      <c r="I156" s="172"/>
      <c r="J156" s="275"/>
      <c r="K156" s="231"/>
      <c r="L156" s="274"/>
      <c r="M156" s="273"/>
      <c r="N156" s="273"/>
      <c r="O156" s="273"/>
      <c r="P156" s="273"/>
      <c r="Q156" s="273"/>
      <c r="R156" s="273"/>
      <c r="S156" s="273"/>
      <c r="T156" s="273"/>
      <c r="U156" s="273"/>
    </row>
    <row r="157" spans="1:21" ht="15">
      <c r="A157" s="198"/>
      <c r="B157" s="182" t="s">
        <v>209</v>
      </c>
      <c r="C157" s="202"/>
      <c r="D157" s="181"/>
      <c r="E157" s="181"/>
      <c r="F157" s="180"/>
      <c r="G157" s="180"/>
      <c r="H157" s="180"/>
      <c r="I157" s="180"/>
      <c r="J157" s="180"/>
      <c r="K157" s="237"/>
      <c r="L157" s="238"/>
      <c r="M157" s="238"/>
      <c r="N157" s="238"/>
      <c r="O157" s="238"/>
      <c r="P157" s="238"/>
      <c r="Q157" s="238"/>
      <c r="R157" s="238"/>
      <c r="S157" s="238"/>
      <c r="T157" s="238"/>
      <c r="U157" s="238"/>
    </row>
    <row r="158" spans="1:21" ht="15">
      <c r="A158" s="198"/>
      <c r="B158" s="179" t="s">
        <v>199</v>
      </c>
      <c r="C158" s="168"/>
      <c r="D158" s="201"/>
      <c r="E158" s="199"/>
      <c r="F158" s="172"/>
      <c r="G158" s="172"/>
      <c r="H158" s="172"/>
      <c r="I158" s="172"/>
      <c r="J158" s="172"/>
      <c r="K158" s="229"/>
      <c r="L158" s="239"/>
      <c r="M158" s="239"/>
      <c r="N158" s="239"/>
      <c r="O158" s="239"/>
      <c r="P158" s="239"/>
      <c r="Q158" s="239"/>
      <c r="R158" s="239"/>
      <c r="S158" s="239"/>
      <c r="T158" s="239"/>
      <c r="U158" s="239"/>
    </row>
    <row r="159" spans="1:21" ht="15">
      <c r="A159" s="198"/>
      <c r="B159" s="175" t="s">
        <v>208</v>
      </c>
      <c r="C159" s="168" t="str">
        <f>"million "&amp;D159</f>
        <v>million LCU</v>
      </c>
      <c r="D159" s="243" t="s">
        <v>226</v>
      </c>
      <c r="E159" s="171"/>
      <c r="F159" s="173"/>
      <c r="G159" s="242">
        <f>DataInput!G36</f>
        <v>115522.25205775999</v>
      </c>
      <c r="H159" s="242">
        <f>DataInput!H36</f>
        <v>128142.09312897999</v>
      </c>
      <c r="I159" s="242">
        <f>DataInput!I36</f>
        <v>125648.7055425</v>
      </c>
      <c r="J159" s="242">
        <f>DataInput!J36</f>
        <v>167955.84872232002</v>
      </c>
      <c r="K159" s="242">
        <f>DataInput!K36</f>
        <v>166953.58491927999</v>
      </c>
      <c r="L159" s="231">
        <f t="shared" ref="L159:U159" si="59">K159-L160</f>
        <v>165939.46395010999</v>
      </c>
      <c r="M159" s="231">
        <f t="shared" si="59"/>
        <v>163893.29921517998</v>
      </c>
      <c r="N159" s="231">
        <f t="shared" si="59"/>
        <v>156879.17824600998</v>
      </c>
      <c r="O159" s="231">
        <f t="shared" si="59"/>
        <v>149865.05727683997</v>
      </c>
      <c r="P159" s="231">
        <f t="shared" si="59"/>
        <v>140850.93630766997</v>
      </c>
      <c r="Q159" s="231">
        <f t="shared" si="59"/>
        <v>134836.81533849996</v>
      </c>
      <c r="R159" s="231">
        <f t="shared" si="59"/>
        <v>127322.69436932995</v>
      </c>
      <c r="S159" s="231">
        <f t="shared" si="59"/>
        <v>119308.57340015995</v>
      </c>
      <c r="T159" s="231">
        <f t="shared" si="59"/>
        <v>112876.27699859995</v>
      </c>
      <c r="U159" s="231">
        <f t="shared" si="59"/>
        <v>106545.59046511995</v>
      </c>
    </row>
    <row r="160" spans="1:21" ht="15">
      <c r="A160" s="198"/>
      <c r="B160" s="175" t="s">
        <v>119</v>
      </c>
      <c r="C160" s="168" t="str">
        <f>"million "&amp;D160</f>
        <v>million LCU</v>
      </c>
      <c r="D160" s="174" t="str">
        <f>D159</f>
        <v>LCU</v>
      </c>
      <c r="E160" s="171"/>
      <c r="F160" s="173"/>
      <c r="G160" s="245">
        <f>DataInput!G68</f>
        <v>454.71563360000005</v>
      </c>
      <c r="H160" s="245">
        <f>DataInput!H68</f>
        <v>472.14149785000001</v>
      </c>
      <c r="I160" s="245">
        <f>DataInput!I68</f>
        <v>680.35819921999996</v>
      </c>
      <c r="J160" s="245">
        <f>DataInput!J68</f>
        <v>695.21912125000006</v>
      </c>
      <c r="K160" s="245">
        <f>DataInput!K68</f>
        <v>1014.1209691700001</v>
      </c>
      <c r="L160" s="245">
        <f>DataInput!L68</f>
        <v>1014.1209691700001</v>
      </c>
      <c r="M160" s="245">
        <f>DataInput!M68</f>
        <v>2046.1647349300001</v>
      </c>
      <c r="N160" s="245">
        <f>DataInput!N68</f>
        <v>7014.1209691700005</v>
      </c>
      <c r="O160" s="245">
        <f>DataInput!O68</f>
        <v>7014.1209691700005</v>
      </c>
      <c r="P160" s="245">
        <f>DataInput!P68</f>
        <v>9014.1209691700005</v>
      </c>
      <c r="Q160" s="245">
        <f>DataInput!Q68</f>
        <v>6014.1209691700005</v>
      </c>
      <c r="R160" s="245">
        <f>DataInput!R68</f>
        <v>7514.1209691700005</v>
      </c>
      <c r="S160" s="245">
        <f>DataInput!S68</f>
        <v>8014.1209691700005</v>
      </c>
      <c r="T160" s="245">
        <f>DataInput!T68</f>
        <v>6432.29640156</v>
      </c>
      <c r="U160" s="245">
        <f>DataInput!U68</f>
        <v>6330.6865334800004</v>
      </c>
    </row>
    <row r="161" spans="1:21" ht="15">
      <c r="A161" s="198"/>
      <c r="B161" s="175" t="s">
        <v>182</v>
      </c>
      <c r="C161" s="168" t="str">
        <f>"million "&amp;D161</f>
        <v>million LCU</v>
      </c>
      <c r="D161" s="174" t="str">
        <f>D160</f>
        <v>LCU</v>
      </c>
      <c r="E161" s="171"/>
      <c r="F161" s="173"/>
      <c r="G161" s="245">
        <f>DataInput!G100</f>
        <v>1598.00465347</v>
      </c>
      <c r="H161" s="245">
        <f>DataInput!H100</f>
        <v>1851.6425008699998</v>
      </c>
      <c r="I161" s="245">
        <f>DataInput!I100</f>
        <v>1985.5148699600002</v>
      </c>
      <c r="J161" s="245">
        <f>DataInput!J100</f>
        <v>1882.2708666600001</v>
      </c>
      <c r="K161" s="245">
        <f>DataInput!K100</f>
        <v>2318.9253391899997</v>
      </c>
      <c r="L161" s="245">
        <f>DataInput!L100</f>
        <v>2434.8716061494997</v>
      </c>
      <c r="M161" s="245">
        <f>DataInput!M100</f>
        <v>2556.6151864569747</v>
      </c>
      <c r="N161" s="245">
        <f>DataInput!N100</f>
        <v>2684.4459457798239</v>
      </c>
      <c r="O161" s="245">
        <f>DataInput!O100</f>
        <v>2818.6682430688147</v>
      </c>
      <c r="P161" s="245">
        <f>DataInput!P100</f>
        <v>2959.6016552222554</v>
      </c>
      <c r="Q161" s="245">
        <f>DataInput!Q100</f>
        <v>3107.5817379833679</v>
      </c>
      <c r="R161" s="245">
        <f>DataInput!R100</f>
        <v>3262.9608248825371</v>
      </c>
      <c r="S161" s="245">
        <f>DataInput!S100</f>
        <v>3426.1088661266635</v>
      </c>
      <c r="T161" s="245">
        <f>DataInput!T100</f>
        <v>3597.414309432997</v>
      </c>
      <c r="U161" s="245">
        <f>DataInput!U100</f>
        <v>3777.2850249046469</v>
      </c>
    </row>
    <row r="162" spans="1:21" ht="15">
      <c r="A162" s="198"/>
      <c r="B162" s="175" t="s">
        <v>185</v>
      </c>
      <c r="C162" s="168" t="str">
        <f>"LCU per unit of "&amp;D162</f>
        <v>LCU per unit of LCU</v>
      </c>
      <c r="D162" s="174" t="str">
        <f>D161</f>
        <v>LCU</v>
      </c>
      <c r="E162" s="171"/>
      <c r="F162" s="178"/>
      <c r="G162" s="273">
        <f>INDEX($G$81:$U$85,MATCH($D162,$B$81:$B$85,0),MATCH(G$78,$G$78:$U$78,0))</f>
        <v>1</v>
      </c>
      <c r="H162" s="273">
        <f t="shared" ref="H162:U162" si="60">INDEX($G$81:$U$85,MATCH($D162,$B$81:$B$85,0),MATCH(H$78,$G$78:$U$78,0))</f>
        <v>1</v>
      </c>
      <c r="I162" s="273">
        <f t="shared" si="60"/>
        <v>1</v>
      </c>
      <c r="J162" s="273">
        <f t="shared" si="60"/>
        <v>1</v>
      </c>
      <c r="K162" s="273">
        <f t="shared" si="60"/>
        <v>1</v>
      </c>
      <c r="L162" s="273">
        <f t="shared" si="60"/>
        <v>1</v>
      </c>
      <c r="M162" s="273">
        <f t="shared" si="60"/>
        <v>1</v>
      </c>
      <c r="N162" s="273">
        <f t="shared" si="60"/>
        <v>1</v>
      </c>
      <c r="O162" s="273">
        <f t="shared" si="60"/>
        <v>1</v>
      </c>
      <c r="P162" s="273">
        <f t="shared" si="60"/>
        <v>1</v>
      </c>
      <c r="Q162" s="273">
        <f t="shared" si="60"/>
        <v>1</v>
      </c>
      <c r="R162" s="273">
        <f t="shared" si="60"/>
        <v>1</v>
      </c>
      <c r="S162" s="273">
        <f t="shared" si="60"/>
        <v>1</v>
      </c>
      <c r="T162" s="273">
        <f t="shared" si="60"/>
        <v>1</v>
      </c>
      <c r="U162" s="273">
        <f t="shared" si="60"/>
        <v>1</v>
      </c>
    </row>
    <row r="163" spans="1:21" ht="15">
      <c r="A163" s="198"/>
      <c r="B163" s="175" t="s">
        <v>207</v>
      </c>
      <c r="C163" s="168" t="s">
        <v>186</v>
      </c>
      <c r="D163" s="244" t="s">
        <v>65</v>
      </c>
      <c r="E163" s="171"/>
      <c r="F163" s="173"/>
      <c r="G163" s="231">
        <f t="shared" ref="G163:U163" si="61">G159*G162</f>
        <v>115522.25205775999</v>
      </c>
      <c r="H163" s="231">
        <f t="shared" si="61"/>
        <v>128142.09312897999</v>
      </c>
      <c r="I163" s="231">
        <f t="shared" si="61"/>
        <v>125648.7055425</v>
      </c>
      <c r="J163" s="231">
        <f t="shared" si="61"/>
        <v>167955.84872232002</v>
      </c>
      <c r="K163" s="231">
        <f t="shared" si="61"/>
        <v>166953.58491927999</v>
      </c>
      <c r="L163" s="231">
        <f t="shared" si="61"/>
        <v>165939.46395010999</v>
      </c>
      <c r="M163" s="231">
        <f t="shared" si="61"/>
        <v>163893.29921517998</v>
      </c>
      <c r="N163" s="231">
        <f t="shared" si="61"/>
        <v>156879.17824600998</v>
      </c>
      <c r="O163" s="231">
        <f t="shared" si="61"/>
        <v>149865.05727683997</v>
      </c>
      <c r="P163" s="231">
        <f t="shared" si="61"/>
        <v>140850.93630766997</v>
      </c>
      <c r="Q163" s="231">
        <f t="shared" si="61"/>
        <v>134836.81533849996</v>
      </c>
      <c r="R163" s="231">
        <f t="shared" si="61"/>
        <v>127322.69436932995</v>
      </c>
      <c r="S163" s="231">
        <f t="shared" si="61"/>
        <v>119308.57340015995</v>
      </c>
      <c r="T163" s="231">
        <f t="shared" si="61"/>
        <v>112876.27699859995</v>
      </c>
      <c r="U163" s="231">
        <f t="shared" si="61"/>
        <v>106545.59046511995</v>
      </c>
    </row>
    <row r="164" spans="1:21" ht="15">
      <c r="A164" s="198"/>
      <c r="B164" s="175" t="s">
        <v>188</v>
      </c>
      <c r="C164" s="168" t="s">
        <v>186</v>
      </c>
      <c r="D164" s="174" t="str">
        <f>D163</f>
        <v>Domestic</v>
      </c>
      <c r="E164" s="171"/>
      <c r="F164" s="173"/>
      <c r="G164" s="231">
        <f t="shared" ref="G164:U164" si="62">G160*G162</f>
        <v>454.71563360000005</v>
      </c>
      <c r="H164" s="231">
        <f t="shared" si="62"/>
        <v>472.14149785000001</v>
      </c>
      <c r="I164" s="231">
        <f t="shared" si="62"/>
        <v>680.35819921999996</v>
      </c>
      <c r="J164" s="231">
        <f t="shared" si="62"/>
        <v>695.21912125000006</v>
      </c>
      <c r="K164" s="231">
        <f t="shared" si="62"/>
        <v>1014.1209691700001</v>
      </c>
      <c r="L164" s="231">
        <f t="shared" si="62"/>
        <v>1014.1209691700001</v>
      </c>
      <c r="M164" s="231">
        <f t="shared" si="62"/>
        <v>2046.1647349300001</v>
      </c>
      <c r="N164" s="231">
        <f t="shared" si="62"/>
        <v>7014.1209691700005</v>
      </c>
      <c r="O164" s="231">
        <f t="shared" si="62"/>
        <v>7014.1209691700005</v>
      </c>
      <c r="P164" s="231">
        <f t="shared" si="62"/>
        <v>9014.1209691700005</v>
      </c>
      <c r="Q164" s="231">
        <f t="shared" si="62"/>
        <v>6014.1209691700005</v>
      </c>
      <c r="R164" s="231">
        <f t="shared" si="62"/>
        <v>7514.1209691700005</v>
      </c>
      <c r="S164" s="231">
        <f t="shared" si="62"/>
        <v>8014.1209691700005</v>
      </c>
      <c r="T164" s="231">
        <f t="shared" si="62"/>
        <v>6432.29640156</v>
      </c>
      <c r="U164" s="231">
        <f t="shared" si="62"/>
        <v>6330.6865334800004</v>
      </c>
    </row>
    <row r="165" spans="1:21" ht="15">
      <c r="A165" s="198"/>
      <c r="B165" s="175" t="s">
        <v>206</v>
      </c>
      <c r="C165" s="168" t="s">
        <v>186</v>
      </c>
      <c r="D165" s="174" t="str">
        <f>D164</f>
        <v>Domestic</v>
      </c>
      <c r="E165" s="171"/>
      <c r="F165" s="173"/>
      <c r="G165" s="231">
        <f t="shared" ref="G165:U165" si="63">G161*G162</f>
        <v>1598.00465347</v>
      </c>
      <c r="H165" s="231">
        <f t="shared" si="63"/>
        <v>1851.6425008699998</v>
      </c>
      <c r="I165" s="231">
        <f t="shared" si="63"/>
        <v>1985.5148699600002</v>
      </c>
      <c r="J165" s="231">
        <f t="shared" si="63"/>
        <v>1882.2708666600001</v>
      </c>
      <c r="K165" s="231">
        <f t="shared" si="63"/>
        <v>2318.9253391899997</v>
      </c>
      <c r="L165" s="231">
        <f t="shared" si="63"/>
        <v>2434.8716061494997</v>
      </c>
      <c r="M165" s="231">
        <f t="shared" si="63"/>
        <v>2556.6151864569747</v>
      </c>
      <c r="N165" s="231">
        <f t="shared" si="63"/>
        <v>2684.4459457798239</v>
      </c>
      <c r="O165" s="231">
        <f t="shared" si="63"/>
        <v>2818.6682430688147</v>
      </c>
      <c r="P165" s="231">
        <f t="shared" si="63"/>
        <v>2959.6016552222554</v>
      </c>
      <c r="Q165" s="231">
        <f t="shared" si="63"/>
        <v>3107.5817379833679</v>
      </c>
      <c r="R165" s="231">
        <f t="shared" si="63"/>
        <v>3262.9608248825371</v>
      </c>
      <c r="S165" s="231">
        <f t="shared" si="63"/>
        <v>3426.1088661266635</v>
      </c>
      <c r="T165" s="231">
        <f t="shared" si="63"/>
        <v>3597.414309432997</v>
      </c>
      <c r="U165" s="231">
        <f t="shared" si="63"/>
        <v>3777.2850249046469</v>
      </c>
    </row>
    <row r="166" spans="1:21" ht="15">
      <c r="A166" s="198"/>
      <c r="B166" s="179" t="s">
        <v>198</v>
      </c>
      <c r="C166" s="168"/>
      <c r="D166" s="200"/>
      <c r="E166" s="199"/>
      <c r="F166" s="172"/>
      <c r="G166" s="172"/>
      <c r="H166" s="172"/>
      <c r="I166" s="172"/>
      <c r="J166" s="172"/>
      <c r="K166" s="231"/>
      <c r="L166" s="274"/>
      <c r="M166" s="274"/>
      <c r="N166" s="274"/>
      <c r="O166" s="274"/>
      <c r="P166" s="274"/>
      <c r="Q166" s="274"/>
      <c r="R166" s="274"/>
      <c r="S166" s="274"/>
      <c r="T166" s="274"/>
      <c r="U166" s="274"/>
    </row>
    <row r="167" spans="1:21" ht="15">
      <c r="A167" s="198"/>
      <c r="B167" s="175" t="s">
        <v>208</v>
      </c>
      <c r="C167" s="168" t="str">
        <f>"million "&amp;D167</f>
        <v>million USD</v>
      </c>
      <c r="D167" s="244" t="s">
        <v>225</v>
      </c>
      <c r="E167" s="171"/>
      <c r="F167" s="173"/>
      <c r="G167" s="242">
        <f>DataInput!G23</f>
        <v>134.00338035999999</v>
      </c>
      <c r="H167" s="242">
        <f>DataInput!H23</f>
        <v>114.99563746</v>
      </c>
      <c r="I167" s="242">
        <f>DataInput!I23</f>
        <v>125.66746250000001</v>
      </c>
      <c r="J167" s="242">
        <f>DataInput!J23</f>
        <v>188.77373681000003</v>
      </c>
      <c r="K167" s="242">
        <f>DataInput!K23</f>
        <v>208.96045975999999</v>
      </c>
      <c r="L167" s="231">
        <f t="shared" ref="L167:U167" si="64">K167-L168</f>
        <v>204.09285369498477</v>
      </c>
      <c r="M167" s="231">
        <f t="shared" si="64"/>
        <v>198.98186732671877</v>
      </c>
      <c r="N167" s="231">
        <f t="shared" si="64"/>
        <v>193.61533164003947</v>
      </c>
      <c r="O167" s="231">
        <f t="shared" si="64"/>
        <v>187.98046916902621</v>
      </c>
      <c r="P167" s="231">
        <f t="shared" si="64"/>
        <v>182.06386357446229</v>
      </c>
      <c r="Q167" s="231">
        <f t="shared" si="64"/>
        <v>175.85142770017018</v>
      </c>
      <c r="R167" s="231">
        <f t="shared" si="64"/>
        <v>169.32837003216346</v>
      </c>
      <c r="S167" s="231">
        <f t="shared" si="64"/>
        <v>162.47915948075641</v>
      </c>
      <c r="T167" s="231">
        <f t="shared" si="64"/>
        <v>155.287488401779</v>
      </c>
      <c r="U167" s="231">
        <f t="shared" si="64"/>
        <v>147.73623376885274</v>
      </c>
    </row>
    <row r="168" spans="1:21" ht="15">
      <c r="A168" s="198"/>
      <c r="B168" s="175" t="s">
        <v>119</v>
      </c>
      <c r="C168" s="168" t="str">
        <f>"million "&amp;D168</f>
        <v>million USD</v>
      </c>
      <c r="D168" s="174" t="str">
        <f>D167</f>
        <v>USD</v>
      </c>
      <c r="E168" s="171"/>
      <c r="F168" s="173"/>
      <c r="G168" s="245">
        <f>DataInput!G55</f>
        <v>3.8138967199999998</v>
      </c>
      <c r="H168" s="245">
        <f>DataInput!H55</f>
        <v>4.0045915560000003</v>
      </c>
      <c r="I168" s="245">
        <f>DataInput!I55</f>
        <v>4.2048211338000003</v>
      </c>
      <c r="J168" s="245">
        <f>DataInput!J55</f>
        <v>4.4150621904900005</v>
      </c>
      <c r="K168" s="245">
        <f>DataInput!K55</f>
        <v>4.6358153000144995</v>
      </c>
      <c r="L168" s="245">
        <f>DataInput!L55</f>
        <v>4.8676060650152255</v>
      </c>
      <c r="M168" s="245">
        <f>DataInput!M55</f>
        <v>5.1109863682659862</v>
      </c>
      <c r="N168" s="245">
        <f>DataInput!N55</f>
        <v>5.3665356866792866</v>
      </c>
      <c r="O168" s="245">
        <f>DataInput!O55</f>
        <v>5.6348624710132498</v>
      </c>
      <c r="P168" s="245">
        <f>DataInput!P55</f>
        <v>5.9166055945639124</v>
      </c>
      <c r="Q168" s="245">
        <f>DataInput!Q55</f>
        <v>6.2124358742921082</v>
      </c>
      <c r="R168" s="245">
        <f>DataInput!R55</f>
        <v>6.5230576680067145</v>
      </c>
      <c r="S168" s="245">
        <f>DataInput!S55</f>
        <v>6.8492105514070492</v>
      </c>
      <c r="T168" s="245">
        <f>DataInput!T55</f>
        <v>7.1916710789774028</v>
      </c>
      <c r="U168" s="245">
        <f>DataInput!U55</f>
        <v>7.5512546329262706</v>
      </c>
    </row>
    <row r="169" spans="1:21" ht="15">
      <c r="A169" s="198"/>
      <c r="B169" s="175" t="s">
        <v>182</v>
      </c>
      <c r="C169" s="168" t="str">
        <f>"million "&amp;D169</f>
        <v>million USD</v>
      </c>
      <c r="D169" s="174" t="str">
        <f>D168</f>
        <v>USD</v>
      </c>
      <c r="E169" s="171"/>
      <c r="F169" s="173"/>
      <c r="G169" s="245">
        <f>DataInput!G87</f>
        <v>1.6048387800000004</v>
      </c>
      <c r="H169" s="245">
        <f>DataInput!H87</f>
        <v>1.1752142399999999</v>
      </c>
      <c r="I169" s="245">
        <f>DataInput!I87</f>
        <v>1.0882176799999999</v>
      </c>
      <c r="J169" s="245">
        <f>DataInput!J87</f>
        <v>0.94407132000000005</v>
      </c>
      <c r="K169" s="245">
        <f>DataInput!K87</f>
        <v>0.69279360000000012</v>
      </c>
      <c r="L169" s="245">
        <f>DataInput!L87</f>
        <v>0.83135232000000014</v>
      </c>
      <c r="M169" s="245">
        <f>DataInput!M87</f>
        <v>0.99762278400000004</v>
      </c>
      <c r="N169" s="245">
        <f>DataInput!N87</f>
        <v>1.1971473408</v>
      </c>
      <c r="O169" s="245">
        <f>DataInput!O87</f>
        <v>1.43657680896</v>
      </c>
      <c r="P169" s="245">
        <f>DataInput!P87</f>
        <v>1.7238921707519999</v>
      </c>
      <c r="Q169" s="245">
        <f>DataInput!Q87</f>
        <v>2.0686706049023997</v>
      </c>
      <c r="R169" s="245">
        <f>DataInput!R87</f>
        <v>2.4824047258828799</v>
      </c>
      <c r="S169" s="245">
        <f>DataInput!S87</f>
        <v>2.9788856710594556</v>
      </c>
      <c r="T169" s="245">
        <f>DataInput!T87</f>
        <v>3.5746628052713465</v>
      </c>
      <c r="U169" s="245">
        <f>DataInput!U87</f>
        <v>4.2895953663256154</v>
      </c>
    </row>
    <row r="170" spans="1:21" ht="15">
      <c r="A170" s="198"/>
      <c r="B170" s="175" t="s">
        <v>185</v>
      </c>
      <c r="C170" s="168" t="str">
        <f>"LCU per unit of "&amp;D170</f>
        <v>LCU per unit of USD</v>
      </c>
      <c r="D170" s="174" t="str">
        <f>D169</f>
        <v>USD</v>
      </c>
      <c r="E170" s="171"/>
      <c r="F170" s="178"/>
      <c r="G170" s="273">
        <f>INDEX($G$81:$U$85,MATCH($D170,$B$81:$B$85,0),MATCH(G$78,$G$78:$U$78,0))</f>
        <v>196.48650000000001</v>
      </c>
      <c r="H170" s="273">
        <f t="shared" ref="H170:U170" si="65">INDEX($G$81:$U$85,MATCH($D170,$B$81:$B$85,0),MATCH(H$78,$G$78:$U$78,0))</f>
        <v>253.18969999999999</v>
      </c>
      <c r="I170" s="273">
        <f t="shared" si="65"/>
        <v>305.78620000000001</v>
      </c>
      <c r="J170" s="273">
        <f t="shared" si="65"/>
        <v>306.5</v>
      </c>
      <c r="K170" s="273">
        <f t="shared" si="65"/>
        <v>326</v>
      </c>
      <c r="L170" s="273">
        <f t="shared" si="65"/>
        <v>379</v>
      </c>
      <c r="M170" s="273">
        <f t="shared" si="65"/>
        <v>379</v>
      </c>
      <c r="N170" s="273">
        <f t="shared" si="65"/>
        <v>379</v>
      </c>
      <c r="O170" s="273">
        <f t="shared" si="65"/>
        <v>379</v>
      </c>
      <c r="P170" s="273">
        <f t="shared" si="65"/>
        <v>379</v>
      </c>
      <c r="Q170" s="273">
        <f t="shared" si="65"/>
        <v>379</v>
      </c>
      <c r="R170" s="273">
        <f t="shared" si="65"/>
        <v>379</v>
      </c>
      <c r="S170" s="273">
        <f t="shared" si="65"/>
        <v>379</v>
      </c>
      <c r="T170" s="273">
        <f t="shared" si="65"/>
        <v>379</v>
      </c>
      <c r="U170" s="273">
        <f t="shared" si="65"/>
        <v>379</v>
      </c>
    </row>
    <row r="171" spans="1:21" ht="15">
      <c r="A171" s="198"/>
      <c r="B171" s="175" t="s">
        <v>207</v>
      </c>
      <c r="C171" s="168" t="s">
        <v>186</v>
      </c>
      <c r="D171" s="244" t="s">
        <v>64</v>
      </c>
      <c r="E171" s="171"/>
      <c r="F171" s="173"/>
      <c r="G171" s="231">
        <f t="shared" ref="G171:U171" si="66">G167*G170</f>
        <v>26329.855195105141</v>
      </c>
      <c r="H171" s="231">
        <f t="shared" si="66"/>
        <v>29115.710949806158</v>
      </c>
      <c r="I171" s="231">
        <f t="shared" si="66"/>
        <v>38427.375821517504</v>
      </c>
      <c r="J171" s="231">
        <f t="shared" si="66"/>
        <v>57859.15033226501</v>
      </c>
      <c r="K171" s="231">
        <f t="shared" si="66"/>
        <v>68121.10988176</v>
      </c>
      <c r="L171" s="231">
        <f t="shared" si="66"/>
        <v>77351.19155039922</v>
      </c>
      <c r="M171" s="231">
        <f t="shared" si="66"/>
        <v>75414.127716826421</v>
      </c>
      <c r="N171" s="231">
        <f t="shared" si="66"/>
        <v>73380.210691574961</v>
      </c>
      <c r="O171" s="231">
        <f t="shared" si="66"/>
        <v>71244.59781506093</v>
      </c>
      <c r="P171" s="231">
        <f t="shared" si="66"/>
        <v>69002.204294721203</v>
      </c>
      <c r="Q171" s="231">
        <f t="shared" si="66"/>
        <v>66647.691098364492</v>
      </c>
      <c r="R171" s="231">
        <f t="shared" si="66"/>
        <v>64175.452242189953</v>
      </c>
      <c r="S171" s="231">
        <f t="shared" si="66"/>
        <v>61579.60144320668</v>
      </c>
      <c r="T171" s="231">
        <f t="shared" si="66"/>
        <v>58853.958104274243</v>
      </c>
      <c r="U171" s="231">
        <f t="shared" si="66"/>
        <v>55992.032598395192</v>
      </c>
    </row>
    <row r="172" spans="1:21" ht="15">
      <c r="A172" s="198"/>
      <c r="B172" s="175" t="s">
        <v>188</v>
      </c>
      <c r="C172" s="168" t="s">
        <v>186</v>
      </c>
      <c r="D172" s="174" t="str">
        <f>D171</f>
        <v>External</v>
      </c>
      <c r="E172" s="171"/>
      <c r="F172" s="173"/>
      <c r="G172" s="231">
        <f t="shared" ref="G172:U172" si="67">G168*G170</f>
        <v>749.37921787428002</v>
      </c>
      <c r="H172" s="231">
        <f t="shared" si="67"/>
        <v>1013.9213346861732</v>
      </c>
      <c r="I172" s="231">
        <f t="shared" si="67"/>
        <v>1285.7762761843937</v>
      </c>
      <c r="J172" s="231">
        <f t="shared" si="67"/>
        <v>1353.2165613851851</v>
      </c>
      <c r="K172" s="231">
        <f t="shared" si="67"/>
        <v>1511.2757878047269</v>
      </c>
      <c r="L172" s="231">
        <f t="shared" si="67"/>
        <v>1844.8226986407706</v>
      </c>
      <c r="M172" s="231">
        <f t="shared" si="67"/>
        <v>1937.0638335728088</v>
      </c>
      <c r="N172" s="231">
        <f t="shared" si="67"/>
        <v>2033.9170252514496</v>
      </c>
      <c r="O172" s="231">
        <f t="shared" si="67"/>
        <v>2135.6128765140215</v>
      </c>
      <c r="P172" s="231">
        <f t="shared" si="67"/>
        <v>2242.3935203397227</v>
      </c>
      <c r="Q172" s="231">
        <f t="shared" si="67"/>
        <v>2354.5131963567092</v>
      </c>
      <c r="R172" s="231">
        <f t="shared" si="67"/>
        <v>2472.2388561745447</v>
      </c>
      <c r="S172" s="231">
        <f t="shared" si="67"/>
        <v>2595.8507989832715</v>
      </c>
      <c r="T172" s="231">
        <f t="shared" si="67"/>
        <v>2725.6433389324357</v>
      </c>
      <c r="U172" s="231">
        <f t="shared" si="67"/>
        <v>2861.9255058790563</v>
      </c>
    </row>
    <row r="173" spans="1:21" ht="15">
      <c r="A173" s="198"/>
      <c r="B173" s="175" t="s">
        <v>206</v>
      </c>
      <c r="C173" s="168" t="s">
        <v>186</v>
      </c>
      <c r="D173" s="174" t="str">
        <f>D172</f>
        <v>External</v>
      </c>
      <c r="E173" s="171"/>
      <c r="F173" s="173"/>
      <c r="G173" s="231">
        <f t="shared" ref="G173:U173" si="68">G169*G170</f>
        <v>315.32915494647006</v>
      </c>
      <c r="H173" s="231">
        <f t="shared" si="68"/>
        <v>297.55214086132793</v>
      </c>
      <c r="I173" s="231">
        <f t="shared" si="68"/>
        <v>332.76194914001599</v>
      </c>
      <c r="J173" s="231">
        <f t="shared" si="68"/>
        <v>289.35785958000002</v>
      </c>
      <c r="K173" s="231">
        <f t="shared" si="68"/>
        <v>225.85071360000003</v>
      </c>
      <c r="L173" s="231">
        <f t="shared" si="68"/>
        <v>315.08252928000007</v>
      </c>
      <c r="M173" s="231">
        <f t="shared" si="68"/>
        <v>378.099035136</v>
      </c>
      <c r="N173" s="231">
        <f t="shared" si="68"/>
        <v>453.71884216320001</v>
      </c>
      <c r="O173" s="231">
        <f t="shared" si="68"/>
        <v>544.46261059584003</v>
      </c>
      <c r="P173" s="231">
        <f t="shared" si="68"/>
        <v>653.35513271500793</v>
      </c>
      <c r="Q173" s="231">
        <f t="shared" si="68"/>
        <v>784.02615925800944</v>
      </c>
      <c r="R173" s="231">
        <f t="shared" si="68"/>
        <v>940.83139110961145</v>
      </c>
      <c r="S173" s="231">
        <f t="shared" si="68"/>
        <v>1128.9976693315336</v>
      </c>
      <c r="T173" s="231">
        <f t="shared" si="68"/>
        <v>1354.7972031978404</v>
      </c>
      <c r="U173" s="231">
        <f t="shared" si="68"/>
        <v>1625.7566438374083</v>
      </c>
    </row>
    <row r="174" spans="1:21" ht="15">
      <c r="A174" s="198"/>
      <c r="B174" s="179" t="s">
        <v>197</v>
      </c>
      <c r="C174" s="168"/>
      <c r="D174" s="200"/>
      <c r="E174" s="199"/>
      <c r="F174" s="172"/>
      <c r="G174" s="172"/>
      <c r="H174" s="172"/>
      <c r="I174" s="172"/>
      <c r="J174" s="172"/>
      <c r="K174" s="231"/>
      <c r="L174" s="274"/>
      <c r="M174" s="274"/>
      <c r="N174" s="274"/>
      <c r="O174" s="274"/>
      <c r="P174" s="274"/>
      <c r="Q174" s="274"/>
      <c r="R174" s="274"/>
      <c r="S174" s="274"/>
      <c r="T174" s="274"/>
      <c r="U174" s="274"/>
    </row>
    <row r="175" spans="1:21" ht="15">
      <c r="A175" s="198"/>
      <c r="B175" s="175" t="s">
        <v>208</v>
      </c>
      <c r="C175" s="168" t="str">
        <f>"million "&amp;D175</f>
        <v>million LCU</v>
      </c>
      <c r="D175" s="233" t="s">
        <v>226</v>
      </c>
      <c r="E175" s="171"/>
      <c r="F175" s="173"/>
      <c r="G175" s="172"/>
      <c r="H175" s="172"/>
      <c r="I175" s="172"/>
      <c r="J175" s="172"/>
      <c r="K175" s="276">
        <v>0</v>
      </c>
      <c r="L175" s="231">
        <f t="shared" ref="L175:U175" si="69">K175-L176</f>
        <v>0</v>
      </c>
      <c r="M175" s="231">
        <f t="shared" si="69"/>
        <v>0</v>
      </c>
      <c r="N175" s="231">
        <f t="shared" si="69"/>
        <v>0</v>
      </c>
      <c r="O175" s="231">
        <f t="shared" si="69"/>
        <v>0</v>
      </c>
      <c r="P175" s="231">
        <f t="shared" si="69"/>
        <v>0</v>
      </c>
      <c r="Q175" s="231">
        <f t="shared" si="69"/>
        <v>0</v>
      </c>
      <c r="R175" s="231">
        <f t="shared" si="69"/>
        <v>0</v>
      </c>
      <c r="S175" s="231">
        <f t="shared" si="69"/>
        <v>0</v>
      </c>
      <c r="T175" s="231">
        <f t="shared" si="69"/>
        <v>0</v>
      </c>
      <c r="U175" s="231">
        <f t="shared" si="69"/>
        <v>0</v>
      </c>
    </row>
    <row r="176" spans="1:21" ht="15">
      <c r="A176" s="198"/>
      <c r="B176" s="175" t="s">
        <v>119</v>
      </c>
      <c r="C176" s="168" t="str">
        <f>"million "&amp;D176</f>
        <v>million LCU</v>
      </c>
      <c r="D176" s="174" t="str">
        <f>D175</f>
        <v>LCU</v>
      </c>
      <c r="E176" s="171"/>
      <c r="F176" s="173"/>
      <c r="G176" s="172"/>
      <c r="H176" s="172"/>
      <c r="I176" s="172"/>
      <c r="J176" s="172"/>
      <c r="K176" s="231"/>
      <c r="L176" s="277">
        <v>0</v>
      </c>
      <c r="M176" s="277">
        <v>0</v>
      </c>
      <c r="N176" s="277">
        <v>0</v>
      </c>
      <c r="O176" s="277">
        <v>0</v>
      </c>
      <c r="P176" s="277">
        <v>0</v>
      </c>
      <c r="Q176" s="277">
        <v>0</v>
      </c>
      <c r="R176" s="277">
        <v>0</v>
      </c>
      <c r="S176" s="277">
        <v>0</v>
      </c>
      <c r="T176" s="277">
        <v>0</v>
      </c>
      <c r="U176" s="277">
        <v>0</v>
      </c>
    </row>
    <row r="177" spans="1:21" ht="15">
      <c r="A177" s="198"/>
      <c r="B177" s="175" t="s">
        <v>182</v>
      </c>
      <c r="C177" s="168" t="str">
        <f>"million "&amp;D177</f>
        <v>million LCU</v>
      </c>
      <c r="D177" s="174" t="str">
        <f>D176</f>
        <v>LCU</v>
      </c>
      <c r="E177" s="171"/>
      <c r="F177" s="173"/>
      <c r="G177" s="172"/>
      <c r="H177" s="172"/>
      <c r="I177" s="172"/>
      <c r="J177" s="172"/>
      <c r="K177" s="231"/>
      <c r="L177" s="277">
        <v>0</v>
      </c>
      <c r="M177" s="277">
        <v>0</v>
      </c>
      <c r="N177" s="277">
        <v>0</v>
      </c>
      <c r="O177" s="277">
        <v>0</v>
      </c>
      <c r="P177" s="277">
        <v>0</v>
      </c>
      <c r="Q177" s="277">
        <v>0</v>
      </c>
      <c r="R177" s="277">
        <v>0</v>
      </c>
      <c r="S177" s="277">
        <v>0</v>
      </c>
      <c r="T177" s="277">
        <v>0</v>
      </c>
      <c r="U177" s="277">
        <v>0</v>
      </c>
    </row>
    <row r="178" spans="1:21" ht="15">
      <c r="A178" s="198"/>
      <c r="B178" s="175" t="s">
        <v>185</v>
      </c>
      <c r="C178" s="168" t="str">
        <f>"LCU per unit of "&amp;D178</f>
        <v>LCU per unit of LCU</v>
      </c>
      <c r="D178" s="174" t="str">
        <f>D177</f>
        <v>LCU</v>
      </c>
      <c r="E178" s="171"/>
      <c r="F178" s="178"/>
      <c r="G178" s="172"/>
      <c r="H178" s="172"/>
      <c r="I178" s="172"/>
      <c r="J178" s="172"/>
      <c r="K178" s="273">
        <f t="shared" ref="K178:U178" si="70">INDEX($K$81:$U$85,MATCH($D178,$B$81:$B$85,0),MATCH(K$78,$K$78:$U$78,0))</f>
        <v>1</v>
      </c>
      <c r="L178" s="273">
        <f t="shared" si="70"/>
        <v>1</v>
      </c>
      <c r="M178" s="273">
        <f t="shared" si="70"/>
        <v>1</v>
      </c>
      <c r="N178" s="273">
        <f t="shared" si="70"/>
        <v>1</v>
      </c>
      <c r="O178" s="273">
        <f t="shared" si="70"/>
        <v>1</v>
      </c>
      <c r="P178" s="273">
        <f t="shared" si="70"/>
        <v>1</v>
      </c>
      <c r="Q178" s="273">
        <f t="shared" si="70"/>
        <v>1</v>
      </c>
      <c r="R178" s="273">
        <f t="shared" si="70"/>
        <v>1</v>
      </c>
      <c r="S178" s="273">
        <f t="shared" si="70"/>
        <v>1</v>
      </c>
      <c r="T178" s="273">
        <f t="shared" si="70"/>
        <v>1</v>
      </c>
      <c r="U178" s="273">
        <f t="shared" si="70"/>
        <v>1</v>
      </c>
    </row>
    <row r="179" spans="1:21" ht="15">
      <c r="A179" s="198"/>
      <c r="B179" s="175" t="s">
        <v>207</v>
      </c>
      <c r="C179" s="168" t="s">
        <v>186</v>
      </c>
      <c r="D179" s="234" t="s">
        <v>65</v>
      </c>
      <c r="E179" s="171"/>
      <c r="F179" s="173"/>
      <c r="G179" s="172"/>
      <c r="H179" s="172"/>
      <c r="I179" s="172"/>
      <c r="J179" s="172"/>
      <c r="K179" s="231">
        <f t="shared" ref="K179:U179" si="71">K175*K178</f>
        <v>0</v>
      </c>
      <c r="L179" s="231">
        <f t="shared" si="71"/>
        <v>0</v>
      </c>
      <c r="M179" s="231">
        <f t="shared" si="71"/>
        <v>0</v>
      </c>
      <c r="N179" s="231">
        <f t="shared" si="71"/>
        <v>0</v>
      </c>
      <c r="O179" s="231">
        <f t="shared" si="71"/>
        <v>0</v>
      </c>
      <c r="P179" s="231">
        <f t="shared" si="71"/>
        <v>0</v>
      </c>
      <c r="Q179" s="231">
        <f t="shared" si="71"/>
        <v>0</v>
      </c>
      <c r="R179" s="231">
        <f t="shared" si="71"/>
        <v>0</v>
      </c>
      <c r="S179" s="231">
        <f t="shared" si="71"/>
        <v>0</v>
      </c>
      <c r="T179" s="231">
        <f t="shared" si="71"/>
        <v>0</v>
      </c>
      <c r="U179" s="231">
        <f t="shared" si="71"/>
        <v>0</v>
      </c>
    </row>
    <row r="180" spans="1:21" ht="15">
      <c r="A180" s="198"/>
      <c r="B180" s="175" t="s">
        <v>188</v>
      </c>
      <c r="C180" s="168" t="s">
        <v>186</v>
      </c>
      <c r="D180" s="174" t="str">
        <f>D179</f>
        <v>Domestic</v>
      </c>
      <c r="E180" s="171"/>
      <c r="F180" s="173"/>
      <c r="G180" s="172"/>
      <c r="H180" s="172"/>
      <c r="I180" s="172"/>
      <c r="J180" s="172"/>
      <c r="K180" s="231"/>
      <c r="L180" s="231">
        <f t="shared" ref="L180:U180" si="72">L176*L178</f>
        <v>0</v>
      </c>
      <c r="M180" s="231">
        <f t="shared" si="72"/>
        <v>0</v>
      </c>
      <c r="N180" s="231">
        <f t="shared" si="72"/>
        <v>0</v>
      </c>
      <c r="O180" s="231">
        <f t="shared" si="72"/>
        <v>0</v>
      </c>
      <c r="P180" s="231">
        <f t="shared" si="72"/>
        <v>0</v>
      </c>
      <c r="Q180" s="231">
        <f t="shared" si="72"/>
        <v>0</v>
      </c>
      <c r="R180" s="231">
        <f t="shared" si="72"/>
        <v>0</v>
      </c>
      <c r="S180" s="231">
        <f t="shared" si="72"/>
        <v>0</v>
      </c>
      <c r="T180" s="231">
        <f t="shared" si="72"/>
        <v>0</v>
      </c>
      <c r="U180" s="231">
        <f t="shared" si="72"/>
        <v>0</v>
      </c>
    </row>
    <row r="181" spans="1:21" ht="15">
      <c r="A181" s="198"/>
      <c r="B181" s="175" t="s">
        <v>206</v>
      </c>
      <c r="C181" s="168" t="s">
        <v>186</v>
      </c>
      <c r="D181" s="174" t="str">
        <f>D180</f>
        <v>Domestic</v>
      </c>
      <c r="E181" s="171"/>
      <c r="F181" s="173"/>
      <c r="G181" s="172"/>
      <c r="H181" s="172"/>
      <c r="I181" s="172"/>
      <c r="J181" s="172"/>
      <c r="K181" s="231"/>
      <c r="L181" s="231">
        <f t="shared" ref="L181:U181" si="73">L177*L178</f>
        <v>0</v>
      </c>
      <c r="M181" s="231">
        <f t="shared" si="73"/>
        <v>0</v>
      </c>
      <c r="N181" s="231">
        <f t="shared" si="73"/>
        <v>0</v>
      </c>
      <c r="O181" s="231">
        <f t="shared" si="73"/>
        <v>0</v>
      </c>
      <c r="P181" s="231">
        <f t="shared" si="73"/>
        <v>0</v>
      </c>
      <c r="Q181" s="231">
        <f t="shared" si="73"/>
        <v>0</v>
      </c>
      <c r="R181" s="231">
        <f t="shared" si="73"/>
        <v>0</v>
      </c>
      <c r="S181" s="231">
        <f t="shared" si="73"/>
        <v>0</v>
      </c>
      <c r="T181" s="231">
        <f t="shared" si="73"/>
        <v>0</v>
      </c>
      <c r="U181" s="231">
        <f t="shared" si="73"/>
        <v>0</v>
      </c>
    </row>
    <row r="182" spans="1:21" ht="15">
      <c r="A182" s="198"/>
      <c r="B182" s="179" t="s">
        <v>196</v>
      </c>
      <c r="C182" s="168"/>
      <c r="D182" s="200"/>
      <c r="E182" s="199"/>
      <c r="F182" s="172"/>
      <c r="G182" s="172"/>
      <c r="H182" s="172"/>
      <c r="I182" s="172"/>
      <c r="J182" s="172"/>
      <c r="K182" s="231"/>
      <c r="L182" s="274"/>
      <c r="M182" s="274"/>
      <c r="N182" s="274"/>
      <c r="O182" s="274"/>
      <c r="P182" s="274"/>
      <c r="Q182" s="274"/>
      <c r="R182" s="274"/>
      <c r="S182" s="274"/>
      <c r="T182" s="274"/>
      <c r="U182" s="274"/>
    </row>
    <row r="183" spans="1:21" ht="15">
      <c r="A183" s="198"/>
      <c r="B183" s="175" t="s">
        <v>208</v>
      </c>
      <c r="C183" s="168" t="str">
        <f>"million "&amp;D183</f>
        <v>million LCU</v>
      </c>
      <c r="D183" s="233" t="s">
        <v>226</v>
      </c>
      <c r="E183" s="171"/>
      <c r="F183" s="173"/>
      <c r="G183" s="172"/>
      <c r="H183" s="172"/>
      <c r="I183" s="172"/>
      <c r="J183" s="172"/>
      <c r="K183" s="276">
        <v>0</v>
      </c>
      <c r="L183" s="231">
        <f t="shared" ref="L183:U183" si="74">K183-L184</f>
        <v>0</v>
      </c>
      <c r="M183" s="231">
        <f t="shared" si="74"/>
        <v>0</v>
      </c>
      <c r="N183" s="231">
        <f t="shared" si="74"/>
        <v>0</v>
      </c>
      <c r="O183" s="231">
        <f t="shared" si="74"/>
        <v>0</v>
      </c>
      <c r="P183" s="231">
        <f t="shared" si="74"/>
        <v>0</v>
      </c>
      <c r="Q183" s="231">
        <f t="shared" si="74"/>
        <v>0</v>
      </c>
      <c r="R183" s="231">
        <f t="shared" si="74"/>
        <v>0</v>
      </c>
      <c r="S183" s="231">
        <f t="shared" si="74"/>
        <v>0</v>
      </c>
      <c r="T183" s="231">
        <f t="shared" si="74"/>
        <v>0</v>
      </c>
      <c r="U183" s="231">
        <f t="shared" si="74"/>
        <v>0</v>
      </c>
    </row>
    <row r="184" spans="1:21" ht="15">
      <c r="A184" s="198"/>
      <c r="B184" s="175" t="s">
        <v>119</v>
      </c>
      <c r="C184" s="168" t="str">
        <f>"million "&amp;D184</f>
        <v>million LCU</v>
      </c>
      <c r="D184" s="174" t="str">
        <f>D183</f>
        <v>LCU</v>
      </c>
      <c r="E184" s="171"/>
      <c r="F184" s="173"/>
      <c r="G184" s="172"/>
      <c r="H184" s="172"/>
      <c r="I184" s="172"/>
      <c r="J184" s="172"/>
      <c r="K184" s="231"/>
      <c r="L184" s="277">
        <v>0</v>
      </c>
      <c r="M184" s="277">
        <v>0</v>
      </c>
      <c r="N184" s="277">
        <v>0</v>
      </c>
      <c r="O184" s="277">
        <v>0</v>
      </c>
      <c r="P184" s="277">
        <v>0</v>
      </c>
      <c r="Q184" s="277">
        <v>0</v>
      </c>
      <c r="R184" s="277">
        <v>0</v>
      </c>
      <c r="S184" s="277">
        <v>0</v>
      </c>
      <c r="T184" s="277">
        <v>0</v>
      </c>
      <c r="U184" s="277">
        <v>0</v>
      </c>
    </row>
    <row r="185" spans="1:21" ht="15">
      <c r="A185" s="198"/>
      <c r="B185" s="175" t="s">
        <v>182</v>
      </c>
      <c r="C185" s="168" t="str">
        <f>"million "&amp;D185</f>
        <v>million LCU</v>
      </c>
      <c r="D185" s="174" t="str">
        <f>D184</f>
        <v>LCU</v>
      </c>
      <c r="E185" s="171"/>
      <c r="F185" s="173"/>
      <c r="G185" s="172"/>
      <c r="H185" s="172"/>
      <c r="I185" s="172"/>
      <c r="J185" s="172"/>
      <c r="K185" s="231"/>
      <c r="L185" s="277">
        <v>0</v>
      </c>
      <c r="M185" s="277">
        <v>0</v>
      </c>
      <c r="N185" s="277">
        <v>0</v>
      </c>
      <c r="O185" s="277">
        <v>0</v>
      </c>
      <c r="P185" s="277">
        <v>0</v>
      </c>
      <c r="Q185" s="277">
        <v>0</v>
      </c>
      <c r="R185" s="277">
        <v>0</v>
      </c>
      <c r="S185" s="277">
        <v>0</v>
      </c>
      <c r="T185" s="277">
        <v>0</v>
      </c>
      <c r="U185" s="277">
        <v>0</v>
      </c>
    </row>
    <row r="186" spans="1:21" ht="15">
      <c r="A186" s="198"/>
      <c r="B186" s="175" t="s">
        <v>185</v>
      </c>
      <c r="C186" s="168" t="str">
        <f>"LCU per unit of "&amp;D186</f>
        <v>LCU per unit of LCU</v>
      </c>
      <c r="D186" s="174" t="str">
        <f>D185</f>
        <v>LCU</v>
      </c>
      <c r="E186" s="171"/>
      <c r="F186" s="178"/>
      <c r="G186" s="172"/>
      <c r="H186" s="172"/>
      <c r="I186" s="172"/>
      <c r="J186" s="172"/>
      <c r="K186" s="273">
        <f t="shared" ref="K186:U186" si="75">INDEX($K$81:$U$85,MATCH($D186,$B$81:$B$85,0),MATCH(K$78,$K$78:$U$78,0))</f>
        <v>1</v>
      </c>
      <c r="L186" s="273">
        <f t="shared" si="75"/>
        <v>1</v>
      </c>
      <c r="M186" s="273">
        <f t="shared" si="75"/>
        <v>1</v>
      </c>
      <c r="N186" s="273">
        <f t="shared" si="75"/>
        <v>1</v>
      </c>
      <c r="O186" s="273">
        <f t="shared" si="75"/>
        <v>1</v>
      </c>
      <c r="P186" s="273">
        <f t="shared" si="75"/>
        <v>1</v>
      </c>
      <c r="Q186" s="273">
        <f t="shared" si="75"/>
        <v>1</v>
      </c>
      <c r="R186" s="273">
        <f t="shared" si="75"/>
        <v>1</v>
      </c>
      <c r="S186" s="273">
        <f t="shared" si="75"/>
        <v>1</v>
      </c>
      <c r="T186" s="273">
        <f t="shared" si="75"/>
        <v>1</v>
      </c>
      <c r="U186" s="273">
        <f t="shared" si="75"/>
        <v>1</v>
      </c>
    </row>
    <row r="187" spans="1:21" ht="15">
      <c r="A187" s="198"/>
      <c r="B187" s="175" t="s">
        <v>207</v>
      </c>
      <c r="C187" s="168" t="s">
        <v>186</v>
      </c>
      <c r="D187" s="234" t="s">
        <v>65</v>
      </c>
      <c r="E187" s="171"/>
      <c r="F187" s="173"/>
      <c r="G187" s="172"/>
      <c r="H187" s="172"/>
      <c r="I187" s="172"/>
      <c r="J187" s="172"/>
      <c r="K187" s="231">
        <f t="shared" ref="K187:U187" si="76">K183*K186</f>
        <v>0</v>
      </c>
      <c r="L187" s="231">
        <f t="shared" si="76"/>
        <v>0</v>
      </c>
      <c r="M187" s="231">
        <f t="shared" si="76"/>
        <v>0</v>
      </c>
      <c r="N187" s="231">
        <f t="shared" si="76"/>
        <v>0</v>
      </c>
      <c r="O187" s="231">
        <f t="shared" si="76"/>
        <v>0</v>
      </c>
      <c r="P187" s="231">
        <f t="shared" si="76"/>
        <v>0</v>
      </c>
      <c r="Q187" s="231">
        <f t="shared" si="76"/>
        <v>0</v>
      </c>
      <c r="R187" s="231">
        <f t="shared" si="76"/>
        <v>0</v>
      </c>
      <c r="S187" s="231">
        <f t="shared" si="76"/>
        <v>0</v>
      </c>
      <c r="T187" s="231">
        <f t="shared" si="76"/>
        <v>0</v>
      </c>
      <c r="U187" s="231">
        <f t="shared" si="76"/>
        <v>0</v>
      </c>
    </row>
    <row r="188" spans="1:21" ht="15">
      <c r="A188" s="198"/>
      <c r="B188" s="175" t="s">
        <v>188</v>
      </c>
      <c r="C188" s="168" t="s">
        <v>186</v>
      </c>
      <c r="D188" s="174" t="str">
        <f>D187</f>
        <v>Domestic</v>
      </c>
      <c r="E188" s="171"/>
      <c r="F188" s="173"/>
      <c r="G188" s="172"/>
      <c r="H188" s="172"/>
      <c r="I188" s="172"/>
      <c r="J188" s="172"/>
      <c r="K188" s="231"/>
      <c r="L188" s="231">
        <f t="shared" ref="L188:U188" si="77">L184*L186</f>
        <v>0</v>
      </c>
      <c r="M188" s="231">
        <f t="shared" si="77"/>
        <v>0</v>
      </c>
      <c r="N188" s="231">
        <f t="shared" si="77"/>
        <v>0</v>
      </c>
      <c r="O188" s="231">
        <f t="shared" si="77"/>
        <v>0</v>
      </c>
      <c r="P188" s="231">
        <f t="shared" si="77"/>
        <v>0</v>
      </c>
      <c r="Q188" s="231">
        <f t="shared" si="77"/>
        <v>0</v>
      </c>
      <c r="R188" s="231">
        <f t="shared" si="77"/>
        <v>0</v>
      </c>
      <c r="S188" s="231">
        <f t="shared" si="77"/>
        <v>0</v>
      </c>
      <c r="T188" s="231">
        <f t="shared" si="77"/>
        <v>0</v>
      </c>
      <c r="U188" s="231">
        <f t="shared" si="77"/>
        <v>0</v>
      </c>
    </row>
    <row r="189" spans="1:21" ht="15">
      <c r="A189" s="198"/>
      <c r="B189" s="175" t="s">
        <v>206</v>
      </c>
      <c r="C189" s="168" t="s">
        <v>186</v>
      </c>
      <c r="D189" s="174" t="str">
        <f>D188</f>
        <v>Domestic</v>
      </c>
      <c r="E189" s="171"/>
      <c r="F189" s="173"/>
      <c r="G189" s="172"/>
      <c r="H189" s="172"/>
      <c r="I189" s="172"/>
      <c r="J189" s="172"/>
      <c r="K189" s="231"/>
      <c r="L189" s="231">
        <f t="shared" ref="L189:U189" si="78">L185*L186</f>
        <v>0</v>
      </c>
      <c r="M189" s="231">
        <f t="shared" si="78"/>
        <v>0</v>
      </c>
      <c r="N189" s="231">
        <f t="shared" si="78"/>
        <v>0</v>
      </c>
      <c r="O189" s="231">
        <f t="shared" si="78"/>
        <v>0</v>
      </c>
      <c r="P189" s="231">
        <f t="shared" si="78"/>
        <v>0</v>
      </c>
      <c r="Q189" s="231">
        <f t="shared" si="78"/>
        <v>0</v>
      </c>
      <c r="R189" s="231">
        <f t="shared" si="78"/>
        <v>0</v>
      </c>
      <c r="S189" s="231">
        <f t="shared" si="78"/>
        <v>0</v>
      </c>
      <c r="T189" s="231">
        <f t="shared" si="78"/>
        <v>0</v>
      </c>
      <c r="U189" s="231">
        <f t="shared" si="78"/>
        <v>0</v>
      </c>
    </row>
    <row r="190" spans="1:21" ht="15">
      <c r="A190" s="198"/>
      <c r="B190" s="179" t="s">
        <v>195</v>
      </c>
      <c r="C190" s="168"/>
      <c r="D190" s="200"/>
      <c r="E190" s="199"/>
      <c r="F190" s="172"/>
      <c r="G190" s="172"/>
      <c r="H190" s="172"/>
      <c r="I190" s="172"/>
      <c r="J190" s="172"/>
      <c r="K190" s="231"/>
      <c r="L190" s="274"/>
      <c r="M190" s="274"/>
      <c r="N190" s="274"/>
      <c r="O190" s="274"/>
      <c r="P190" s="274"/>
      <c r="Q190" s="274"/>
      <c r="R190" s="274"/>
      <c r="S190" s="274"/>
      <c r="T190" s="274"/>
      <c r="U190" s="274"/>
    </row>
    <row r="191" spans="1:21" ht="15">
      <c r="A191" s="198"/>
      <c r="B191" s="175" t="s">
        <v>208</v>
      </c>
      <c r="C191" s="168" t="str">
        <f>"million "&amp;D191</f>
        <v>million LCU</v>
      </c>
      <c r="D191" s="233" t="s">
        <v>226</v>
      </c>
      <c r="E191" s="171"/>
      <c r="F191" s="173"/>
      <c r="G191" s="172"/>
      <c r="H191" s="172"/>
      <c r="I191" s="172"/>
      <c r="J191" s="172"/>
      <c r="K191" s="276">
        <v>0</v>
      </c>
      <c r="L191" s="231">
        <f t="shared" ref="L191:U191" si="79">K191-L192</f>
        <v>0</v>
      </c>
      <c r="M191" s="231">
        <f t="shared" si="79"/>
        <v>0</v>
      </c>
      <c r="N191" s="231">
        <f t="shared" si="79"/>
        <v>0</v>
      </c>
      <c r="O191" s="231">
        <f t="shared" si="79"/>
        <v>0</v>
      </c>
      <c r="P191" s="231">
        <f t="shared" si="79"/>
        <v>0</v>
      </c>
      <c r="Q191" s="231">
        <f t="shared" si="79"/>
        <v>0</v>
      </c>
      <c r="R191" s="231">
        <f t="shared" si="79"/>
        <v>0</v>
      </c>
      <c r="S191" s="231">
        <f t="shared" si="79"/>
        <v>0</v>
      </c>
      <c r="T191" s="231">
        <f t="shared" si="79"/>
        <v>0</v>
      </c>
      <c r="U191" s="231">
        <f t="shared" si="79"/>
        <v>0</v>
      </c>
    </row>
    <row r="192" spans="1:21" ht="15">
      <c r="A192" s="198"/>
      <c r="B192" s="175" t="s">
        <v>119</v>
      </c>
      <c r="C192" s="168" t="str">
        <f>"million "&amp;D192</f>
        <v>million LCU</v>
      </c>
      <c r="D192" s="174" t="str">
        <f>D191</f>
        <v>LCU</v>
      </c>
      <c r="E192" s="171"/>
      <c r="F192" s="173"/>
      <c r="G192" s="172"/>
      <c r="H192" s="172"/>
      <c r="I192" s="172"/>
      <c r="J192" s="172"/>
      <c r="K192" s="231"/>
      <c r="L192" s="277">
        <v>0</v>
      </c>
      <c r="M192" s="277">
        <v>0</v>
      </c>
      <c r="N192" s="277">
        <v>0</v>
      </c>
      <c r="O192" s="277">
        <v>0</v>
      </c>
      <c r="P192" s="277">
        <v>0</v>
      </c>
      <c r="Q192" s="277">
        <v>0</v>
      </c>
      <c r="R192" s="277">
        <v>0</v>
      </c>
      <c r="S192" s="277">
        <v>0</v>
      </c>
      <c r="T192" s="277">
        <v>0</v>
      </c>
      <c r="U192" s="277">
        <v>0</v>
      </c>
    </row>
    <row r="193" spans="1:21" ht="15">
      <c r="A193" s="198"/>
      <c r="B193" s="175" t="s">
        <v>182</v>
      </c>
      <c r="C193" s="168" t="str">
        <f>"million "&amp;D193</f>
        <v>million LCU</v>
      </c>
      <c r="D193" s="174" t="str">
        <f>D192</f>
        <v>LCU</v>
      </c>
      <c r="E193" s="171"/>
      <c r="F193" s="173"/>
      <c r="G193" s="172"/>
      <c r="H193" s="172"/>
      <c r="I193" s="172"/>
      <c r="J193" s="172"/>
      <c r="K193" s="231"/>
      <c r="L193" s="277">
        <v>0</v>
      </c>
      <c r="M193" s="277">
        <v>0</v>
      </c>
      <c r="N193" s="277">
        <v>0</v>
      </c>
      <c r="O193" s="277">
        <v>0</v>
      </c>
      <c r="P193" s="277">
        <v>0</v>
      </c>
      <c r="Q193" s="277">
        <v>0</v>
      </c>
      <c r="R193" s="277">
        <v>0</v>
      </c>
      <c r="S193" s="277">
        <v>0</v>
      </c>
      <c r="T193" s="277">
        <v>0</v>
      </c>
      <c r="U193" s="277">
        <v>0</v>
      </c>
    </row>
    <row r="194" spans="1:21" ht="15">
      <c r="A194" s="198"/>
      <c r="B194" s="175" t="s">
        <v>185</v>
      </c>
      <c r="C194" s="168" t="str">
        <f>"LCU per unit of "&amp;D194</f>
        <v>LCU per unit of LCU</v>
      </c>
      <c r="D194" s="174" t="str">
        <f>D193</f>
        <v>LCU</v>
      </c>
      <c r="E194" s="171"/>
      <c r="F194" s="178"/>
      <c r="G194" s="172"/>
      <c r="H194" s="172"/>
      <c r="I194" s="172"/>
      <c r="J194" s="172"/>
      <c r="K194" s="273">
        <f t="shared" ref="K194:U194" si="80">INDEX($K$81:$U$85,MATCH($D194,$B$81:$B$85,0),MATCH(K$78,$K$78:$U$78,0))</f>
        <v>1</v>
      </c>
      <c r="L194" s="273">
        <f t="shared" si="80"/>
        <v>1</v>
      </c>
      <c r="M194" s="273">
        <f t="shared" si="80"/>
        <v>1</v>
      </c>
      <c r="N194" s="273">
        <f t="shared" si="80"/>
        <v>1</v>
      </c>
      <c r="O194" s="273">
        <f t="shared" si="80"/>
        <v>1</v>
      </c>
      <c r="P194" s="273">
        <f t="shared" si="80"/>
        <v>1</v>
      </c>
      <c r="Q194" s="273">
        <f t="shared" si="80"/>
        <v>1</v>
      </c>
      <c r="R194" s="273">
        <f t="shared" si="80"/>
        <v>1</v>
      </c>
      <c r="S194" s="273">
        <f t="shared" si="80"/>
        <v>1</v>
      </c>
      <c r="T194" s="273">
        <f t="shared" si="80"/>
        <v>1</v>
      </c>
      <c r="U194" s="273">
        <f t="shared" si="80"/>
        <v>1</v>
      </c>
    </row>
    <row r="195" spans="1:21" ht="15">
      <c r="A195" s="198"/>
      <c r="B195" s="175" t="s">
        <v>207</v>
      </c>
      <c r="C195" s="168" t="s">
        <v>186</v>
      </c>
      <c r="D195" s="234" t="s">
        <v>65</v>
      </c>
      <c r="E195" s="171"/>
      <c r="F195" s="173"/>
      <c r="G195" s="172"/>
      <c r="H195" s="172"/>
      <c r="I195" s="172"/>
      <c r="J195" s="172"/>
      <c r="K195" s="231">
        <f t="shared" ref="K195:U195" si="81">K191*K194</f>
        <v>0</v>
      </c>
      <c r="L195" s="231">
        <f t="shared" si="81"/>
        <v>0</v>
      </c>
      <c r="M195" s="231">
        <f t="shared" si="81"/>
        <v>0</v>
      </c>
      <c r="N195" s="231">
        <f t="shared" si="81"/>
        <v>0</v>
      </c>
      <c r="O195" s="231">
        <f t="shared" si="81"/>
        <v>0</v>
      </c>
      <c r="P195" s="231">
        <f t="shared" si="81"/>
        <v>0</v>
      </c>
      <c r="Q195" s="231">
        <f t="shared" si="81"/>
        <v>0</v>
      </c>
      <c r="R195" s="231">
        <f t="shared" si="81"/>
        <v>0</v>
      </c>
      <c r="S195" s="231">
        <f t="shared" si="81"/>
        <v>0</v>
      </c>
      <c r="T195" s="231">
        <f t="shared" si="81"/>
        <v>0</v>
      </c>
      <c r="U195" s="231">
        <f t="shared" si="81"/>
        <v>0</v>
      </c>
    </row>
    <row r="196" spans="1:21" ht="15">
      <c r="A196" s="198"/>
      <c r="B196" s="175" t="s">
        <v>188</v>
      </c>
      <c r="C196" s="168" t="s">
        <v>186</v>
      </c>
      <c r="D196" s="174" t="str">
        <f>D195</f>
        <v>Domestic</v>
      </c>
      <c r="E196" s="171"/>
      <c r="F196" s="173"/>
      <c r="G196" s="172"/>
      <c r="H196" s="172"/>
      <c r="I196" s="172"/>
      <c r="J196" s="172"/>
      <c r="K196" s="231"/>
      <c r="L196" s="231">
        <f t="shared" ref="L196:U196" si="82">L192*L194</f>
        <v>0</v>
      </c>
      <c r="M196" s="231">
        <f t="shared" si="82"/>
        <v>0</v>
      </c>
      <c r="N196" s="231">
        <f t="shared" si="82"/>
        <v>0</v>
      </c>
      <c r="O196" s="231">
        <f t="shared" si="82"/>
        <v>0</v>
      </c>
      <c r="P196" s="231">
        <f t="shared" si="82"/>
        <v>0</v>
      </c>
      <c r="Q196" s="231">
        <f t="shared" si="82"/>
        <v>0</v>
      </c>
      <c r="R196" s="231">
        <f t="shared" si="82"/>
        <v>0</v>
      </c>
      <c r="S196" s="231">
        <f t="shared" si="82"/>
        <v>0</v>
      </c>
      <c r="T196" s="231">
        <f t="shared" si="82"/>
        <v>0</v>
      </c>
      <c r="U196" s="231">
        <f t="shared" si="82"/>
        <v>0</v>
      </c>
    </row>
    <row r="197" spans="1:21" ht="15">
      <c r="A197" s="198"/>
      <c r="B197" s="175" t="s">
        <v>206</v>
      </c>
      <c r="C197" s="168" t="s">
        <v>186</v>
      </c>
      <c r="D197" s="174" t="str">
        <f>D196</f>
        <v>Domestic</v>
      </c>
      <c r="E197" s="171"/>
      <c r="F197" s="173"/>
      <c r="G197" s="172"/>
      <c r="H197" s="172"/>
      <c r="I197" s="172"/>
      <c r="J197" s="172"/>
      <c r="K197" s="231"/>
      <c r="L197" s="231">
        <f t="shared" ref="L197:U197" si="83">L193*L194</f>
        <v>0</v>
      </c>
      <c r="M197" s="231">
        <f t="shared" si="83"/>
        <v>0</v>
      </c>
      <c r="N197" s="231">
        <f t="shared" si="83"/>
        <v>0</v>
      </c>
      <c r="O197" s="231">
        <f t="shared" si="83"/>
        <v>0</v>
      </c>
      <c r="P197" s="231">
        <f t="shared" si="83"/>
        <v>0</v>
      </c>
      <c r="Q197" s="231">
        <f t="shared" si="83"/>
        <v>0</v>
      </c>
      <c r="R197" s="231">
        <f t="shared" si="83"/>
        <v>0</v>
      </c>
      <c r="S197" s="231">
        <f t="shared" si="83"/>
        <v>0</v>
      </c>
      <c r="T197" s="231">
        <f t="shared" si="83"/>
        <v>0</v>
      </c>
      <c r="U197" s="231">
        <f t="shared" si="83"/>
        <v>0</v>
      </c>
    </row>
    <row r="198" spans="1:21" ht="15">
      <c r="A198" s="198"/>
      <c r="B198" s="179" t="s">
        <v>194</v>
      </c>
      <c r="C198" s="168"/>
      <c r="D198" s="200"/>
      <c r="E198" s="199"/>
      <c r="F198" s="172"/>
      <c r="G198" s="172"/>
      <c r="H198" s="172"/>
      <c r="I198" s="172"/>
      <c r="J198" s="172"/>
      <c r="K198" s="231"/>
      <c r="L198" s="274"/>
      <c r="M198" s="274"/>
      <c r="N198" s="274"/>
      <c r="O198" s="274"/>
      <c r="P198" s="274"/>
      <c r="Q198" s="274"/>
      <c r="R198" s="274"/>
      <c r="S198" s="274"/>
      <c r="T198" s="274"/>
      <c r="U198" s="274"/>
    </row>
    <row r="199" spans="1:21" ht="15">
      <c r="A199" s="198"/>
      <c r="B199" s="175" t="s">
        <v>208</v>
      </c>
      <c r="C199" s="168" t="str">
        <f>"million "&amp;D199</f>
        <v>million LCU</v>
      </c>
      <c r="D199" s="233" t="s">
        <v>226</v>
      </c>
      <c r="E199" s="171"/>
      <c r="F199" s="173"/>
      <c r="G199" s="172"/>
      <c r="H199" s="172"/>
      <c r="I199" s="172"/>
      <c r="J199" s="172"/>
      <c r="K199" s="276">
        <v>0</v>
      </c>
      <c r="L199" s="231">
        <f t="shared" ref="L199:U199" si="84">K199-L200</f>
        <v>0</v>
      </c>
      <c r="M199" s="231">
        <f t="shared" si="84"/>
        <v>0</v>
      </c>
      <c r="N199" s="231">
        <f t="shared" si="84"/>
        <v>0</v>
      </c>
      <c r="O199" s="231">
        <f t="shared" si="84"/>
        <v>0</v>
      </c>
      <c r="P199" s="231">
        <f t="shared" si="84"/>
        <v>0</v>
      </c>
      <c r="Q199" s="231">
        <f t="shared" si="84"/>
        <v>0</v>
      </c>
      <c r="R199" s="231">
        <f t="shared" si="84"/>
        <v>0</v>
      </c>
      <c r="S199" s="231">
        <f t="shared" si="84"/>
        <v>0</v>
      </c>
      <c r="T199" s="231">
        <f t="shared" si="84"/>
        <v>0</v>
      </c>
      <c r="U199" s="231">
        <f t="shared" si="84"/>
        <v>0</v>
      </c>
    </row>
    <row r="200" spans="1:21" ht="15">
      <c r="A200" s="198"/>
      <c r="B200" s="175" t="s">
        <v>119</v>
      </c>
      <c r="C200" s="168" t="str">
        <f>"million "&amp;D200</f>
        <v>million LCU</v>
      </c>
      <c r="D200" s="174" t="str">
        <f>D199</f>
        <v>LCU</v>
      </c>
      <c r="E200" s="171"/>
      <c r="F200" s="173"/>
      <c r="G200" s="172"/>
      <c r="H200" s="172"/>
      <c r="I200" s="172"/>
      <c r="J200" s="172"/>
      <c r="K200" s="231"/>
      <c r="L200" s="277">
        <v>0</v>
      </c>
      <c r="M200" s="277">
        <v>0</v>
      </c>
      <c r="N200" s="277">
        <v>0</v>
      </c>
      <c r="O200" s="277">
        <v>0</v>
      </c>
      <c r="P200" s="277">
        <v>0</v>
      </c>
      <c r="Q200" s="277">
        <v>0</v>
      </c>
      <c r="R200" s="277">
        <v>0</v>
      </c>
      <c r="S200" s="277">
        <v>0</v>
      </c>
      <c r="T200" s="277">
        <v>0</v>
      </c>
      <c r="U200" s="277">
        <v>0</v>
      </c>
    </row>
    <row r="201" spans="1:21" ht="15">
      <c r="A201" s="198"/>
      <c r="B201" s="175" t="s">
        <v>182</v>
      </c>
      <c r="C201" s="168" t="str">
        <f>"million "&amp;D201</f>
        <v>million LCU</v>
      </c>
      <c r="D201" s="174" t="str">
        <f>D200</f>
        <v>LCU</v>
      </c>
      <c r="E201" s="171"/>
      <c r="F201" s="173"/>
      <c r="G201" s="172"/>
      <c r="H201" s="172"/>
      <c r="I201" s="172"/>
      <c r="J201" s="172"/>
      <c r="K201" s="231"/>
      <c r="L201" s="277">
        <v>0</v>
      </c>
      <c r="M201" s="277">
        <v>0</v>
      </c>
      <c r="N201" s="277">
        <v>0</v>
      </c>
      <c r="O201" s="277">
        <v>0</v>
      </c>
      <c r="P201" s="277">
        <v>0</v>
      </c>
      <c r="Q201" s="277">
        <v>0</v>
      </c>
      <c r="R201" s="277">
        <v>0</v>
      </c>
      <c r="S201" s="277">
        <v>0</v>
      </c>
      <c r="T201" s="277">
        <v>0</v>
      </c>
      <c r="U201" s="277">
        <v>0</v>
      </c>
    </row>
    <row r="202" spans="1:21" ht="15">
      <c r="A202" s="198"/>
      <c r="B202" s="175" t="s">
        <v>185</v>
      </c>
      <c r="C202" s="168" t="str">
        <f>"LCU per unit of "&amp;D202</f>
        <v>LCU per unit of LCU</v>
      </c>
      <c r="D202" s="174" t="str">
        <f>D201</f>
        <v>LCU</v>
      </c>
      <c r="E202" s="171"/>
      <c r="F202" s="178"/>
      <c r="G202" s="172"/>
      <c r="H202" s="172"/>
      <c r="I202" s="172"/>
      <c r="J202" s="172"/>
      <c r="K202" s="273">
        <f t="shared" ref="K202:U202" si="85">INDEX($K$81:$U$85,MATCH($D202,$B$81:$B$85,0),MATCH(K$78,$K$78:$U$78,0))</f>
        <v>1</v>
      </c>
      <c r="L202" s="273">
        <f t="shared" si="85"/>
        <v>1</v>
      </c>
      <c r="M202" s="273">
        <f t="shared" si="85"/>
        <v>1</v>
      </c>
      <c r="N202" s="273">
        <f t="shared" si="85"/>
        <v>1</v>
      </c>
      <c r="O202" s="273">
        <f t="shared" si="85"/>
        <v>1</v>
      </c>
      <c r="P202" s="273">
        <f t="shared" si="85"/>
        <v>1</v>
      </c>
      <c r="Q202" s="273">
        <f t="shared" si="85"/>
        <v>1</v>
      </c>
      <c r="R202" s="273">
        <f t="shared" si="85"/>
        <v>1</v>
      </c>
      <c r="S202" s="273">
        <f t="shared" si="85"/>
        <v>1</v>
      </c>
      <c r="T202" s="273">
        <f t="shared" si="85"/>
        <v>1</v>
      </c>
      <c r="U202" s="273">
        <f t="shared" si="85"/>
        <v>1</v>
      </c>
    </row>
    <row r="203" spans="1:21" ht="15">
      <c r="A203" s="198"/>
      <c r="B203" s="175" t="s">
        <v>207</v>
      </c>
      <c r="C203" s="168" t="s">
        <v>186</v>
      </c>
      <c r="D203" s="234" t="s">
        <v>65</v>
      </c>
      <c r="E203" s="171"/>
      <c r="F203" s="173"/>
      <c r="G203" s="172"/>
      <c r="H203" s="172"/>
      <c r="I203" s="172"/>
      <c r="J203" s="172"/>
      <c r="K203" s="231">
        <f t="shared" ref="K203:U203" si="86">K199*K202</f>
        <v>0</v>
      </c>
      <c r="L203" s="231">
        <f t="shared" si="86"/>
        <v>0</v>
      </c>
      <c r="M203" s="231">
        <f t="shared" si="86"/>
        <v>0</v>
      </c>
      <c r="N203" s="231">
        <f t="shared" si="86"/>
        <v>0</v>
      </c>
      <c r="O203" s="231">
        <f t="shared" si="86"/>
        <v>0</v>
      </c>
      <c r="P203" s="231">
        <f t="shared" si="86"/>
        <v>0</v>
      </c>
      <c r="Q203" s="231">
        <f t="shared" si="86"/>
        <v>0</v>
      </c>
      <c r="R203" s="231">
        <f t="shared" si="86"/>
        <v>0</v>
      </c>
      <c r="S203" s="231">
        <f t="shared" si="86"/>
        <v>0</v>
      </c>
      <c r="T203" s="231">
        <f t="shared" si="86"/>
        <v>0</v>
      </c>
      <c r="U203" s="231">
        <f t="shared" si="86"/>
        <v>0</v>
      </c>
    </row>
    <row r="204" spans="1:21" ht="15">
      <c r="A204" s="198"/>
      <c r="B204" s="175" t="s">
        <v>188</v>
      </c>
      <c r="C204" s="168" t="s">
        <v>186</v>
      </c>
      <c r="D204" s="174" t="str">
        <f>D203</f>
        <v>Domestic</v>
      </c>
      <c r="E204" s="171"/>
      <c r="F204" s="173"/>
      <c r="G204" s="172"/>
      <c r="H204" s="172"/>
      <c r="I204" s="172"/>
      <c r="J204" s="172"/>
      <c r="K204" s="231"/>
      <c r="L204" s="231">
        <f t="shared" ref="L204:U204" si="87">L200*L202</f>
        <v>0</v>
      </c>
      <c r="M204" s="231">
        <f t="shared" si="87"/>
        <v>0</v>
      </c>
      <c r="N204" s="231">
        <f t="shared" si="87"/>
        <v>0</v>
      </c>
      <c r="O204" s="231">
        <f t="shared" si="87"/>
        <v>0</v>
      </c>
      <c r="P204" s="231">
        <f t="shared" si="87"/>
        <v>0</v>
      </c>
      <c r="Q204" s="231">
        <f t="shared" si="87"/>
        <v>0</v>
      </c>
      <c r="R204" s="231">
        <f t="shared" si="87"/>
        <v>0</v>
      </c>
      <c r="S204" s="231">
        <f t="shared" si="87"/>
        <v>0</v>
      </c>
      <c r="T204" s="231">
        <f t="shared" si="87"/>
        <v>0</v>
      </c>
      <c r="U204" s="231">
        <f t="shared" si="87"/>
        <v>0</v>
      </c>
    </row>
    <row r="205" spans="1:21" ht="15">
      <c r="A205" s="198"/>
      <c r="B205" s="175" t="s">
        <v>206</v>
      </c>
      <c r="C205" s="168" t="s">
        <v>186</v>
      </c>
      <c r="D205" s="174" t="str">
        <f>D204</f>
        <v>Domestic</v>
      </c>
      <c r="E205" s="171"/>
      <c r="F205" s="173"/>
      <c r="G205" s="172"/>
      <c r="H205" s="172"/>
      <c r="I205" s="172"/>
      <c r="J205" s="172"/>
      <c r="K205" s="231"/>
      <c r="L205" s="231">
        <f t="shared" ref="L205:U205" si="88">L201*L202</f>
        <v>0</v>
      </c>
      <c r="M205" s="231">
        <f t="shared" si="88"/>
        <v>0</v>
      </c>
      <c r="N205" s="231">
        <f t="shared" si="88"/>
        <v>0</v>
      </c>
      <c r="O205" s="231">
        <f t="shared" si="88"/>
        <v>0</v>
      </c>
      <c r="P205" s="231">
        <f t="shared" si="88"/>
        <v>0</v>
      </c>
      <c r="Q205" s="231">
        <f t="shared" si="88"/>
        <v>0</v>
      </c>
      <c r="R205" s="231">
        <f t="shared" si="88"/>
        <v>0</v>
      </c>
      <c r="S205" s="231">
        <f t="shared" si="88"/>
        <v>0</v>
      </c>
      <c r="T205" s="231">
        <f t="shared" si="88"/>
        <v>0</v>
      </c>
      <c r="U205" s="231">
        <f t="shared" si="88"/>
        <v>0</v>
      </c>
    </row>
    <row r="206" spans="1:21" ht="15">
      <c r="A206" s="198"/>
      <c r="B206" s="179" t="s">
        <v>193</v>
      </c>
      <c r="C206" s="168"/>
      <c r="D206" s="200"/>
      <c r="E206" s="199"/>
      <c r="F206" s="172"/>
      <c r="G206" s="172"/>
      <c r="H206" s="172"/>
      <c r="I206" s="172"/>
      <c r="J206" s="172"/>
      <c r="K206" s="231"/>
      <c r="L206" s="274"/>
      <c r="M206" s="274"/>
      <c r="N206" s="274"/>
      <c r="O206" s="274"/>
      <c r="P206" s="274"/>
      <c r="Q206" s="274"/>
      <c r="R206" s="274"/>
      <c r="S206" s="274"/>
      <c r="T206" s="274"/>
      <c r="U206" s="274"/>
    </row>
    <row r="207" spans="1:21" ht="15">
      <c r="A207" s="198"/>
      <c r="B207" s="175" t="s">
        <v>208</v>
      </c>
      <c r="C207" s="168" t="str">
        <f>"million "&amp;D207</f>
        <v>million LCU</v>
      </c>
      <c r="D207" s="233" t="s">
        <v>226</v>
      </c>
      <c r="E207" s="171"/>
      <c r="F207" s="173"/>
      <c r="G207" s="172"/>
      <c r="H207" s="172"/>
      <c r="I207" s="172"/>
      <c r="J207" s="172"/>
      <c r="K207" s="276">
        <v>0</v>
      </c>
      <c r="L207" s="231">
        <f t="shared" ref="L207:U207" si="89">K207-L208</f>
        <v>0</v>
      </c>
      <c r="M207" s="231">
        <f t="shared" si="89"/>
        <v>0</v>
      </c>
      <c r="N207" s="231">
        <f t="shared" si="89"/>
        <v>0</v>
      </c>
      <c r="O207" s="231">
        <f t="shared" si="89"/>
        <v>0</v>
      </c>
      <c r="P207" s="231">
        <f t="shared" si="89"/>
        <v>0</v>
      </c>
      <c r="Q207" s="231">
        <f t="shared" si="89"/>
        <v>0</v>
      </c>
      <c r="R207" s="231">
        <f t="shared" si="89"/>
        <v>0</v>
      </c>
      <c r="S207" s="231">
        <f t="shared" si="89"/>
        <v>0</v>
      </c>
      <c r="T207" s="231">
        <f t="shared" si="89"/>
        <v>0</v>
      </c>
      <c r="U207" s="231">
        <f t="shared" si="89"/>
        <v>0</v>
      </c>
    </row>
    <row r="208" spans="1:21" ht="15">
      <c r="A208" s="198"/>
      <c r="B208" s="175" t="s">
        <v>119</v>
      </c>
      <c r="C208" s="168" t="str">
        <f>"million "&amp;D208</f>
        <v>million LCU</v>
      </c>
      <c r="D208" s="174" t="str">
        <f>D207</f>
        <v>LCU</v>
      </c>
      <c r="E208" s="171"/>
      <c r="F208" s="173"/>
      <c r="G208" s="172"/>
      <c r="H208" s="172"/>
      <c r="I208" s="172"/>
      <c r="J208" s="172"/>
      <c r="K208" s="231"/>
      <c r="L208" s="277">
        <v>0</v>
      </c>
      <c r="M208" s="277">
        <v>0</v>
      </c>
      <c r="N208" s="277">
        <v>0</v>
      </c>
      <c r="O208" s="277">
        <v>0</v>
      </c>
      <c r="P208" s="277">
        <v>0</v>
      </c>
      <c r="Q208" s="277">
        <v>0</v>
      </c>
      <c r="R208" s="277">
        <v>0</v>
      </c>
      <c r="S208" s="277">
        <v>0</v>
      </c>
      <c r="T208" s="277">
        <v>0</v>
      </c>
      <c r="U208" s="277">
        <v>0</v>
      </c>
    </row>
    <row r="209" spans="1:21" ht="15">
      <c r="A209" s="198"/>
      <c r="B209" s="175" t="s">
        <v>182</v>
      </c>
      <c r="C209" s="168" t="str">
        <f>"million "&amp;D209</f>
        <v>million LCU</v>
      </c>
      <c r="D209" s="174" t="str">
        <f>D208</f>
        <v>LCU</v>
      </c>
      <c r="E209" s="171"/>
      <c r="F209" s="173"/>
      <c r="G209" s="172"/>
      <c r="H209" s="172"/>
      <c r="I209" s="172"/>
      <c r="J209" s="172"/>
      <c r="K209" s="231"/>
      <c r="L209" s="277">
        <v>0</v>
      </c>
      <c r="M209" s="277">
        <v>0</v>
      </c>
      <c r="N209" s="277">
        <v>0</v>
      </c>
      <c r="O209" s="277">
        <v>0</v>
      </c>
      <c r="P209" s="277">
        <v>0</v>
      </c>
      <c r="Q209" s="277">
        <v>0</v>
      </c>
      <c r="R209" s="277">
        <v>0</v>
      </c>
      <c r="S209" s="277">
        <v>0</v>
      </c>
      <c r="T209" s="277">
        <v>0</v>
      </c>
      <c r="U209" s="277">
        <v>0</v>
      </c>
    </row>
    <row r="210" spans="1:21" ht="15">
      <c r="A210" s="198"/>
      <c r="B210" s="175" t="s">
        <v>185</v>
      </c>
      <c r="C210" s="168" t="str">
        <f>"LCU per unit of "&amp;D210</f>
        <v>LCU per unit of LCU</v>
      </c>
      <c r="D210" s="174" t="str">
        <f>D209</f>
        <v>LCU</v>
      </c>
      <c r="E210" s="171"/>
      <c r="F210" s="178"/>
      <c r="G210" s="172"/>
      <c r="H210" s="172"/>
      <c r="I210" s="172"/>
      <c r="J210" s="172"/>
      <c r="K210" s="273">
        <f t="shared" ref="K210:U210" si="90">INDEX($K$81:$U$85,MATCH($D210,$B$81:$B$85,0),MATCH(K$78,$K$78:$U$78,0))</f>
        <v>1</v>
      </c>
      <c r="L210" s="273">
        <f t="shared" si="90"/>
        <v>1</v>
      </c>
      <c r="M210" s="273">
        <f t="shared" si="90"/>
        <v>1</v>
      </c>
      <c r="N210" s="273">
        <f t="shared" si="90"/>
        <v>1</v>
      </c>
      <c r="O210" s="273">
        <f t="shared" si="90"/>
        <v>1</v>
      </c>
      <c r="P210" s="273">
        <f t="shared" si="90"/>
        <v>1</v>
      </c>
      <c r="Q210" s="273">
        <f t="shared" si="90"/>
        <v>1</v>
      </c>
      <c r="R210" s="273">
        <f t="shared" si="90"/>
        <v>1</v>
      </c>
      <c r="S210" s="273">
        <f t="shared" si="90"/>
        <v>1</v>
      </c>
      <c r="T210" s="273">
        <f t="shared" si="90"/>
        <v>1</v>
      </c>
      <c r="U210" s="273">
        <f t="shared" si="90"/>
        <v>1</v>
      </c>
    </row>
    <row r="211" spans="1:21" ht="15">
      <c r="A211" s="198"/>
      <c r="B211" s="175" t="s">
        <v>207</v>
      </c>
      <c r="C211" s="168" t="s">
        <v>186</v>
      </c>
      <c r="D211" s="234" t="s">
        <v>65</v>
      </c>
      <c r="E211" s="171"/>
      <c r="F211" s="173"/>
      <c r="G211" s="172"/>
      <c r="H211" s="172"/>
      <c r="I211" s="172"/>
      <c r="J211" s="172"/>
      <c r="K211" s="231">
        <f t="shared" ref="K211:U211" si="91">K207*K210</f>
        <v>0</v>
      </c>
      <c r="L211" s="231">
        <f t="shared" si="91"/>
        <v>0</v>
      </c>
      <c r="M211" s="231">
        <f t="shared" si="91"/>
        <v>0</v>
      </c>
      <c r="N211" s="231">
        <f t="shared" si="91"/>
        <v>0</v>
      </c>
      <c r="O211" s="231">
        <f t="shared" si="91"/>
        <v>0</v>
      </c>
      <c r="P211" s="231">
        <f t="shared" si="91"/>
        <v>0</v>
      </c>
      <c r="Q211" s="231">
        <f t="shared" si="91"/>
        <v>0</v>
      </c>
      <c r="R211" s="231">
        <f t="shared" si="91"/>
        <v>0</v>
      </c>
      <c r="S211" s="231">
        <f t="shared" si="91"/>
        <v>0</v>
      </c>
      <c r="T211" s="231">
        <f t="shared" si="91"/>
        <v>0</v>
      </c>
      <c r="U211" s="231">
        <f t="shared" si="91"/>
        <v>0</v>
      </c>
    </row>
    <row r="212" spans="1:21" ht="15">
      <c r="A212" s="198"/>
      <c r="B212" s="175" t="s">
        <v>188</v>
      </c>
      <c r="C212" s="168" t="s">
        <v>186</v>
      </c>
      <c r="D212" s="174" t="str">
        <f>D211</f>
        <v>Domestic</v>
      </c>
      <c r="E212" s="171"/>
      <c r="F212" s="173"/>
      <c r="G212" s="172"/>
      <c r="H212" s="172"/>
      <c r="I212" s="172"/>
      <c r="J212" s="172"/>
      <c r="K212" s="231"/>
      <c r="L212" s="231">
        <f t="shared" ref="L212:U212" si="92">L208*L210</f>
        <v>0</v>
      </c>
      <c r="M212" s="231">
        <f t="shared" si="92"/>
        <v>0</v>
      </c>
      <c r="N212" s="231">
        <f t="shared" si="92"/>
        <v>0</v>
      </c>
      <c r="O212" s="231">
        <f t="shared" si="92"/>
        <v>0</v>
      </c>
      <c r="P212" s="231">
        <f t="shared" si="92"/>
        <v>0</v>
      </c>
      <c r="Q212" s="231">
        <f t="shared" si="92"/>
        <v>0</v>
      </c>
      <c r="R212" s="231">
        <f t="shared" si="92"/>
        <v>0</v>
      </c>
      <c r="S212" s="231">
        <f t="shared" si="92"/>
        <v>0</v>
      </c>
      <c r="T212" s="231">
        <f t="shared" si="92"/>
        <v>0</v>
      </c>
      <c r="U212" s="231">
        <f t="shared" si="92"/>
        <v>0</v>
      </c>
    </row>
    <row r="213" spans="1:21" ht="15">
      <c r="A213" s="198"/>
      <c r="B213" s="175" t="s">
        <v>206</v>
      </c>
      <c r="C213" s="168" t="s">
        <v>186</v>
      </c>
      <c r="D213" s="174" t="str">
        <f>D212</f>
        <v>Domestic</v>
      </c>
      <c r="E213" s="171"/>
      <c r="F213" s="173"/>
      <c r="G213" s="172"/>
      <c r="H213" s="172"/>
      <c r="I213" s="172"/>
      <c r="J213" s="172"/>
      <c r="K213" s="231"/>
      <c r="L213" s="231">
        <f t="shared" ref="L213:U213" si="93">L209*L210</f>
        <v>0</v>
      </c>
      <c r="M213" s="231">
        <f t="shared" si="93"/>
        <v>0</v>
      </c>
      <c r="N213" s="231">
        <f t="shared" si="93"/>
        <v>0</v>
      </c>
      <c r="O213" s="231">
        <f t="shared" si="93"/>
        <v>0</v>
      </c>
      <c r="P213" s="231">
        <f t="shared" si="93"/>
        <v>0</v>
      </c>
      <c r="Q213" s="231">
        <f t="shared" si="93"/>
        <v>0</v>
      </c>
      <c r="R213" s="231">
        <f t="shared" si="93"/>
        <v>0</v>
      </c>
      <c r="S213" s="231">
        <f t="shared" si="93"/>
        <v>0</v>
      </c>
      <c r="T213" s="231">
        <f t="shared" si="93"/>
        <v>0</v>
      </c>
      <c r="U213" s="231">
        <f t="shared" si="93"/>
        <v>0</v>
      </c>
    </row>
    <row r="214" spans="1:21" ht="15">
      <c r="A214" s="198"/>
      <c r="B214" s="179" t="s">
        <v>192</v>
      </c>
      <c r="C214" s="168"/>
      <c r="D214" s="200"/>
      <c r="E214" s="199"/>
      <c r="F214" s="172"/>
      <c r="G214" s="172"/>
      <c r="H214" s="172"/>
      <c r="I214" s="172"/>
      <c r="J214" s="172"/>
      <c r="K214" s="231"/>
      <c r="L214" s="274"/>
      <c r="M214" s="274"/>
      <c r="N214" s="274"/>
      <c r="O214" s="274"/>
      <c r="P214" s="274"/>
      <c r="Q214" s="274"/>
      <c r="R214" s="274"/>
      <c r="S214" s="274"/>
      <c r="T214" s="274"/>
      <c r="U214" s="274"/>
    </row>
    <row r="215" spans="1:21" ht="15">
      <c r="A215" s="198"/>
      <c r="B215" s="175" t="s">
        <v>208</v>
      </c>
      <c r="C215" s="168" t="str">
        <f>"million "&amp;D215</f>
        <v>million LCU</v>
      </c>
      <c r="D215" s="233" t="s">
        <v>226</v>
      </c>
      <c r="E215" s="171"/>
      <c r="F215" s="173"/>
      <c r="G215" s="172"/>
      <c r="H215" s="172"/>
      <c r="I215" s="172"/>
      <c r="J215" s="172"/>
      <c r="K215" s="276">
        <v>0</v>
      </c>
      <c r="L215" s="231">
        <f t="shared" ref="L215:U215" si="94">K215-L216</f>
        <v>0</v>
      </c>
      <c r="M215" s="231">
        <f t="shared" si="94"/>
        <v>0</v>
      </c>
      <c r="N215" s="231">
        <f t="shared" si="94"/>
        <v>0</v>
      </c>
      <c r="O215" s="231">
        <f t="shared" si="94"/>
        <v>0</v>
      </c>
      <c r="P215" s="231">
        <f t="shared" si="94"/>
        <v>0</v>
      </c>
      <c r="Q215" s="231">
        <f t="shared" si="94"/>
        <v>0</v>
      </c>
      <c r="R215" s="231">
        <f t="shared" si="94"/>
        <v>0</v>
      </c>
      <c r="S215" s="231">
        <f t="shared" si="94"/>
        <v>0</v>
      </c>
      <c r="T215" s="231">
        <f t="shared" si="94"/>
        <v>0</v>
      </c>
      <c r="U215" s="231">
        <f t="shared" si="94"/>
        <v>0</v>
      </c>
    </row>
    <row r="216" spans="1:21" ht="15">
      <c r="A216" s="198"/>
      <c r="B216" s="175" t="s">
        <v>119</v>
      </c>
      <c r="C216" s="168" t="str">
        <f>"million "&amp;D216</f>
        <v>million LCU</v>
      </c>
      <c r="D216" s="174" t="str">
        <f>D215</f>
        <v>LCU</v>
      </c>
      <c r="E216" s="171"/>
      <c r="F216" s="173"/>
      <c r="G216" s="172"/>
      <c r="H216" s="172"/>
      <c r="I216" s="172"/>
      <c r="J216" s="172"/>
      <c r="K216" s="231"/>
      <c r="L216" s="277">
        <v>0</v>
      </c>
      <c r="M216" s="277">
        <v>0</v>
      </c>
      <c r="N216" s="277">
        <v>0</v>
      </c>
      <c r="O216" s="277">
        <v>0</v>
      </c>
      <c r="P216" s="277">
        <v>0</v>
      </c>
      <c r="Q216" s="277">
        <v>0</v>
      </c>
      <c r="R216" s="277">
        <v>0</v>
      </c>
      <c r="S216" s="277">
        <v>0</v>
      </c>
      <c r="T216" s="277">
        <v>0</v>
      </c>
      <c r="U216" s="277">
        <v>0</v>
      </c>
    </row>
    <row r="217" spans="1:21" ht="15">
      <c r="A217" s="198"/>
      <c r="B217" s="175" t="s">
        <v>182</v>
      </c>
      <c r="C217" s="168" t="str">
        <f>"million "&amp;D217</f>
        <v>million LCU</v>
      </c>
      <c r="D217" s="174" t="str">
        <f>D216</f>
        <v>LCU</v>
      </c>
      <c r="E217" s="171"/>
      <c r="F217" s="173"/>
      <c r="G217" s="172"/>
      <c r="H217" s="172"/>
      <c r="I217" s="172"/>
      <c r="J217" s="172"/>
      <c r="K217" s="231"/>
      <c r="L217" s="277">
        <v>0</v>
      </c>
      <c r="M217" s="277">
        <v>0</v>
      </c>
      <c r="N217" s="277">
        <v>0</v>
      </c>
      <c r="O217" s="277">
        <v>0</v>
      </c>
      <c r="P217" s="277">
        <v>0</v>
      </c>
      <c r="Q217" s="277">
        <v>0</v>
      </c>
      <c r="R217" s="277">
        <v>0</v>
      </c>
      <c r="S217" s="277">
        <v>0</v>
      </c>
      <c r="T217" s="277">
        <v>0</v>
      </c>
      <c r="U217" s="277">
        <v>0</v>
      </c>
    </row>
    <row r="218" spans="1:21" ht="15">
      <c r="A218" s="198"/>
      <c r="B218" s="175" t="s">
        <v>185</v>
      </c>
      <c r="C218" s="168" t="str">
        <f>"LCU per unit of "&amp;D218</f>
        <v>LCU per unit of LCU</v>
      </c>
      <c r="D218" s="174" t="str">
        <f>D217</f>
        <v>LCU</v>
      </c>
      <c r="E218" s="171"/>
      <c r="F218" s="178"/>
      <c r="G218" s="172"/>
      <c r="H218" s="172"/>
      <c r="I218" s="172"/>
      <c r="J218" s="172"/>
      <c r="K218" s="273">
        <f t="shared" ref="K218:U218" si="95">INDEX($K$81:$U$85,MATCH($D218,$B$81:$B$85,0),MATCH(K$78,$K$78:$U$78,0))</f>
        <v>1</v>
      </c>
      <c r="L218" s="273">
        <f t="shared" si="95"/>
        <v>1</v>
      </c>
      <c r="M218" s="273">
        <f t="shared" si="95"/>
        <v>1</v>
      </c>
      <c r="N218" s="273">
        <f t="shared" si="95"/>
        <v>1</v>
      </c>
      <c r="O218" s="273">
        <f t="shared" si="95"/>
        <v>1</v>
      </c>
      <c r="P218" s="273">
        <f t="shared" si="95"/>
        <v>1</v>
      </c>
      <c r="Q218" s="273">
        <f t="shared" si="95"/>
        <v>1</v>
      </c>
      <c r="R218" s="273">
        <f t="shared" si="95"/>
        <v>1</v>
      </c>
      <c r="S218" s="273">
        <f t="shared" si="95"/>
        <v>1</v>
      </c>
      <c r="T218" s="273">
        <f t="shared" si="95"/>
        <v>1</v>
      </c>
      <c r="U218" s="273">
        <f t="shared" si="95"/>
        <v>1</v>
      </c>
    </row>
    <row r="219" spans="1:21" ht="15">
      <c r="A219" s="198"/>
      <c r="B219" s="175" t="s">
        <v>207</v>
      </c>
      <c r="C219" s="168" t="s">
        <v>186</v>
      </c>
      <c r="D219" s="234" t="s">
        <v>65</v>
      </c>
      <c r="E219" s="171"/>
      <c r="F219" s="173"/>
      <c r="G219" s="172"/>
      <c r="H219" s="172"/>
      <c r="I219" s="172"/>
      <c r="J219" s="172"/>
      <c r="K219" s="231">
        <f t="shared" ref="K219:U219" si="96">K215*K218</f>
        <v>0</v>
      </c>
      <c r="L219" s="231">
        <f t="shared" si="96"/>
        <v>0</v>
      </c>
      <c r="M219" s="231">
        <f t="shared" si="96"/>
        <v>0</v>
      </c>
      <c r="N219" s="231">
        <f t="shared" si="96"/>
        <v>0</v>
      </c>
      <c r="O219" s="231">
        <f t="shared" si="96"/>
        <v>0</v>
      </c>
      <c r="P219" s="231">
        <f t="shared" si="96"/>
        <v>0</v>
      </c>
      <c r="Q219" s="231">
        <f t="shared" si="96"/>
        <v>0</v>
      </c>
      <c r="R219" s="231">
        <f t="shared" si="96"/>
        <v>0</v>
      </c>
      <c r="S219" s="231">
        <f t="shared" si="96"/>
        <v>0</v>
      </c>
      <c r="T219" s="231">
        <f t="shared" si="96"/>
        <v>0</v>
      </c>
      <c r="U219" s="231">
        <f t="shared" si="96"/>
        <v>0</v>
      </c>
    </row>
    <row r="220" spans="1:21" ht="15">
      <c r="A220" s="198"/>
      <c r="B220" s="175" t="s">
        <v>188</v>
      </c>
      <c r="C220" s="168" t="s">
        <v>186</v>
      </c>
      <c r="D220" s="174" t="str">
        <f>D219</f>
        <v>Domestic</v>
      </c>
      <c r="E220" s="171"/>
      <c r="F220" s="173"/>
      <c r="G220" s="172"/>
      <c r="H220" s="172"/>
      <c r="I220" s="172"/>
      <c r="J220" s="172"/>
      <c r="K220" s="231"/>
      <c r="L220" s="231">
        <f t="shared" ref="L220:U220" si="97">L216*L218</f>
        <v>0</v>
      </c>
      <c r="M220" s="231">
        <f t="shared" si="97"/>
        <v>0</v>
      </c>
      <c r="N220" s="231">
        <f t="shared" si="97"/>
        <v>0</v>
      </c>
      <c r="O220" s="231">
        <f t="shared" si="97"/>
        <v>0</v>
      </c>
      <c r="P220" s="231">
        <f t="shared" si="97"/>
        <v>0</v>
      </c>
      <c r="Q220" s="231">
        <f t="shared" si="97"/>
        <v>0</v>
      </c>
      <c r="R220" s="231">
        <f t="shared" si="97"/>
        <v>0</v>
      </c>
      <c r="S220" s="231">
        <f t="shared" si="97"/>
        <v>0</v>
      </c>
      <c r="T220" s="231">
        <f t="shared" si="97"/>
        <v>0</v>
      </c>
      <c r="U220" s="231">
        <f t="shared" si="97"/>
        <v>0</v>
      </c>
    </row>
    <row r="221" spans="1:21" ht="15">
      <c r="A221" s="198"/>
      <c r="B221" s="175" t="s">
        <v>206</v>
      </c>
      <c r="C221" s="168" t="s">
        <v>186</v>
      </c>
      <c r="D221" s="174" t="str">
        <f>D220</f>
        <v>Domestic</v>
      </c>
      <c r="E221" s="171"/>
      <c r="F221" s="173"/>
      <c r="G221" s="172"/>
      <c r="H221" s="172"/>
      <c r="I221" s="172"/>
      <c r="J221" s="172"/>
      <c r="K221" s="231"/>
      <c r="L221" s="231">
        <f t="shared" ref="L221:U221" si="98">L217*L218</f>
        <v>0</v>
      </c>
      <c r="M221" s="231">
        <f t="shared" si="98"/>
        <v>0</v>
      </c>
      <c r="N221" s="231">
        <f t="shared" si="98"/>
        <v>0</v>
      </c>
      <c r="O221" s="231">
        <f t="shared" si="98"/>
        <v>0</v>
      </c>
      <c r="P221" s="231">
        <f t="shared" si="98"/>
        <v>0</v>
      </c>
      <c r="Q221" s="231">
        <f t="shared" si="98"/>
        <v>0</v>
      </c>
      <c r="R221" s="231">
        <f t="shared" si="98"/>
        <v>0</v>
      </c>
      <c r="S221" s="231">
        <f t="shared" si="98"/>
        <v>0</v>
      </c>
      <c r="T221" s="231">
        <f t="shared" si="98"/>
        <v>0</v>
      </c>
      <c r="U221" s="231">
        <f t="shared" si="98"/>
        <v>0</v>
      </c>
    </row>
    <row r="222" spans="1:21" ht="15">
      <c r="A222" s="198"/>
      <c r="B222" s="179" t="s">
        <v>191</v>
      </c>
      <c r="C222" s="168"/>
      <c r="D222" s="200"/>
      <c r="E222" s="199"/>
      <c r="F222" s="172"/>
      <c r="G222" s="172"/>
      <c r="H222" s="172"/>
      <c r="I222" s="172"/>
      <c r="J222" s="172"/>
      <c r="K222" s="231"/>
      <c r="L222" s="274"/>
      <c r="M222" s="274"/>
      <c r="N222" s="274"/>
      <c r="O222" s="274"/>
      <c r="P222" s="274"/>
      <c r="Q222" s="274"/>
      <c r="R222" s="274"/>
      <c r="S222" s="274"/>
      <c r="T222" s="274"/>
      <c r="U222" s="274"/>
    </row>
    <row r="223" spans="1:21" ht="15">
      <c r="A223" s="198"/>
      <c r="B223" s="175" t="s">
        <v>208</v>
      </c>
      <c r="C223" s="168" t="str">
        <f>"million "&amp;D223</f>
        <v>million LCU</v>
      </c>
      <c r="D223" s="233" t="s">
        <v>226</v>
      </c>
      <c r="E223" s="171"/>
      <c r="F223" s="173"/>
      <c r="G223" s="172"/>
      <c r="H223" s="172"/>
      <c r="I223" s="172"/>
      <c r="J223" s="172"/>
      <c r="K223" s="276">
        <v>0</v>
      </c>
      <c r="L223" s="231">
        <f t="shared" ref="L223:U223" si="99">K223-L224</f>
        <v>0</v>
      </c>
      <c r="M223" s="231">
        <f t="shared" si="99"/>
        <v>0</v>
      </c>
      <c r="N223" s="231">
        <f t="shared" si="99"/>
        <v>0</v>
      </c>
      <c r="O223" s="231">
        <f t="shared" si="99"/>
        <v>0</v>
      </c>
      <c r="P223" s="231">
        <f t="shared" si="99"/>
        <v>0</v>
      </c>
      <c r="Q223" s="231">
        <f t="shared" si="99"/>
        <v>0</v>
      </c>
      <c r="R223" s="231">
        <f t="shared" si="99"/>
        <v>0</v>
      </c>
      <c r="S223" s="231">
        <f t="shared" si="99"/>
        <v>0</v>
      </c>
      <c r="T223" s="231">
        <f t="shared" si="99"/>
        <v>0</v>
      </c>
      <c r="U223" s="231">
        <f t="shared" si="99"/>
        <v>0</v>
      </c>
    </row>
    <row r="224" spans="1:21" ht="15">
      <c r="A224" s="198"/>
      <c r="B224" s="175" t="s">
        <v>119</v>
      </c>
      <c r="C224" s="168" t="str">
        <f>"million "&amp;D224</f>
        <v>million LCU</v>
      </c>
      <c r="D224" s="174" t="str">
        <f>D223</f>
        <v>LCU</v>
      </c>
      <c r="E224" s="171"/>
      <c r="F224" s="173"/>
      <c r="G224" s="172"/>
      <c r="H224" s="172"/>
      <c r="I224" s="172"/>
      <c r="J224" s="172"/>
      <c r="K224" s="231"/>
      <c r="L224" s="277">
        <v>0</v>
      </c>
      <c r="M224" s="277">
        <v>0</v>
      </c>
      <c r="N224" s="277">
        <v>0</v>
      </c>
      <c r="O224" s="277">
        <v>0</v>
      </c>
      <c r="P224" s="277">
        <v>0</v>
      </c>
      <c r="Q224" s="277">
        <v>0</v>
      </c>
      <c r="R224" s="277">
        <v>0</v>
      </c>
      <c r="S224" s="277">
        <v>0</v>
      </c>
      <c r="T224" s="277">
        <v>0</v>
      </c>
      <c r="U224" s="277">
        <v>0</v>
      </c>
    </row>
    <row r="225" spans="1:21" ht="15">
      <c r="A225" s="198"/>
      <c r="B225" s="175" t="s">
        <v>182</v>
      </c>
      <c r="C225" s="168" t="str">
        <f>"million "&amp;D225</f>
        <v>million LCU</v>
      </c>
      <c r="D225" s="174" t="str">
        <f>D224</f>
        <v>LCU</v>
      </c>
      <c r="E225" s="171"/>
      <c r="F225" s="173"/>
      <c r="G225" s="172"/>
      <c r="H225" s="172"/>
      <c r="I225" s="172"/>
      <c r="J225" s="172"/>
      <c r="K225" s="231"/>
      <c r="L225" s="277">
        <v>0</v>
      </c>
      <c r="M225" s="277">
        <v>0</v>
      </c>
      <c r="N225" s="277">
        <v>0</v>
      </c>
      <c r="O225" s="277">
        <v>0</v>
      </c>
      <c r="P225" s="277">
        <v>0</v>
      </c>
      <c r="Q225" s="277">
        <v>0</v>
      </c>
      <c r="R225" s="277">
        <v>0</v>
      </c>
      <c r="S225" s="277">
        <v>0</v>
      </c>
      <c r="T225" s="277">
        <v>0</v>
      </c>
      <c r="U225" s="277">
        <v>0</v>
      </c>
    </row>
    <row r="226" spans="1:21" ht="15">
      <c r="A226" s="198"/>
      <c r="B226" s="175" t="s">
        <v>185</v>
      </c>
      <c r="C226" s="168" t="str">
        <f>"LCU per unit of "&amp;D226</f>
        <v>LCU per unit of LCU</v>
      </c>
      <c r="D226" s="174" t="str">
        <f>D225</f>
        <v>LCU</v>
      </c>
      <c r="E226" s="171"/>
      <c r="F226" s="178"/>
      <c r="G226" s="172"/>
      <c r="H226" s="172"/>
      <c r="I226" s="172"/>
      <c r="J226" s="172"/>
      <c r="K226" s="273">
        <f t="shared" ref="K226:U226" si="100">INDEX($K$81:$U$85,MATCH($D226,$B$81:$B$85,0),MATCH(K$78,$K$78:$U$78,0))</f>
        <v>1</v>
      </c>
      <c r="L226" s="273">
        <f t="shared" si="100"/>
        <v>1</v>
      </c>
      <c r="M226" s="273">
        <f t="shared" si="100"/>
        <v>1</v>
      </c>
      <c r="N226" s="273">
        <f t="shared" si="100"/>
        <v>1</v>
      </c>
      <c r="O226" s="273">
        <f t="shared" si="100"/>
        <v>1</v>
      </c>
      <c r="P226" s="273">
        <f t="shared" si="100"/>
        <v>1</v>
      </c>
      <c r="Q226" s="273">
        <f t="shared" si="100"/>
        <v>1</v>
      </c>
      <c r="R226" s="273">
        <f t="shared" si="100"/>
        <v>1</v>
      </c>
      <c r="S226" s="273">
        <f t="shared" si="100"/>
        <v>1</v>
      </c>
      <c r="T226" s="273">
        <f t="shared" si="100"/>
        <v>1</v>
      </c>
      <c r="U226" s="273">
        <f t="shared" si="100"/>
        <v>1</v>
      </c>
    </row>
    <row r="227" spans="1:21" ht="15">
      <c r="A227" s="198"/>
      <c r="B227" s="175" t="s">
        <v>207</v>
      </c>
      <c r="C227" s="168" t="s">
        <v>186</v>
      </c>
      <c r="D227" s="234" t="s">
        <v>65</v>
      </c>
      <c r="E227" s="171"/>
      <c r="F227" s="173"/>
      <c r="G227" s="172"/>
      <c r="H227" s="172"/>
      <c r="I227" s="172"/>
      <c r="J227" s="172"/>
      <c r="K227" s="231">
        <f t="shared" ref="K227:U227" si="101">K223*K226</f>
        <v>0</v>
      </c>
      <c r="L227" s="231">
        <f t="shared" si="101"/>
        <v>0</v>
      </c>
      <c r="M227" s="231">
        <f t="shared" si="101"/>
        <v>0</v>
      </c>
      <c r="N227" s="231">
        <f t="shared" si="101"/>
        <v>0</v>
      </c>
      <c r="O227" s="231">
        <f t="shared" si="101"/>
        <v>0</v>
      </c>
      <c r="P227" s="231">
        <f t="shared" si="101"/>
        <v>0</v>
      </c>
      <c r="Q227" s="231">
        <f t="shared" si="101"/>
        <v>0</v>
      </c>
      <c r="R227" s="231">
        <f t="shared" si="101"/>
        <v>0</v>
      </c>
      <c r="S227" s="231">
        <f t="shared" si="101"/>
        <v>0</v>
      </c>
      <c r="T227" s="231">
        <f t="shared" si="101"/>
        <v>0</v>
      </c>
      <c r="U227" s="231">
        <f t="shared" si="101"/>
        <v>0</v>
      </c>
    </row>
    <row r="228" spans="1:21" ht="15">
      <c r="A228" s="198"/>
      <c r="B228" s="175" t="s">
        <v>188</v>
      </c>
      <c r="C228" s="168" t="s">
        <v>186</v>
      </c>
      <c r="D228" s="174" t="str">
        <f>D227</f>
        <v>Domestic</v>
      </c>
      <c r="E228" s="171"/>
      <c r="F228" s="173"/>
      <c r="G228" s="172"/>
      <c r="H228" s="172"/>
      <c r="I228" s="172"/>
      <c r="J228" s="172"/>
      <c r="K228" s="231"/>
      <c r="L228" s="231">
        <f t="shared" ref="L228:U228" si="102">L224*L226</f>
        <v>0</v>
      </c>
      <c r="M228" s="231">
        <f t="shared" si="102"/>
        <v>0</v>
      </c>
      <c r="N228" s="231">
        <f t="shared" si="102"/>
        <v>0</v>
      </c>
      <c r="O228" s="231">
        <f t="shared" si="102"/>
        <v>0</v>
      </c>
      <c r="P228" s="231">
        <f t="shared" si="102"/>
        <v>0</v>
      </c>
      <c r="Q228" s="231">
        <f t="shared" si="102"/>
        <v>0</v>
      </c>
      <c r="R228" s="231">
        <f t="shared" si="102"/>
        <v>0</v>
      </c>
      <c r="S228" s="231">
        <f t="shared" si="102"/>
        <v>0</v>
      </c>
      <c r="T228" s="231">
        <f t="shared" si="102"/>
        <v>0</v>
      </c>
      <c r="U228" s="231">
        <f t="shared" si="102"/>
        <v>0</v>
      </c>
    </row>
    <row r="229" spans="1:21" ht="15">
      <c r="A229" s="198"/>
      <c r="B229" s="175" t="s">
        <v>206</v>
      </c>
      <c r="C229" s="168" t="s">
        <v>186</v>
      </c>
      <c r="D229" s="174" t="str">
        <f>D228</f>
        <v>Domestic</v>
      </c>
      <c r="E229" s="171"/>
      <c r="F229" s="173"/>
      <c r="G229" s="172"/>
      <c r="H229" s="172"/>
      <c r="I229" s="172"/>
      <c r="J229" s="172"/>
      <c r="K229" s="231"/>
      <c r="L229" s="231">
        <f t="shared" ref="L229:U229" si="103">L225*L226</f>
        <v>0</v>
      </c>
      <c r="M229" s="231">
        <f t="shared" si="103"/>
        <v>0</v>
      </c>
      <c r="N229" s="231">
        <f t="shared" si="103"/>
        <v>0</v>
      </c>
      <c r="O229" s="231">
        <f t="shared" si="103"/>
        <v>0</v>
      </c>
      <c r="P229" s="231">
        <f t="shared" si="103"/>
        <v>0</v>
      </c>
      <c r="Q229" s="231">
        <f t="shared" si="103"/>
        <v>0</v>
      </c>
      <c r="R229" s="231">
        <f t="shared" si="103"/>
        <v>0</v>
      </c>
      <c r="S229" s="231">
        <f t="shared" si="103"/>
        <v>0</v>
      </c>
      <c r="T229" s="231">
        <f t="shared" si="103"/>
        <v>0</v>
      </c>
      <c r="U229" s="231">
        <f t="shared" si="103"/>
        <v>0</v>
      </c>
    </row>
    <row r="230" spans="1:21" ht="15">
      <c r="A230" s="198"/>
      <c r="B230" s="179" t="s">
        <v>190</v>
      </c>
      <c r="C230" s="168"/>
      <c r="D230" s="200"/>
      <c r="E230" s="199"/>
      <c r="F230" s="172"/>
      <c r="G230" s="172"/>
      <c r="H230" s="172"/>
      <c r="I230" s="172"/>
      <c r="J230" s="172"/>
      <c r="K230" s="231"/>
      <c r="L230" s="274"/>
      <c r="M230" s="274"/>
      <c r="N230" s="274"/>
      <c r="O230" s="274"/>
      <c r="P230" s="274"/>
      <c r="Q230" s="274"/>
      <c r="R230" s="274"/>
      <c r="S230" s="274"/>
      <c r="T230" s="274"/>
      <c r="U230" s="274"/>
    </row>
    <row r="231" spans="1:21" ht="15">
      <c r="A231" s="198"/>
      <c r="B231" s="175" t="s">
        <v>208</v>
      </c>
      <c r="C231" s="168" t="str">
        <f>"million "&amp;D231</f>
        <v>million LCU</v>
      </c>
      <c r="D231" s="233" t="s">
        <v>226</v>
      </c>
      <c r="E231" s="171"/>
      <c r="F231" s="173"/>
      <c r="G231" s="172"/>
      <c r="H231" s="172"/>
      <c r="I231" s="172"/>
      <c r="J231" s="172"/>
      <c r="K231" s="276">
        <v>0</v>
      </c>
      <c r="L231" s="231">
        <f t="shared" ref="L231:U231" si="104">K231-L232</f>
        <v>0</v>
      </c>
      <c r="M231" s="231">
        <f t="shared" si="104"/>
        <v>0</v>
      </c>
      <c r="N231" s="231">
        <f t="shared" si="104"/>
        <v>0</v>
      </c>
      <c r="O231" s="231">
        <f t="shared" si="104"/>
        <v>0</v>
      </c>
      <c r="P231" s="231">
        <f t="shared" si="104"/>
        <v>0</v>
      </c>
      <c r="Q231" s="231">
        <f t="shared" si="104"/>
        <v>0</v>
      </c>
      <c r="R231" s="231">
        <f t="shared" si="104"/>
        <v>0</v>
      </c>
      <c r="S231" s="231">
        <f t="shared" si="104"/>
        <v>0</v>
      </c>
      <c r="T231" s="231">
        <f t="shared" si="104"/>
        <v>0</v>
      </c>
      <c r="U231" s="231">
        <f t="shared" si="104"/>
        <v>0</v>
      </c>
    </row>
    <row r="232" spans="1:21" ht="15">
      <c r="A232" s="198"/>
      <c r="B232" s="175" t="s">
        <v>119</v>
      </c>
      <c r="C232" s="168" t="str">
        <f>"million "&amp;D232</f>
        <v>million LCU</v>
      </c>
      <c r="D232" s="174" t="str">
        <f>D231</f>
        <v>LCU</v>
      </c>
      <c r="E232" s="171"/>
      <c r="F232" s="173"/>
      <c r="G232" s="172"/>
      <c r="H232" s="172"/>
      <c r="I232" s="172"/>
      <c r="J232" s="172"/>
      <c r="K232" s="231"/>
      <c r="L232" s="277">
        <v>0</v>
      </c>
      <c r="M232" s="277">
        <v>0</v>
      </c>
      <c r="N232" s="277">
        <v>0</v>
      </c>
      <c r="O232" s="277">
        <v>0</v>
      </c>
      <c r="P232" s="277">
        <v>0</v>
      </c>
      <c r="Q232" s="277">
        <v>0</v>
      </c>
      <c r="R232" s="277">
        <v>0</v>
      </c>
      <c r="S232" s="277">
        <v>0</v>
      </c>
      <c r="T232" s="277">
        <v>0</v>
      </c>
      <c r="U232" s="277">
        <v>0</v>
      </c>
    </row>
    <row r="233" spans="1:21" ht="15">
      <c r="A233" s="198"/>
      <c r="B233" s="175" t="s">
        <v>182</v>
      </c>
      <c r="C233" s="168" t="str">
        <f>"million "&amp;D233</f>
        <v>million LCU</v>
      </c>
      <c r="D233" s="174" t="str">
        <f>D232</f>
        <v>LCU</v>
      </c>
      <c r="E233" s="171"/>
      <c r="F233" s="173"/>
      <c r="G233" s="172"/>
      <c r="H233" s="172"/>
      <c r="I233" s="172"/>
      <c r="J233" s="172"/>
      <c r="K233" s="231"/>
      <c r="L233" s="277">
        <v>0</v>
      </c>
      <c r="M233" s="277">
        <v>0</v>
      </c>
      <c r="N233" s="277">
        <v>0</v>
      </c>
      <c r="O233" s="277">
        <v>0</v>
      </c>
      <c r="P233" s="277">
        <v>0</v>
      </c>
      <c r="Q233" s="277">
        <v>0</v>
      </c>
      <c r="R233" s="277">
        <v>0</v>
      </c>
      <c r="S233" s="277">
        <v>0</v>
      </c>
      <c r="T233" s="277">
        <v>0</v>
      </c>
      <c r="U233" s="277">
        <v>0</v>
      </c>
    </row>
    <row r="234" spans="1:21" ht="15">
      <c r="A234" s="198"/>
      <c r="B234" s="175" t="s">
        <v>185</v>
      </c>
      <c r="C234" s="168" t="str">
        <f>"LCU per unit of "&amp;D234</f>
        <v>LCU per unit of LCU</v>
      </c>
      <c r="D234" s="174" t="str">
        <f>D233</f>
        <v>LCU</v>
      </c>
      <c r="E234" s="171"/>
      <c r="F234" s="178"/>
      <c r="G234" s="172"/>
      <c r="H234" s="172"/>
      <c r="I234" s="172"/>
      <c r="J234" s="172"/>
      <c r="K234" s="273">
        <f t="shared" ref="K234:U234" si="105">INDEX($K$81:$U$85,MATCH($D234,$B$81:$B$85,0),MATCH(K$78,$K$78:$U$78,0))</f>
        <v>1</v>
      </c>
      <c r="L234" s="273">
        <f t="shared" si="105"/>
        <v>1</v>
      </c>
      <c r="M234" s="273">
        <f t="shared" si="105"/>
        <v>1</v>
      </c>
      <c r="N234" s="273">
        <f t="shared" si="105"/>
        <v>1</v>
      </c>
      <c r="O234" s="273">
        <f t="shared" si="105"/>
        <v>1</v>
      </c>
      <c r="P234" s="273">
        <f t="shared" si="105"/>
        <v>1</v>
      </c>
      <c r="Q234" s="273">
        <f t="shared" si="105"/>
        <v>1</v>
      </c>
      <c r="R234" s="273">
        <f t="shared" si="105"/>
        <v>1</v>
      </c>
      <c r="S234" s="273">
        <f t="shared" si="105"/>
        <v>1</v>
      </c>
      <c r="T234" s="273">
        <f t="shared" si="105"/>
        <v>1</v>
      </c>
      <c r="U234" s="273">
        <f t="shared" si="105"/>
        <v>1</v>
      </c>
    </row>
    <row r="235" spans="1:21" ht="15">
      <c r="A235" s="198"/>
      <c r="B235" s="175" t="s">
        <v>207</v>
      </c>
      <c r="C235" s="168" t="s">
        <v>186</v>
      </c>
      <c r="D235" s="234" t="s">
        <v>65</v>
      </c>
      <c r="E235" s="171"/>
      <c r="F235" s="173"/>
      <c r="G235" s="172"/>
      <c r="H235" s="172"/>
      <c r="I235" s="172"/>
      <c r="J235" s="172"/>
      <c r="K235" s="231">
        <f t="shared" ref="K235:U235" si="106">K231*K234</f>
        <v>0</v>
      </c>
      <c r="L235" s="231">
        <f t="shared" si="106"/>
        <v>0</v>
      </c>
      <c r="M235" s="231">
        <f t="shared" si="106"/>
        <v>0</v>
      </c>
      <c r="N235" s="231">
        <f t="shared" si="106"/>
        <v>0</v>
      </c>
      <c r="O235" s="231">
        <f t="shared" si="106"/>
        <v>0</v>
      </c>
      <c r="P235" s="231">
        <f t="shared" si="106"/>
        <v>0</v>
      </c>
      <c r="Q235" s="231">
        <f t="shared" si="106"/>
        <v>0</v>
      </c>
      <c r="R235" s="231">
        <f t="shared" si="106"/>
        <v>0</v>
      </c>
      <c r="S235" s="231">
        <f t="shared" si="106"/>
        <v>0</v>
      </c>
      <c r="T235" s="231">
        <f t="shared" si="106"/>
        <v>0</v>
      </c>
      <c r="U235" s="231">
        <f t="shared" si="106"/>
        <v>0</v>
      </c>
    </row>
    <row r="236" spans="1:21" ht="15">
      <c r="A236" s="198"/>
      <c r="B236" s="175" t="s">
        <v>188</v>
      </c>
      <c r="C236" s="168" t="s">
        <v>186</v>
      </c>
      <c r="D236" s="174" t="str">
        <f>D235</f>
        <v>Domestic</v>
      </c>
      <c r="E236" s="171"/>
      <c r="F236" s="173"/>
      <c r="G236" s="172"/>
      <c r="H236" s="172"/>
      <c r="I236" s="172"/>
      <c r="J236" s="172"/>
      <c r="K236" s="231"/>
      <c r="L236" s="231">
        <f t="shared" ref="L236:U236" si="107">L232*L234</f>
        <v>0</v>
      </c>
      <c r="M236" s="231">
        <f t="shared" si="107"/>
        <v>0</v>
      </c>
      <c r="N236" s="231">
        <f t="shared" si="107"/>
        <v>0</v>
      </c>
      <c r="O236" s="231">
        <f t="shared" si="107"/>
        <v>0</v>
      </c>
      <c r="P236" s="231">
        <f t="shared" si="107"/>
        <v>0</v>
      </c>
      <c r="Q236" s="231">
        <f t="shared" si="107"/>
        <v>0</v>
      </c>
      <c r="R236" s="231">
        <f t="shared" si="107"/>
        <v>0</v>
      </c>
      <c r="S236" s="231">
        <f t="shared" si="107"/>
        <v>0</v>
      </c>
      <c r="T236" s="231">
        <f t="shared" si="107"/>
        <v>0</v>
      </c>
      <c r="U236" s="231">
        <f t="shared" si="107"/>
        <v>0</v>
      </c>
    </row>
    <row r="237" spans="1:21" ht="15">
      <c r="A237" s="198"/>
      <c r="B237" s="175" t="s">
        <v>206</v>
      </c>
      <c r="C237" s="168" t="s">
        <v>186</v>
      </c>
      <c r="D237" s="174" t="str">
        <f>D236</f>
        <v>Domestic</v>
      </c>
      <c r="E237" s="171"/>
      <c r="F237" s="173"/>
      <c r="G237" s="172"/>
      <c r="H237" s="172"/>
      <c r="I237" s="172"/>
      <c r="J237" s="172"/>
      <c r="K237" s="231"/>
      <c r="L237" s="231">
        <f t="shared" ref="L237:U237" si="108">L233*L234</f>
        <v>0</v>
      </c>
      <c r="M237" s="231">
        <f t="shared" si="108"/>
        <v>0</v>
      </c>
      <c r="N237" s="231">
        <f t="shared" si="108"/>
        <v>0</v>
      </c>
      <c r="O237" s="231">
        <f t="shared" si="108"/>
        <v>0</v>
      </c>
      <c r="P237" s="231">
        <f t="shared" si="108"/>
        <v>0</v>
      </c>
      <c r="Q237" s="231">
        <f t="shared" si="108"/>
        <v>0</v>
      </c>
      <c r="R237" s="231">
        <f t="shared" si="108"/>
        <v>0</v>
      </c>
      <c r="S237" s="231">
        <f t="shared" si="108"/>
        <v>0</v>
      </c>
      <c r="T237" s="231">
        <f t="shared" si="108"/>
        <v>0</v>
      </c>
      <c r="U237" s="231">
        <f t="shared" si="108"/>
        <v>0</v>
      </c>
    </row>
    <row r="238" spans="1:21" ht="15">
      <c r="A238" s="185"/>
      <c r="B238" s="185"/>
      <c r="C238" s="171"/>
      <c r="D238" s="171"/>
      <c r="E238" s="171"/>
      <c r="F238" s="173"/>
      <c r="G238" s="173"/>
      <c r="H238" s="173"/>
      <c r="I238" s="173"/>
      <c r="J238" s="173"/>
      <c r="K238" s="171"/>
      <c r="L238" s="171"/>
      <c r="M238" s="171"/>
      <c r="N238" s="171"/>
      <c r="O238" s="171"/>
      <c r="P238" s="171"/>
      <c r="Q238" s="171"/>
      <c r="R238" s="171"/>
      <c r="S238" s="168"/>
      <c r="T238" s="168"/>
      <c r="U238" s="168"/>
    </row>
    <row r="239" spans="1:21" ht="15">
      <c r="A239" s="197"/>
      <c r="B239" s="197" t="s">
        <v>205</v>
      </c>
      <c r="C239" s="171"/>
      <c r="D239" s="171"/>
      <c r="E239" s="171"/>
      <c r="F239" s="173"/>
      <c r="G239" s="173"/>
      <c r="H239" s="173"/>
      <c r="I239" s="173"/>
      <c r="J239" s="173"/>
      <c r="K239" s="171"/>
      <c r="L239" s="171"/>
      <c r="M239" s="171"/>
      <c r="N239" s="171"/>
      <c r="O239" s="171"/>
      <c r="P239" s="171"/>
      <c r="Q239" s="171"/>
      <c r="R239" s="171"/>
      <c r="S239" s="168"/>
      <c r="T239" s="168"/>
      <c r="U239" s="168"/>
    </row>
    <row r="240" spans="1:21" ht="15">
      <c r="A240" s="190"/>
      <c r="B240" s="194" t="str">
        <f>"New debts issued from "&amp;L240</f>
        <v>New debts issued from 2020</v>
      </c>
      <c r="C240" s="195"/>
      <c r="D240" s="195"/>
      <c r="E240" s="193"/>
      <c r="F240" s="195"/>
      <c r="G240" s="196">
        <f t="shared" ref="G240:U240" si="109">G78</f>
        <v>2015</v>
      </c>
      <c r="H240" s="196">
        <f t="shared" si="109"/>
        <v>2016</v>
      </c>
      <c r="I240" s="196">
        <f t="shared" si="109"/>
        <v>2017</v>
      </c>
      <c r="J240" s="196">
        <f t="shared" si="109"/>
        <v>2018</v>
      </c>
      <c r="K240" s="196">
        <f t="shared" si="109"/>
        <v>2019</v>
      </c>
      <c r="L240" s="196">
        <f t="shared" si="109"/>
        <v>2020</v>
      </c>
      <c r="M240" s="196">
        <f t="shared" si="109"/>
        <v>2021</v>
      </c>
      <c r="N240" s="196">
        <f t="shared" si="109"/>
        <v>2022</v>
      </c>
      <c r="O240" s="196">
        <f t="shared" si="109"/>
        <v>2023</v>
      </c>
      <c r="P240" s="196">
        <f t="shared" si="109"/>
        <v>2024</v>
      </c>
      <c r="Q240" s="196">
        <f t="shared" si="109"/>
        <v>2025</v>
      </c>
      <c r="R240" s="196">
        <f t="shared" si="109"/>
        <v>2026</v>
      </c>
      <c r="S240" s="196">
        <f t="shared" si="109"/>
        <v>2027</v>
      </c>
      <c r="T240" s="196">
        <f t="shared" si="109"/>
        <v>2028</v>
      </c>
      <c r="U240" s="196">
        <f t="shared" si="109"/>
        <v>2029</v>
      </c>
    </row>
    <row r="241" spans="1:21" ht="15">
      <c r="A241" s="190"/>
      <c r="B241" s="194"/>
      <c r="C241" s="195"/>
      <c r="D241" s="195"/>
      <c r="E241" s="193"/>
      <c r="F241" s="195"/>
      <c r="G241" s="195"/>
      <c r="H241" s="195"/>
      <c r="I241" s="195"/>
      <c r="J241" s="195"/>
      <c r="K241" s="194"/>
      <c r="L241" s="193">
        <v>0</v>
      </c>
      <c r="M241" s="193">
        <f t="shared" ref="M241:U241" si="110">L241+1</f>
        <v>1</v>
      </c>
      <c r="N241" s="193">
        <f t="shared" si="110"/>
        <v>2</v>
      </c>
      <c r="O241" s="193">
        <f t="shared" si="110"/>
        <v>3</v>
      </c>
      <c r="P241" s="193">
        <f t="shared" si="110"/>
        <v>4</v>
      </c>
      <c r="Q241" s="193">
        <f t="shared" si="110"/>
        <v>5</v>
      </c>
      <c r="R241" s="193">
        <f t="shared" si="110"/>
        <v>6</v>
      </c>
      <c r="S241" s="193">
        <f t="shared" si="110"/>
        <v>7</v>
      </c>
      <c r="T241" s="193">
        <f t="shared" si="110"/>
        <v>8</v>
      </c>
      <c r="U241" s="193">
        <f t="shared" si="110"/>
        <v>9</v>
      </c>
    </row>
    <row r="242" spans="1:21" ht="15">
      <c r="A242" s="190"/>
      <c r="B242" s="172"/>
      <c r="C242" s="172"/>
      <c r="D242" s="172"/>
      <c r="E242" s="192"/>
      <c r="F242" s="172"/>
      <c r="G242" s="172"/>
      <c r="H242" s="172"/>
      <c r="I242" s="172"/>
      <c r="J242" s="172"/>
      <c r="K242" s="171"/>
      <c r="L242" s="192"/>
      <c r="M242" s="192"/>
      <c r="N242" s="192"/>
      <c r="O242" s="192"/>
      <c r="P242" s="192"/>
      <c r="Q242" s="192"/>
      <c r="R242" s="192"/>
      <c r="S242" s="192"/>
      <c r="T242" s="192"/>
      <c r="U242" s="192"/>
    </row>
    <row r="243" spans="1:21" ht="15">
      <c r="A243" s="190"/>
      <c r="B243" s="189" t="s">
        <v>204</v>
      </c>
      <c r="C243" s="188"/>
      <c r="D243" s="188"/>
      <c r="E243" s="188"/>
      <c r="F243" s="187"/>
      <c r="G243" s="187"/>
      <c r="H243" s="187"/>
      <c r="I243" s="187"/>
      <c r="J243" s="187"/>
      <c r="K243" s="186"/>
      <c r="L243" s="191"/>
      <c r="M243" s="191"/>
      <c r="N243" s="191"/>
      <c r="O243" s="191"/>
      <c r="P243" s="191"/>
      <c r="Q243" s="191"/>
      <c r="R243" s="191"/>
      <c r="S243" s="191"/>
      <c r="T243" s="191"/>
      <c r="U243" s="191"/>
    </row>
    <row r="244" spans="1:21" ht="15">
      <c r="A244" s="190"/>
      <c r="B244" s="278" t="str">
        <f>B$243&amp;" for debts denominated in "&amp;D244</f>
        <v>Gross borrowings for debts denominated in LCU</v>
      </c>
      <c r="C244" s="251" t="str">
        <f>"million "&amp;D244</f>
        <v>million LCU</v>
      </c>
      <c r="D244" s="279" t="str">
        <f>$B$81</f>
        <v>LCU</v>
      </c>
      <c r="E244" s="280" t="s">
        <v>184</v>
      </c>
      <c r="F244" s="271"/>
      <c r="G244" s="275"/>
      <c r="H244" s="275"/>
      <c r="I244" s="275"/>
      <c r="J244" s="275"/>
      <c r="K244" s="231"/>
      <c r="L244" s="273">
        <f t="shared" ref="L244:U248" si="111">SUMIFS(L$277:L$531,$B$277:$B$531,$E244,$D$277:$D$531,$D244)</f>
        <v>-23995.537312455737</v>
      </c>
      <c r="M244" s="273">
        <f t="shared" ca="1" si="111"/>
        <v>-23886.356966218475</v>
      </c>
      <c r="N244" s="273">
        <f t="shared" ca="1" si="111"/>
        <v>-19993.238269650174</v>
      </c>
      <c r="O244" s="273">
        <f t="shared" ca="1" si="111"/>
        <v>-20912.477786301002</v>
      </c>
      <c r="P244" s="273">
        <f t="shared" ca="1" si="111"/>
        <v>-20056.186025195952</v>
      </c>
      <c r="Q244" s="273">
        <f t="shared" ca="1" si="111"/>
        <v>-48272.752358139907</v>
      </c>
      <c r="R244" s="273">
        <f t="shared" ca="1" si="111"/>
        <v>-50562.700781972126</v>
      </c>
      <c r="S244" s="273">
        <f t="shared" ca="1" si="111"/>
        <v>-50285.199756871829</v>
      </c>
      <c r="T244" s="273">
        <f t="shared" ca="1" si="111"/>
        <v>-57214.701708832683</v>
      </c>
      <c r="U244" s="273">
        <f t="shared" ca="1" si="111"/>
        <v>-61390.747000829288</v>
      </c>
    </row>
    <row r="245" spans="1:21" ht="15">
      <c r="A245" s="190"/>
      <c r="B245" s="278" t="str">
        <f>B$243&amp;" for debts denominated in "&amp;D245</f>
        <v>Gross borrowings for debts denominated in USD</v>
      </c>
      <c r="C245" s="251" t="str">
        <f>"million "&amp;D245</f>
        <v>million USD</v>
      </c>
      <c r="D245" s="279" t="str">
        <f>$B$82</f>
        <v>USD</v>
      </c>
      <c r="E245" s="280" t="s">
        <v>184</v>
      </c>
      <c r="F245" s="271"/>
      <c r="G245" s="275"/>
      <c r="H245" s="275"/>
      <c r="I245" s="275"/>
      <c r="J245" s="275"/>
      <c r="K245" s="231"/>
      <c r="L245" s="273">
        <f t="shared" si="111"/>
        <v>0</v>
      </c>
      <c r="M245" s="273">
        <f t="shared" si="111"/>
        <v>0</v>
      </c>
      <c r="N245" s="273">
        <f t="shared" si="111"/>
        <v>0</v>
      </c>
      <c r="O245" s="273">
        <f t="shared" si="111"/>
        <v>0</v>
      </c>
      <c r="P245" s="273">
        <f t="shared" si="111"/>
        <v>0</v>
      </c>
      <c r="Q245" s="273">
        <f t="shared" si="111"/>
        <v>0</v>
      </c>
      <c r="R245" s="273">
        <f t="shared" si="111"/>
        <v>0</v>
      </c>
      <c r="S245" s="273">
        <f t="shared" si="111"/>
        <v>0</v>
      </c>
      <c r="T245" s="273">
        <f t="shared" si="111"/>
        <v>0</v>
      </c>
      <c r="U245" s="273">
        <f t="shared" si="111"/>
        <v>0</v>
      </c>
    </row>
    <row r="246" spans="1:21" ht="15">
      <c r="A246" s="190"/>
      <c r="B246" s="278" t="str">
        <f>B$243&amp;" for debts denominated in "&amp;D246</f>
        <v>Gross borrowings for debts denominated in EUR</v>
      </c>
      <c r="C246" s="251" t="str">
        <f>"million "&amp;D246</f>
        <v>million EUR</v>
      </c>
      <c r="D246" s="279" t="str">
        <f>$B$83</f>
        <v>EUR</v>
      </c>
      <c r="E246" s="280" t="s">
        <v>184</v>
      </c>
      <c r="F246" s="271"/>
      <c r="G246" s="275"/>
      <c r="H246" s="275"/>
      <c r="I246" s="275"/>
      <c r="J246" s="275"/>
      <c r="K246" s="231"/>
      <c r="L246" s="273">
        <f t="shared" si="111"/>
        <v>0</v>
      </c>
      <c r="M246" s="273">
        <f t="shared" si="111"/>
        <v>0</v>
      </c>
      <c r="N246" s="273">
        <f t="shared" si="111"/>
        <v>0</v>
      </c>
      <c r="O246" s="273">
        <f t="shared" si="111"/>
        <v>0</v>
      </c>
      <c r="P246" s="273">
        <f t="shared" si="111"/>
        <v>0</v>
      </c>
      <c r="Q246" s="273">
        <f t="shared" si="111"/>
        <v>0</v>
      </c>
      <c r="R246" s="273">
        <f t="shared" si="111"/>
        <v>0</v>
      </c>
      <c r="S246" s="273">
        <f t="shared" si="111"/>
        <v>0</v>
      </c>
      <c r="T246" s="273">
        <f t="shared" si="111"/>
        <v>0</v>
      </c>
      <c r="U246" s="273">
        <f t="shared" si="111"/>
        <v>0</v>
      </c>
    </row>
    <row r="247" spans="1:21" ht="15">
      <c r="A247" s="190"/>
      <c r="B247" s="278" t="str">
        <f>B$243&amp;" for debts denominated in "&amp;D247</f>
        <v>Gross borrowings for debts denominated in GBP</v>
      </c>
      <c r="C247" s="251" t="str">
        <f>"million "&amp;D247</f>
        <v>million GBP</v>
      </c>
      <c r="D247" s="279" t="str">
        <f>$B$84</f>
        <v>GBP</v>
      </c>
      <c r="E247" s="280" t="s">
        <v>184</v>
      </c>
      <c r="F247" s="271"/>
      <c r="G247" s="275"/>
      <c r="H247" s="275"/>
      <c r="I247" s="275"/>
      <c r="J247" s="275"/>
      <c r="K247" s="231"/>
      <c r="L247" s="273">
        <f t="shared" si="111"/>
        <v>0</v>
      </c>
      <c r="M247" s="273">
        <f t="shared" si="111"/>
        <v>0</v>
      </c>
      <c r="N247" s="273">
        <f t="shared" si="111"/>
        <v>0</v>
      </c>
      <c r="O247" s="273">
        <f t="shared" si="111"/>
        <v>0</v>
      </c>
      <c r="P247" s="273">
        <f t="shared" si="111"/>
        <v>0</v>
      </c>
      <c r="Q247" s="273">
        <f t="shared" si="111"/>
        <v>0</v>
      </c>
      <c r="R247" s="273">
        <f t="shared" si="111"/>
        <v>0</v>
      </c>
      <c r="S247" s="273">
        <f t="shared" si="111"/>
        <v>0</v>
      </c>
      <c r="T247" s="273">
        <f t="shared" si="111"/>
        <v>0</v>
      </c>
      <c r="U247" s="273">
        <f t="shared" si="111"/>
        <v>0</v>
      </c>
    </row>
    <row r="248" spans="1:21" ht="15">
      <c r="A248" s="190"/>
      <c r="B248" s="278" t="str">
        <f>B$243&amp;" for debts denominated in "&amp;D248</f>
        <v>Gross borrowings for debts denominated in CHY</v>
      </c>
      <c r="C248" s="251" t="str">
        <f>"million "&amp;D248</f>
        <v>million CHY</v>
      </c>
      <c r="D248" s="279" t="str">
        <f>$B$85</f>
        <v>CHY</v>
      </c>
      <c r="E248" s="280" t="s">
        <v>184</v>
      </c>
      <c r="F248" s="271"/>
      <c r="G248" s="275"/>
      <c r="H248" s="275"/>
      <c r="I248" s="275"/>
      <c r="J248" s="275"/>
      <c r="K248" s="231"/>
      <c r="L248" s="273">
        <f t="shared" si="111"/>
        <v>0</v>
      </c>
      <c r="M248" s="273">
        <f t="shared" si="111"/>
        <v>0</v>
      </c>
      <c r="N248" s="273">
        <f t="shared" si="111"/>
        <v>0</v>
      </c>
      <c r="O248" s="273">
        <f t="shared" si="111"/>
        <v>0</v>
      </c>
      <c r="P248" s="273">
        <f t="shared" si="111"/>
        <v>0</v>
      </c>
      <c r="Q248" s="273">
        <f t="shared" si="111"/>
        <v>0</v>
      </c>
      <c r="R248" s="273">
        <f t="shared" si="111"/>
        <v>0</v>
      </c>
      <c r="S248" s="273">
        <f t="shared" si="111"/>
        <v>0</v>
      </c>
      <c r="T248" s="273">
        <f t="shared" si="111"/>
        <v>0</v>
      </c>
      <c r="U248" s="273">
        <f t="shared" si="111"/>
        <v>0</v>
      </c>
    </row>
    <row r="249" spans="1:21" ht="15">
      <c r="A249" s="190"/>
      <c r="B249" s="258" t="str">
        <f>B$243&amp;" TOTAL in LCU"</f>
        <v>Gross borrowings TOTAL in LCU</v>
      </c>
      <c r="C249" s="251" t="s">
        <v>186</v>
      </c>
      <c r="D249" s="281"/>
      <c r="E249" s="271"/>
      <c r="F249" s="271"/>
      <c r="G249" s="275"/>
      <c r="H249" s="275"/>
      <c r="I249" s="275"/>
      <c r="J249" s="275"/>
      <c r="K249" s="231"/>
      <c r="L249" s="262">
        <f t="shared" ref="L249:U249" si="112">SUMPRODUCT(L244:L248,L$81:L$85)</f>
        <v>-23995.537312455737</v>
      </c>
      <c r="M249" s="262">
        <f t="shared" ca="1" si="112"/>
        <v>-23886.356966218475</v>
      </c>
      <c r="N249" s="262">
        <f t="shared" ca="1" si="112"/>
        <v>-19993.238269650174</v>
      </c>
      <c r="O249" s="262">
        <f t="shared" ca="1" si="112"/>
        <v>-20912.477786301002</v>
      </c>
      <c r="P249" s="262">
        <f t="shared" ca="1" si="112"/>
        <v>-20056.186025195952</v>
      </c>
      <c r="Q249" s="262">
        <f t="shared" ca="1" si="112"/>
        <v>-48272.752358139907</v>
      </c>
      <c r="R249" s="262">
        <f t="shared" ca="1" si="112"/>
        <v>-50562.700781972126</v>
      </c>
      <c r="S249" s="262">
        <f t="shared" ca="1" si="112"/>
        <v>-50285.199756871829</v>
      </c>
      <c r="T249" s="262">
        <f t="shared" ca="1" si="112"/>
        <v>-57214.701708832683</v>
      </c>
      <c r="U249" s="262">
        <f t="shared" ca="1" si="112"/>
        <v>-61390.747000829288</v>
      </c>
    </row>
    <row r="250" spans="1:21" ht="15">
      <c r="A250" s="190"/>
      <c r="B250" s="269" t="s">
        <v>203</v>
      </c>
      <c r="C250" s="282"/>
      <c r="D250" s="282"/>
      <c r="E250" s="283"/>
      <c r="F250" s="283"/>
      <c r="G250" s="284"/>
      <c r="H250" s="284"/>
      <c r="I250" s="284"/>
      <c r="J250" s="284"/>
      <c r="K250" s="276"/>
      <c r="L250" s="270" t="str">
        <f t="shared" ref="L250:U250" si="113">IF(L249=L101,"OK","CHECK")</f>
        <v>OK</v>
      </c>
      <c r="M250" s="270" t="str">
        <f t="shared" ca="1" si="113"/>
        <v>OK</v>
      </c>
      <c r="N250" s="270" t="str">
        <f t="shared" ca="1" si="113"/>
        <v>OK</v>
      </c>
      <c r="O250" s="270" t="str">
        <f t="shared" ca="1" si="113"/>
        <v>OK</v>
      </c>
      <c r="P250" s="270" t="str">
        <f t="shared" ca="1" si="113"/>
        <v>OK</v>
      </c>
      <c r="Q250" s="270" t="str">
        <f t="shared" ca="1" si="113"/>
        <v>OK</v>
      </c>
      <c r="R250" s="270" t="str">
        <f t="shared" ca="1" si="113"/>
        <v>OK</v>
      </c>
      <c r="S250" s="270" t="str">
        <f t="shared" ca="1" si="113"/>
        <v>OK</v>
      </c>
      <c r="T250" s="270" t="str">
        <f t="shared" ca="1" si="113"/>
        <v>OK</v>
      </c>
      <c r="U250" s="270" t="str">
        <f t="shared" ca="1" si="113"/>
        <v>OK</v>
      </c>
    </row>
    <row r="251" spans="1:21" ht="15">
      <c r="A251" s="190"/>
      <c r="B251" s="280"/>
      <c r="C251" s="281"/>
      <c r="D251" s="281"/>
      <c r="E251" s="271"/>
      <c r="F251" s="275"/>
      <c r="G251" s="275"/>
      <c r="H251" s="275"/>
      <c r="I251" s="275"/>
      <c r="J251" s="275"/>
      <c r="K251" s="231"/>
      <c r="L251" s="273"/>
      <c r="M251" s="273"/>
      <c r="N251" s="273"/>
      <c r="O251" s="273"/>
      <c r="P251" s="273"/>
      <c r="Q251" s="273"/>
      <c r="R251" s="273"/>
      <c r="S251" s="273"/>
      <c r="T251" s="273"/>
      <c r="U251" s="273"/>
    </row>
    <row r="252" spans="1:21" ht="15">
      <c r="A252" s="190"/>
      <c r="B252" s="189" t="s">
        <v>202</v>
      </c>
      <c r="C252" s="188"/>
      <c r="D252" s="188"/>
      <c r="E252" s="188"/>
      <c r="F252" s="187"/>
      <c r="G252" s="187"/>
      <c r="H252" s="187"/>
      <c r="I252" s="187"/>
      <c r="J252" s="187"/>
      <c r="K252" s="235"/>
      <c r="L252" s="236"/>
      <c r="M252" s="236"/>
      <c r="N252" s="236"/>
      <c r="O252" s="236"/>
      <c r="P252" s="236"/>
      <c r="Q252" s="236"/>
      <c r="R252" s="236"/>
      <c r="S252" s="236"/>
      <c r="T252" s="236"/>
      <c r="U252" s="236"/>
    </row>
    <row r="253" spans="1:21" ht="15">
      <c r="A253" s="190"/>
      <c r="B253" s="278" t="str">
        <f>B$252&amp;" for debts denominated in "&amp;D253</f>
        <v>Principal amortization payments for debts denominated in LCU</v>
      </c>
      <c r="C253" s="251" t="str">
        <f>"million "&amp;D253</f>
        <v>million LCU</v>
      </c>
      <c r="D253" s="279" t="str">
        <f>$B$81</f>
        <v>LCU</v>
      </c>
      <c r="E253" s="280" t="s">
        <v>119</v>
      </c>
      <c r="F253" s="271"/>
      <c r="G253" s="275"/>
      <c r="H253" s="275"/>
      <c r="I253" s="275"/>
      <c r="J253" s="275"/>
      <c r="K253" s="231"/>
      <c r="L253" s="273">
        <f t="shared" ref="L253:U257" si="114">SUMIFS(L$277:L$531,$B$277:$B$531,$E253,$D$277:$D$531,$D253)</f>
        <v>0</v>
      </c>
      <c r="M253" s="273">
        <f t="shared" ca="1" si="114"/>
        <v>0</v>
      </c>
      <c r="N253" s="273">
        <f t="shared" ca="1" si="114"/>
        <v>0</v>
      </c>
      <c r="O253" s="273">
        <f t="shared" ca="1" si="114"/>
        <v>0</v>
      </c>
      <c r="P253" s="273">
        <f t="shared" ca="1" si="114"/>
        <v>0</v>
      </c>
      <c r="Q253" s="273">
        <f t="shared" ca="1" si="114"/>
        <v>-23995.537312455737</v>
      </c>
      <c r="R253" s="273">
        <f t="shared" ca="1" si="114"/>
        <v>-23886.356966218475</v>
      </c>
      <c r="S253" s="273">
        <f t="shared" ca="1" si="114"/>
        <v>-19993.238269650174</v>
      </c>
      <c r="T253" s="273">
        <f t="shared" ca="1" si="114"/>
        <v>-20912.477786301002</v>
      </c>
      <c r="U253" s="273">
        <f t="shared" ca="1" si="114"/>
        <v>-20056.186025195952</v>
      </c>
    </row>
    <row r="254" spans="1:21" ht="15">
      <c r="A254" s="190"/>
      <c r="B254" s="278" t="str">
        <f>B$252&amp;" for debts denominated in "&amp;D254</f>
        <v>Principal amortization payments for debts denominated in USD</v>
      </c>
      <c r="C254" s="251" t="str">
        <f>"million "&amp;D254</f>
        <v>million USD</v>
      </c>
      <c r="D254" s="279" t="str">
        <f>$B$82</f>
        <v>USD</v>
      </c>
      <c r="E254" s="280" t="s">
        <v>119</v>
      </c>
      <c r="F254" s="271"/>
      <c r="G254" s="275"/>
      <c r="H254" s="275"/>
      <c r="I254" s="275"/>
      <c r="J254" s="275"/>
      <c r="K254" s="231"/>
      <c r="L254" s="273">
        <f t="shared" si="114"/>
        <v>0</v>
      </c>
      <c r="M254" s="273">
        <f t="shared" ca="1" si="114"/>
        <v>0</v>
      </c>
      <c r="N254" s="273">
        <f t="shared" ca="1" si="114"/>
        <v>0</v>
      </c>
      <c r="O254" s="273">
        <f t="shared" ca="1" si="114"/>
        <v>0</v>
      </c>
      <c r="P254" s="273">
        <f t="shared" ca="1" si="114"/>
        <v>0</v>
      </c>
      <c r="Q254" s="273">
        <f t="shared" ca="1" si="114"/>
        <v>0</v>
      </c>
      <c r="R254" s="273">
        <f t="shared" ca="1" si="114"/>
        <v>0</v>
      </c>
      <c r="S254" s="273">
        <f t="shared" ca="1" si="114"/>
        <v>0</v>
      </c>
      <c r="T254" s="273">
        <f t="shared" ca="1" si="114"/>
        <v>0</v>
      </c>
      <c r="U254" s="273">
        <f t="shared" ca="1" si="114"/>
        <v>0</v>
      </c>
    </row>
    <row r="255" spans="1:21" ht="15">
      <c r="A255" s="190"/>
      <c r="B255" s="278" t="str">
        <f>B$252&amp;" for debts denominated in "&amp;D255</f>
        <v>Principal amortization payments for debts denominated in EUR</v>
      </c>
      <c r="C255" s="251" t="str">
        <f>"million "&amp;D255</f>
        <v>million EUR</v>
      </c>
      <c r="D255" s="279" t="str">
        <f>$B$83</f>
        <v>EUR</v>
      </c>
      <c r="E255" s="280" t="s">
        <v>119</v>
      </c>
      <c r="F255" s="271"/>
      <c r="G255" s="275"/>
      <c r="H255" s="275"/>
      <c r="I255" s="275"/>
      <c r="J255" s="275"/>
      <c r="K255" s="231"/>
      <c r="L255" s="273">
        <f t="shared" si="114"/>
        <v>0</v>
      </c>
      <c r="M255" s="273">
        <f t="shared" si="114"/>
        <v>0</v>
      </c>
      <c r="N255" s="273">
        <f t="shared" si="114"/>
        <v>0</v>
      </c>
      <c r="O255" s="273">
        <f t="shared" si="114"/>
        <v>0</v>
      </c>
      <c r="P255" s="273">
        <f t="shared" si="114"/>
        <v>0</v>
      </c>
      <c r="Q255" s="273">
        <f t="shared" si="114"/>
        <v>0</v>
      </c>
      <c r="R255" s="273">
        <f t="shared" si="114"/>
        <v>0</v>
      </c>
      <c r="S255" s="273">
        <f t="shared" si="114"/>
        <v>0</v>
      </c>
      <c r="T255" s="273">
        <f t="shared" si="114"/>
        <v>0</v>
      </c>
      <c r="U255" s="273">
        <f t="shared" si="114"/>
        <v>0</v>
      </c>
    </row>
    <row r="256" spans="1:21" ht="15">
      <c r="A256" s="190"/>
      <c r="B256" s="278" t="str">
        <f>B$252&amp;" for debts denominated in "&amp;D256</f>
        <v>Principal amortization payments for debts denominated in GBP</v>
      </c>
      <c r="C256" s="251" t="str">
        <f>"million "&amp;D256</f>
        <v>million GBP</v>
      </c>
      <c r="D256" s="279" t="str">
        <f>$B$84</f>
        <v>GBP</v>
      </c>
      <c r="E256" s="280" t="s">
        <v>119</v>
      </c>
      <c r="F256" s="271"/>
      <c r="G256" s="275"/>
      <c r="H256" s="275"/>
      <c r="I256" s="275"/>
      <c r="J256" s="275"/>
      <c r="K256" s="231"/>
      <c r="L256" s="273">
        <f t="shared" si="114"/>
        <v>0</v>
      </c>
      <c r="M256" s="273">
        <f t="shared" si="114"/>
        <v>0</v>
      </c>
      <c r="N256" s="273">
        <f t="shared" si="114"/>
        <v>0</v>
      </c>
      <c r="O256" s="273">
        <f t="shared" si="114"/>
        <v>0</v>
      </c>
      <c r="P256" s="273">
        <f t="shared" si="114"/>
        <v>0</v>
      </c>
      <c r="Q256" s="273">
        <f t="shared" si="114"/>
        <v>0</v>
      </c>
      <c r="R256" s="273">
        <f t="shared" si="114"/>
        <v>0</v>
      </c>
      <c r="S256" s="273">
        <f t="shared" si="114"/>
        <v>0</v>
      </c>
      <c r="T256" s="273">
        <f t="shared" si="114"/>
        <v>0</v>
      </c>
      <c r="U256" s="273">
        <f t="shared" si="114"/>
        <v>0</v>
      </c>
    </row>
    <row r="257" spans="1:21" ht="15">
      <c r="A257" s="190"/>
      <c r="B257" s="278" t="str">
        <f>B$252&amp;" for debts denominated in "&amp;D257</f>
        <v>Principal amortization payments for debts denominated in CHY</v>
      </c>
      <c r="C257" s="251" t="str">
        <f>"million "&amp;D257</f>
        <v>million CHY</v>
      </c>
      <c r="D257" s="279" t="str">
        <f>$B$85</f>
        <v>CHY</v>
      </c>
      <c r="E257" s="280" t="s">
        <v>119</v>
      </c>
      <c r="F257" s="271"/>
      <c r="G257" s="275"/>
      <c r="H257" s="275"/>
      <c r="I257" s="275"/>
      <c r="J257" s="275"/>
      <c r="K257" s="231"/>
      <c r="L257" s="273">
        <f t="shared" si="114"/>
        <v>0</v>
      </c>
      <c r="M257" s="273">
        <f t="shared" si="114"/>
        <v>0</v>
      </c>
      <c r="N257" s="273">
        <f t="shared" si="114"/>
        <v>0</v>
      </c>
      <c r="O257" s="273">
        <f t="shared" si="114"/>
        <v>0</v>
      </c>
      <c r="P257" s="273">
        <f t="shared" si="114"/>
        <v>0</v>
      </c>
      <c r="Q257" s="273">
        <f t="shared" si="114"/>
        <v>0</v>
      </c>
      <c r="R257" s="273">
        <f t="shared" si="114"/>
        <v>0</v>
      </c>
      <c r="S257" s="273">
        <f t="shared" si="114"/>
        <v>0</v>
      </c>
      <c r="T257" s="273">
        <f t="shared" si="114"/>
        <v>0</v>
      </c>
      <c r="U257" s="273">
        <f t="shared" si="114"/>
        <v>0</v>
      </c>
    </row>
    <row r="258" spans="1:21" ht="15">
      <c r="A258" s="190"/>
      <c r="B258" s="258" t="str">
        <f>B$252&amp;" TOTAL in LCU"</f>
        <v>Principal amortization payments TOTAL in LCU</v>
      </c>
      <c r="C258" s="251" t="s">
        <v>186</v>
      </c>
      <c r="D258" s="281"/>
      <c r="E258" s="271"/>
      <c r="F258" s="271"/>
      <c r="G258" s="275"/>
      <c r="H258" s="275"/>
      <c r="I258" s="275"/>
      <c r="J258" s="275"/>
      <c r="K258" s="231"/>
      <c r="L258" s="262">
        <f t="shared" ref="L258:U258" si="115">SUMPRODUCT(L253:L257,L$81:L$85)</f>
        <v>0</v>
      </c>
      <c r="M258" s="262">
        <f t="shared" ca="1" si="115"/>
        <v>0</v>
      </c>
      <c r="N258" s="262">
        <f t="shared" ca="1" si="115"/>
        <v>0</v>
      </c>
      <c r="O258" s="262">
        <f t="shared" ca="1" si="115"/>
        <v>0</v>
      </c>
      <c r="P258" s="262">
        <f t="shared" ca="1" si="115"/>
        <v>0</v>
      </c>
      <c r="Q258" s="262">
        <f t="shared" ca="1" si="115"/>
        <v>-23995.537312455737</v>
      </c>
      <c r="R258" s="262">
        <f t="shared" ca="1" si="115"/>
        <v>-23886.356966218475</v>
      </c>
      <c r="S258" s="262">
        <f t="shared" ca="1" si="115"/>
        <v>-19993.238269650174</v>
      </c>
      <c r="T258" s="262">
        <f t="shared" ca="1" si="115"/>
        <v>-20912.477786301002</v>
      </c>
      <c r="U258" s="262">
        <f t="shared" ca="1" si="115"/>
        <v>-20056.186025195952</v>
      </c>
    </row>
    <row r="259" spans="1:21" ht="15">
      <c r="A259" s="190"/>
      <c r="B259" s="280"/>
      <c r="C259" s="281"/>
      <c r="D259" s="281"/>
      <c r="E259" s="271"/>
      <c r="F259" s="271"/>
      <c r="G259" s="275"/>
      <c r="H259" s="275"/>
      <c r="I259" s="275"/>
      <c r="J259" s="275"/>
      <c r="K259" s="231"/>
      <c r="L259" s="274"/>
      <c r="M259" s="273"/>
      <c r="N259" s="273"/>
      <c r="O259" s="273"/>
      <c r="P259" s="273"/>
      <c r="Q259" s="273"/>
      <c r="R259" s="273"/>
      <c r="S259" s="273"/>
      <c r="T259" s="273"/>
      <c r="U259" s="273"/>
    </row>
    <row r="260" spans="1:21" ht="15">
      <c r="A260" s="190"/>
      <c r="B260" s="189" t="s">
        <v>201</v>
      </c>
      <c r="C260" s="188"/>
      <c r="D260" s="188"/>
      <c r="E260" s="188"/>
      <c r="F260" s="187"/>
      <c r="G260" s="187"/>
      <c r="H260" s="187"/>
      <c r="I260" s="187"/>
      <c r="J260" s="187"/>
      <c r="K260" s="235"/>
      <c r="L260" s="236"/>
      <c r="M260" s="236"/>
      <c r="N260" s="236"/>
      <c r="O260" s="236"/>
      <c r="P260" s="236"/>
      <c r="Q260" s="236"/>
      <c r="R260" s="236"/>
      <c r="S260" s="236"/>
      <c r="T260" s="236"/>
      <c r="U260" s="236"/>
    </row>
    <row r="261" spans="1:21" ht="15">
      <c r="A261" s="190"/>
      <c r="B261" s="278" t="str">
        <f>B$260&amp;" for debts denominated in "&amp;D261</f>
        <v>Interest payments for debts denominated in LCU</v>
      </c>
      <c r="C261" s="251" t="str">
        <f>"million "&amp;D261</f>
        <v>million LCU</v>
      </c>
      <c r="D261" s="279" t="str">
        <f>$B$81</f>
        <v>LCU</v>
      </c>
      <c r="E261" s="280" t="s">
        <v>182</v>
      </c>
      <c r="F261" s="271"/>
      <c r="G261" s="275"/>
      <c r="H261" s="275"/>
      <c r="I261" s="275"/>
      <c r="J261" s="275"/>
      <c r="K261" s="231"/>
      <c r="L261" s="273">
        <f t="shared" ref="L261:U265" si="116">SUMIFS(L$277:L$531,$B$277:$B$531,$E261,$D$277:$D$531,$D261)</f>
        <v>0</v>
      </c>
      <c r="M261" s="273">
        <f t="shared" si="116"/>
        <v>280.35701500354116</v>
      </c>
      <c r="N261" s="273">
        <f t="shared" ca="1" si="116"/>
        <v>459.44845770606298</v>
      </c>
      <c r="O261" s="273">
        <f t="shared" ca="1" si="116"/>
        <v>845.4893961340531</v>
      </c>
      <c r="P261" s="273">
        <f t="shared" ca="1" si="116"/>
        <v>1058.7161732299755</v>
      </c>
      <c r="Q261" s="273">
        <f t="shared" ca="1" si="116"/>
        <v>1246.1350412143001</v>
      </c>
      <c r="R261" s="273">
        <f t="shared" ca="1" si="116"/>
        <v>-1193.7240999404312</v>
      </c>
      <c r="S261" s="273">
        <f t="shared" ca="1" si="116"/>
        <v>-3800.6294458257253</v>
      </c>
      <c r="T261" s="273">
        <f t="shared" ca="1" si="116"/>
        <v>-6673.1443133972134</v>
      </c>
      <c r="U261" s="273">
        <f t="shared" ca="1" si="116"/>
        <v>-10004.022278363809</v>
      </c>
    </row>
    <row r="262" spans="1:21" ht="15">
      <c r="A262" s="190"/>
      <c r="B262" s="278" t="str">
        <f>B$260&amp;" for debts denominated in "&amp;D262</f>
        <v>Interest payments for debts denominated in USD</v>
      </c>
      <c r="C262" s="251" t="str">
        <f>"million "&amp;D262</f>
        <v>million USD</v>
      </c>
      <c r="D262" s="279" t="str">
        <f>$B$82</f>
        <v>USD</v>
      </c>
      <c r="E262" s="280" t="s">
        <v>182</v>
      </c>
      <c r="F262" s="271"/>
      <c r="G262" s="275"/>
      <c r="H262" s="275"/>
      <c r="I262" s="275"/>
      <c r="J262" s="275"/>
      <c r="K262" s="231"/>
      <c r="L262" s="273">
        <f t="shared" si="116"/>
        <v>0</v>
      </c>
      <c r="M262" s="273">
        <f t="shared" si="116"/>
        <v>0</v>
      </c>
      <c r="N262" s="273">
        <f t="shared" ca="1" si="116"/>
        <v>0</v>
      </c>
      <c r="O262" s="273">
        <f t="shared" ca="1" si="116"/>
        <v>0</v>
      </c>
      <c r="P262" s="273">
        <f t="shared" ca="1" si="116"/>
        <v>0</v>
      </c>
      <c r="Q262" s="273">
        <f t="shared" ca="1" si="116"/>
        <v>0</v>
      </c>
      <c r="R262" s="273">
        <f t="shared" ca="1" si="116"/>
        <v>0</v>
      </c>
      <c r="S262" s="273">
        <f t="shared" ca="1" si="116"/>
        <v>0</v>
      </c>
      <c r="T262" s="273">
        <f t="shared" ca="1" si="116"/>
        <v>0</v>
      </c>
      <c r="U262" s="273">
        <f t="shared" ca="1" si="116"/>
        <v>0</v>
      </c>
    </row>
    <row r="263" spans="1:21" ht="15">
      <c r="A263" s="190"/>
      <c r="B263" s="278" t="str">
        <f>B$260&amp;" for debts denominated in "&amp;D263</f>
        <v>Interest payments for debts denominated in EUR</v>
      </c>
      <c r="C263" s="251" t="str">
        <f>"million "&amp;D263</f>
        <v>million EUR</v>
      </c>
      <c r="D263" s="279" t="str">
        <f>$B$83</f>
        <v>EUR</v>
      </c>
      <c r="E263" s="280" t="s">
        <v>182</v>
      </c>
      <c r="F263" s="271"/>
      <c r="G263" s="275"/>
      <c r="H263" s="275"/>
      <c r="I263" s="275"/>
      <c r="J263" s="275"/>
      <c r="K263" s="231"/>
      <c r="L263" s="273">
        <f t="shared" si="116"/>
        <v>0</v>
      </c>
      <c r="M263" s="273">
        <f t="shared" si="116"/>
        <v>0</v>
      </c>
      <c r="N263" s="273">
        <f t="shared" si="116"/>
        <v>0</v>
      </c>
      <c r="O263" s="273">
        <f t="shared" si="116"/>
        <v>0</v>
      </c>
      <c r="P263" s="273">
        <f t="shared" si="116"/>
        <v>0</v>
      </c>
      <c r="Q263" s="273">
        <f t="shared" si="116"/>
        <v>0</v>
      </c>
      <c r="R263" s="273">
        <f t="shared" si="116"/>
        <v>0</v>
      </c>
      <c r="S263" s="273">
        <f t="shared" si="116"/>
        <v>0</v>
      </c>
      <c r="T263" s="273">
        <f t="shared" si="116"/>
        <v>0</v>
      </c>
      <c r="U263" s="273">
        <f t="shared" si="116"/>
        <v>0</v>
      </c>
    </row>
    <row r="264" spans="1:21" ht="15">
      <c r="A264" s="190"/>
      <c r="B264" s="278" t="str">
        <f>B$260&amp;" for debts denominated in "&amp;D264</f>
        <v>Interest payments for debts denominated in GBP</v>
      </c>
      <c r="C264" s="251" t="str">
        <f>"million "&amp;D264</f>
        <v>million GBP</v>
      </c>
      <c r="D264" s="279" t="str">
        <f>$B$84</f>
        <v>GBP</v>
      </c>
      <c r="E264" s="280" t="s">
        <v>182</v>
      </c>
      <c r="F264" s="271"/>
      <c r="G264" s="275"/>
      <c r="H264" s="275"/>
      <c r="I264" s="275"/>
      <c r="J264" s="275"/>
      <c r="K264" s="231"/>
      <c r="L264" s="273">
        <f t="shared" si="116"/>
        <v>0</v>
      </c>
      <c r="M264" s="273">
        <f t="shared" si="116"/>
        <v>0</v>
      </c>
      <c r="N264" s="273">
        <f t="shared" si="116"/>
        <v>0</v>
      </c>
      <c r="O264" s="273">
        <f t="shared" si="116"/>
        <v>0</v>
      </c>
      <c r="P264" s="273">
        <f t="shared" si="116"/>
        <v>0</v>
      </c>
      <c r="Q264" s="273">
        <f t="shared" si="116"/>
        <v>0</v>
      </c>
      <c r="R264" s="273">
        <f t="shared" si="116"/>
        <v>0</v>
      </c>
      <c r="S264" s="273">
        <f t="shared" si="116"/>
        <v>0</v>
      </c>
      <c r="T264" s="273">
        <f t="shared" si="116"/>
        <v>0</v>
      </c>
      <c r="U264" s="273">
        <f t="shared" si="116"/>
        <v>0</v>
      </c>
    </row>
    <row r="265" spans="1:21" ht="15">
      <c r="A265" s="190"/>
      <c r="B265" s="278" t="str">
        <f>B$260&amp;" for debts denominated in "&amp;D265</f>
        <v>Interest payments for debts denominated in CHY</v>
      </c>
      <c r="C265" s="251" t="str">
        <f>"million "&amp;D265</f>
        <v>million CHY</v>
      </c>
      <c r="D265" s="279" t="str">
        <f>$B$85</f>
        <v>CHY</v>
      </c>
      <c r="E265" s="280" t="s">
        <v>182</v>
      </c>
      <c r="F265" s="271"/>
      <c r="G265" s="275"/>
      <c r="H265" s="275"/>
      <c r="I265" s="275"/>
      <c r="J265" s="275"/>
      <c r="K265" s="231"/>
      <c r="L265" s="273">
        <f t="shared" si="116"/>
        <v>0</v>
      </c>
      <c r="M265" s="273">
        <f t="shared" si="116"/>
        <v>0</v>
      </c>
      <c r="N265" s="273">
        <f t="shared" si="116"/>
        <v>0</v>
      </c>
      <c r="O265" s="273">
        <f t="shared" si="116"/>
        <v>0</v>
      </c>
      <c r="P265" s="273">
        <f t="shared" si="116"/>
        <v>0</v>
      </c>
      <c r="Q265" s="273">
        <f t="shared" si="116"/>
        <v>0</v>
      </c>
      <c r="R265" s="273">
        <f t="shared" si="116"/>
        <v>0</v>
      </c>
      <c r="S265" s="273">
        <f t="shared" si="116"/>
        <v>0</v>
      </c>
      <c r="T265" s="273">
        <f t="shared" si="116"/>
        <v>0</v>
      </c>
      <c r="U265" s="273">
        <f t="shared" si="116"/>
        <v>0</v>
      </c>
    </row>
    <row r="266" spans="1:21" ht="15">
      <c r="A266" s="190"/>
      <c r="B266" s="258" t="str">
        <f>B$260&amp;" TOTAL in LCU"</f>
        <v>Interest payments TOTAL in LCU</v>
      </c>
      <c r="C266" s="251" t="s">
        <v>186</v>
      </c>
      <c r="D266" s="281"/>
      <c r="E266" s="271"/>
      <c r="F266" s="271"/>
      <c r="G266" s="275"/>
      <c r="H266" s="275"/>
      <c r="I266" s="275"/>
      <c r="J266" s="275"/>
      <c r="K266" s="231"/>
      <c r="L266" s="262">
        <f t="shared" ref="L266:U266" si="117">SUMPRODUCT(L261:L265,L$81:L$85)</f>
        <v>0</v>
      </c>
      <c r="M266" s="262">
        <f t="shared" si="117"/>
        <v>280.35701500354116</v>
      </c>
      <c r="N266" s="262">
        <f t="shared" ca="1" si="117"/>
        <v>459.44845770606298</v>
      </c>
      <c r="O266" s="262">
        <f t="shared" ca="1" si="117"/>
        <v>845.4893961340531</v>
      </c>
      <c r="P266" s="262">
        <f t="shared" ca="1" si="117"/>
        <v>1058.7161732299755</v>
      </c>
      <c r="Q266" s="262">
        <f t="shared" ca="1" si="117"/>
        <v>1246.1350412143001</v>
      </c>
      <c r="R266" s="262">
        <f t="shared" ca="1" si="117"/>
        <v>-1193.7240999404312</v>
      </c>
      <c r="S266" s="262">
        <f t="shared" ca="1" si="117"/>
        <v>-3800.6294458257253</v>
      </c>
      <c r="T266" s="262">
        <f t="shared" ca="1" si="117"/>
        <v>-6673.1443133972134</v>
      </c>
      <c r="U266" s="262">
        <f t="shared" ca="1" si="117"/>
        <v>-10004.022278363809</v>
      </c>
    </row>
    <row r="267" spans="1:21" ht="15">
      <c r="A267" s="190"/>
      <c r="B267" s="280"/>
      <c r="C267" s="275"/>
      <c r="D267" s="281"/>
      <c r="E267" s="271"/>
      <c r="F267" s="271"/>
      <c r="G267" s="275"/>
      <c r="H267" s="275"/>
      <c r="I267" s="275"/>
      <c r="J267" s="275"/>
      <c r="K267" s="231"/>
      <c r="L267" s="274"/>
      <c r="M267" s="273"/>
      <c r="N267" s="273"/>
      <c r="O267" s="273"/>
      <c r="P267" s="273"/>
      <c r="Q267" s="273"/>
      <c r="R267" s="273"/>
      <c r="S267" s="273"/>
      <c r="T267" s="273"/>
      <c r="U267" s="273"/>
    </row>
    <row r="268" spans="1:21" ht="15">
      <c r="A268" s="176"/>
      <c r="B268" s="189" t="s">
        <v>183</v>
      </c>
      <c r="C268" s="188"/>
      <c r="D268" s="188"/>
      <c r="E268" s="188"/>
      <c r="F268" s="187"/>
      <c r="G268" s="187"/>
      <c r="H268" s="187"/>
      <c r="I268" s="187"/>
      <c r="J268" s="187"/>
      <c r="K268" s="235"/>
      <c r="L268" s="236"/>
      <c r="M268" s="236"/>
      <c r="N268" s="236"/>
      <c r="O268" s="236"/>
      <c r="P268" s="236"/>
      <c r="Q268" s="236"/>
      <c r="R268" s="236"/>
      <c r="S268" s="236"/>
      <c r="T268" s="236"/>
      <c r="U268" s="236"/>
    </row>
    <row r="269" spans="1:21" ht="15">
      <c r="A269" s="176"/>
      <c r="B269" s="278" t="str">
        <f>B$268&amp;" for debts denominated in "&amp;D269</f>
        <v>New debt stock for debts denominated in LCU</v>
      </c>
      <c r="C269" s="251" t="str">
        <f>"million "&amp;D269</f>
        <v>million LCU</v>
      </c>
      <c r="D269" s="279" t="str">
        <f>$B$81</f>
        <v>LCU</v>
      </c>
      <c r="E269" s="280" t="s">
        <v>183</v>
      </c>
      <c r="F269" s="271"/>
      <c r="G269" s="275"/>
      <c r="H269" s="275"/>
      <c r="I269" s="275"/>
      <c r="J269" s="275"/>
      <c r="K269" s="231"/>
      <c r="L269" s="273">
        <f t="shared" ref="L269:U273" si="118">SUMIFS(L$277:L$531,$B$277:$B$531,$E269,$D$277:$D$531,$D269)</f>
        <v>-23995.537312455737</v>
      </c>
      <c r="M269" s="273">
        <f t="shared" ca="1" si="118"/>
        <v>-47881.894278674212</v>
      </c>
      <c r="N269" s="273">
        <f t="shared" ca="1" si="118"/>
        <v>-67875.132548324385</v>
      </c>
      <c r="O269" s="273">
        <f t="shared" ca="1" si="118"/>
        <v>-88787.610334625351</v>
      </c>
      <c r="P269" s="273">
        <f t="shared" ca="1" si="118"/>
        <v>-108843.79635982128</v>
      </c>
      <c r="Q269" s="273">
        <f t="shared" ca="1" si="118"/>
        <v>-133121.01140550544</v>
      </c>
      <c r="R269" s="273">
        <f t="shared" ca="1" si="118"/>
        <v>-159797.35522125912</v>
      </c>
      <c r="S269" s="273">
        <f t="shared" ca="1" si="118"/>
        <v>-190089.31670848082</v>
      </c>
      <c r="T269" s="273">
        <f t="shared" ca="1" si="118"/>
        <v>-226391.54063101247</v>
      </c>
      <c r="U269" s="273">
        <f t="shared" ca="1" si="118"/>
        <v>-267726.10160664585</v>
      </c>
    </row>
    <row r="270" spans="1:21" ht="15">
      <c r="A270" s="176"/>
      <c r="B270" s="278" t="str">
        <f>B$268&amp;" for debts denominated in "&amp;D270</f>
        <v>New debt stock for debts denominated in USD</v>
      </c>
      <c r="C270" s="251" t="str">
        <f>"million "&amp;D270</f>
        <v>million USD</v>
      </c>
      <c r="D270" s="279" t="str">
        <f>$B$82</f>
        <v>USD</v>
      </c>
      <c r="E270" s="280" t="s">
        <v>183</v>
      </c>
      <c r="F270" s="271"/>
      <c r="G270" s="275"/>
      <c r="H270" s="275"/>
      <c r="I270" s="275"/>
      <c r="J270" s="275"/>
      <c r="K270" s="231"/>
      <c r="L270" s="273">
        <f t="shared" si="118"/>
        <v>0</v>
      </c>
      <c r="M270" s="273">
        <f t="shared" ca="1" si="118"/>
        <v>0</v>
      </c>
      <c r="N270" s="273">
        <f t="shared" ca="1" si="118"/>
        <v>0</v>
      </c>
      <c r="O270" s="273">
        <f t="shared" ca="1" si="118"/>
        <v>0</v>
      </c>
      <c r="P270" s="273">
        <f t="shared" ca="1" si="118"/>
        <v>0</v>
      </c>
      <c r="Q270" s="273">
        <f t="shared" ca="1" si="118"/>
        <v>0</v>
      </c>
      <c r="R270" s="273">
        <f t="shared" ca="1" si="118"/>
        <v>0</v>
      </c>
      <c r="S270" s="273">
        <f t="shared" ca="1" si="118"/>
        <v>0</v>
      </c>
      <c r="T270" s="273">
        <f t="shared" ca="1" si="118"/>
        <v>0</v>
      </c>
      <c r="U270" s="273">
        <f t="shared" ca="1" si="118"/>
        <v>0</v>
      </c>
    </row>
    <row r="271" spans="1:21" ht="15">
      <c r="A271" s="176"/>
      <c r="B271" s="278" t="str">
        <f>B$268&amp;" for debts denominated in "&amp;D271</f>
        <v>New debt stock for debts denominated in EUR</v>
      </c>
      <c r="C271" s="251" t="str">
        <f>"million "&amp;D271</f>
        <v>million EUR</v>
      </c>
      <c r="D271" s="279" t="str">
        <f>$B$83</f>
        <v>EUR</v>
      </c>
      <c r="E271" s="280" t="s">
        <v>183</v>
      </c>
      <c r="F271" s="271"/>
      <c r="G271" s="275"/>
      <c r="H271" s="275"/>
      <c r="I271" s="275"/>
      <c r="J271" s="275"/>
      <c r="K271" s="231"/>
      <c r="L271" s="273">
        <f t="shared" si="118"/>
        <v>0</v>
      </c>
      <c r="M271" s="273">
        <f t="shared" si="118"/>
        <v>0</v>
      </c>
      <c r="N271" s="273">
        <f t="shared" si="118"/>
        <v>0</v>
      </c>
      <c r="O271" s="273">
        <f t="shared" si="118"/>
        <v>0</v>
      </c>
      <c r="P271" s="273">
        <f t="shared" si="118"/>
        <v>0</v>
      </c>
      <c r="Q271" s="273">
        <f t="shared" si="118"/>
        <v>0</v>
      </c>
      <c r="R271" s="273">
        <f t="shared" si="118"/>
        <v>0</v>
      </c>
      <c r="S271" s="273">
        <f t="shared" si="118"/>
        <v>0</v>
      </c>
      <c r="T271" s="273">
        <f t="shared" si="118"/>
        <v>0</v>
      </c>
      <c r="U271" s="273">
        <f t="shared" si="118"/>
        <v>0</v>
      </c>
    </row>
    <row r="272" spans="1:21" ht="15">
      <c r="A272" s="176"/>
      <c r="B272" s="278" t="str">
        <f>B$268&amp;" for debts denominated in "&amp;D272</f>
        <v>New debt stock for debts denominated in GBP</v>
      </c>
      <c r="C272" s="251" t="str">
        <f>"million "&amp;D272</f>
        <v>million GBP</v>
      </c>
      <c r="D272" s="279" t="str">
        <f>$B$84</f>
        <v>GBP</v>
      </c>
      <c r="E272" s="280" t="s">
        <v>183</v>
      </c>
      <c r="F272" s="271"/>
      <c r="G272" s="275"/>
      <c r="H272" s="275"/>
      <c r="I272" s="275"/>
      <c r="J272" s="275"/>
      <c r="K272" s="231"/>
      <c r="L272" s="273">
        <f t="shared" si="118"/>
        <v>0</v>
      </c>
      <c r="M272" s="273">
        <f t="shared" si="118"/>
        <v>0</v>
      </c>
      <c r="N272" s="273">
        <f t="shared" si="118"/>
        <v>0</v>
      </c>
      <c r="O272" s="273">
        <f t="shared" si="118"/>
        <v>0</v>
      </c>
      <c r="P272" s="273">
        <f t="shared" si="118"/>
        <v>0</v>
      </c>
      <c r="Q272" s="273">
        <f t="shared" si="118"/>
        <v>0</v>
      </c>
      <c r="R272" s="273">
        <f t="shared" si="118"/>
        <v>0</v>
      </c>
      <c r="S272" s="273">
        <f t="shared" si="118"/>
        <v>0</v>
      </c>
      <c r="T272" s="273">
        <f t="shared" si="118"/>
        <v>0</v>
      </c>
      <c r="U272" s="273">
        <f t="shared" si="118"/>
        <v>0</v>
      </c>
    </row>
    <row r="273" spans="1:21" ht="15">
      <c r="A273" s="176"/>
      <c r="B273" s="278" t="str">
        <f>B$268&amp;" for debts denominated in "&amp;D273</f>
        <v>New debt stock for debts denominated in CHY</v>
      </c>
      <c r="C273" s="251" t="str">
        <f>"million "&amp;D273</f>
        <v>million CHY</v>
      </c>
      <c r="D273" s="279" t="str">
        <f>$B$85</f>
        <v>CHY</v>
      </c>
      <c r="E273" s="280" t="s">
        <v>183</v>
      </c>
      <c r="F273" s="271"/>
      <c r="G273" s="275"/>
      <c r="H273" s="275"/>
      <c r="I273" s="275"/>
      <c r="J273" s="275"/>
      <c r="K273" s="231"/>
      <c r="L273" s="273">
        <f t="shared" si="118"/>
        <v>0</v>
      </c>
      <c r="M273" s="273">
        <f t="shared" si="118"/>
        <v>0</v>
      </c>
      <c r="N273" s="273">
        <f t="shared" si="118"/>
        <v>0</v>
      </c>
      <c r="O273" s="273">
        <f t="shared" si="118"/>
        <v>0</v>
      </c>
      <c r="P273" s="273">
        <f t="shared" si="118"/>
        <v>0</v>
      </c>
      <c r="Q273" s="273">
        <f t="shared" si="118"/>
        <v>0</v>
      </c>
      <c r="R273" s="273">
        <f t="shared" si="118"/>
        <v>0</v>
      </c>
      <c r="S273" s="273">
        <f t="shared" si="118"/>
        <v>0</v>
      </c>
      <c r="T273" s="273">
        <f t="shared" si="118"/>
        <v>0</v>
      </c>
      <c r="U273" s="273">
        <f t="shared" si="118"/>
        <v>0</v>
      </c>
    </row>
    <row r="274" spans="1:21" ht="15">
      <c r="A274" s="176"/>
      <c r="B274" s="258" t="str">
        <f>B$268&amp;" TOTAL in LCU"</f>
        <v>New debt stock TOTAL in LCU</v>
      </c>
      <c r="C274" s="251" t="s">
        <v>186</v>
      </c>
      <c r="D274" s="281"/>
      <c r="E274" s="271"/>
      <c r="F274" s="271"/>
      <c r="G274" s="275"/>
      <c r="H274" s="275"/>
      <c r="I274" s="275"/>
      <c r="J274" s="275"/>
      <c r="K274" s="231"/>
      <c r="L274" s="262">
        <f t="shared" ref="L274:U274" si="119">SUMPRODUCT(L269:L273,L$81:L$85)</f>
        <v>-23995.537312455737</v>
      </c>
      <c r="M274" s="262">
        <f t="shared" ca="1" si="119"/>
        <v>-47881.894278674212</v>
      </c>
      <c r="N274" s="262">
        <f t="shared" ca="1" si="119"/>
        <v>-67875.132548324385</v>
      </c>
      <c r="O274" s="262">
        <f t="shared" ca="1" si="119"/>
        <v>-88787.610334625351</v>
      </c>
      <c r="P274" s="262">
        <f t="shared" ca="1" si="119"/>
        <v>-108843.79635982128</v>
      </c>
      <c r="Q274" s="262">
        <f t="shared" ca="1" si="119"/>
        <v>-133121.01140550544</v>
      </c>
      <c r="R274" s="262">
        <f t="shared" ca="1" si="119"/>
        <v>-159797.35522125912</v>
      </c>
      <c r="S274" s="262">
        <f t="shared" ca="1" si="119"/>
        <v>-190089.31670848082</v>
      </c>
      <c r="T274" s="262">
        <f t="shared" ca="1" si="119"/>
        <v>-226391.54063101247</v>
      </c>
      <c r="U274" s="262">
        <f t="shared" ca="1" si="119"/>
        <v>-267726.10160664585</v>
      </c>
    </row>
    <row r="275" spans="1:21" ht="15">
      <c r="A275" s="176"/>
      <c r="B275" s="275"/>
      <c r="C275" s="275"/>
      <c r="D275" s="281"/>
      <c r="E275" s="271"/>
      <c r="F275" s="271"/>
      <c r="G275" s="275"/>
      <c r="H275" s="275"/>
      <c r="I275" s="275"/>
      <c r="J275" s="275"/>
      <c r="K275" s="231"/>
      <c r="L275" s="274"/>
      <c r="M275" s="273"/>
      <c r="N275" s="273"/>
      <c r="O275" s="273"/>
      <c r="P275" s="273"/>
      <c r="Q275" s="273"/>
      <c r="R275" s="273"/>
      <c r="S275" s="273"/>
      <c r="T275" s="273"/>
      <c r="U275" s="273"/>
    </row>
    <row r="276" spans="1:21" ht="15">
      <c r="A276" s="176"/>
      <c r="B276" s="182" t="s">
        <v>200</v>
      </c>
      <c r="C276" s="181"/>
      <c r="D276" s="181"/>
      <c r="E276" s="181"/>
      <c r="F276" s="180"/>
      <c r="G276" s="180"/>
      <c r="H276" s="180"/>
      <c r="I276" s="180"/>
      <c r="J276" s="180"/>
      <c r="K276" s="237"/>
      <c r="L276" s="238"/>
      <c r="M276" s="238"/>
      <c r="N276" s="238"/>
      <c r="O276" s="238"/>
      <c r="P276" s="238"/>
      <c r="Q276" s="238"/>
      <c r="R276" s="238"/>
      <c r="S276" s="238"/>
      <c r="T276" s="238"/>
      <c r="U276" s="238"/>
    </row>
    <row r="277" spans="1:21" ht="15">
      <c r="A277" s="176"/>
      <c r="B277" s="289" t="s">
        <v>199</v>
      </c>
      <c r="C277" s="252"/>
      <c r="D277" s="264"/>
      <c r="E277" s="260"/>
      <c r="F277" s="275"/>
      <c r="G277" s="275"/>
      <c r="H277" s="275"/>
      <c r="I277" s="275"/>
      <c r="J277" s="275"/>
      <c r="K277" s="231"/>
      <c r="L277" s="273"/>
      <c r="M277" s="273"/>
      <c r="N277" s="273"/>
      <c r="O277" s="273"/>
      <c r="P277" s="273"/>
      <c r="Q277" s="273"/>
      <c r="R277" s="273"/>
      <c r="S277" s="273"/>
      <c r="T277" s="273"/>
      <c r="U277" s="273"/>
    </row>
    <row r="278" spans="1:21" ht="15">
      <c r="A278" s="176"/>
      <c r="B278" s="285" t="s">
        <v>59</v>
      </c>
      <c r="C278" s="246" t="str">
        <f>IF(C283="Domestic","LCU","USD")</f>
        <v>LCU</v>
      </c>
      <c r="D278" s="251"/>
      <c r="E278" s="251"/>
      <c r="F278" s="255"/>
      <c r="G278" s="255"/>
      <c r="H278" s="255"/>
      <c r="I278" s="255"/>
      <c r="J278" s="255"/>
      <c r="K278" s="221"/>
      <c r="L278" s="221"/>
      <c r="M278" s="221"/>
      <c r="N278" s="221"/>
      <c r="O278" s="221"/>
      <c r="P278" s="221"/>
      <c r="Q278" s="221"/>
      <c r="R278" s="221"/>
      <c r="S278" s="221"/>
      <c r="T278" s="221"/>
      <c r="U278" s="221"/>
    </row>
    <row r="279" spans="1:21" ht="15">
      <c r="A279" s="176"/>
      <c r="B279" s="285" t="s">
        <v>221</v>
      </c>
      <c r="C279" s="247">
        <f>SUMIF($E$63:$E$72,$B277,H$63:H$72)</f>
        <v>5</v>
      </c>
      <c r="D279" s="251"/>
      <c r="E279" s="251"/>
      <c r="F279" s="255"/>
      <c r="G279" s="255"/>
      <c r="H279" s="255"/>
      <c r="I279" s="255"/>
      <c r="J279" s="255"/>
      <c r="K279" s="221"/>
      <c r="L279" s="221"/>
      <c r="M279" s="221"/>
      <c r="N279" s="221"/>
      <c r="O279" s="221"/>
      <c r="P279" s="221"/>
      <c r="Q279" s="221"/>
      <c r="R279" s="221"/>
      <c r="S279" s="221"/>
      <c r="T279" s="221"/>
      <c r="U279" s="221"/>
    </row>
    <row r="280" spans="1:21" ht="15">
      <c r="A280" s="176"/>
      <c r="B280" s="285" t="s">
        <v>220</v>
      </c>
      <c r="C280" s="248">
        <f>SUMIF($E$63:$E$72,$B277,I$63:I$72)</f>
        <v>4</v>
      </c>
      <c r="D280" s="251"/>
      <c r="E280" s="251"/>
      <c r="F280" s="255"/>
      <c r="G280" s="255"/>
      <c r="H280" s="255"/>
      <c r="I280" s="255"/>
      <c r="J280" s="255"/>
      <c r="K280" s="221"/>
      <c r="L280" s="221"/>
      <c r="M280" s="221"/>
      <c r="N280" s="221"/>
      <c r="O280" s="221"/>
      <c r="P280" s="221"/>
      <c r="Q280" s="221"/>
      <c r="R280" s="221"/>
      <c r="S280" s="221"/>
      <c r="T280" s="221"/>
      <c r="U280" s="221"/>
    </row>
    <row r="281" spans="1:21" ht="15">
      <c r="A281" s="176"/>
      <c r="B281" s="285" t="s">
        <v>219</v>
      </c>
      <c r="C281" s="249">
        <f>SUMIF($E$63:$E$72,$B277,G$63:G$72)</f>
        <v>0.12000000000000001</v>
      </c>
      <c r="D281" s="251"/>
      <c r="E281" s="251"/>
      <c r="F281" s="255"/>
      <c r="G281" s="255"/>
      <c r="H281" s="255"/>
      <c r="I281" s="255"/>
      <c r="J281" s="255"/>
      <c r="K281" s="221"/>
      <c r="L281" s="221"/>
      <c r="M281" s="221"/>
      <c r="N281" s="221"/>
      <c r="O281" s="221"/>
      <c r="P281" s="221"/>
      <c r="Q281" s="221"/>
      <c r="R281" s="221"/>
      <c r="S281" s="221"/>
      <c r="T281" s="221"/>
      <c r="U281" s="221"/>
    </row>
    <row r="282" spans="1:21" ht="15">
      <c r="A282" s="176"/>
      <c r="B282" s="285" t="s">
        <v>218</v>
      </c>
      <c r="C282" s="280" t="s">
        <v>232</v>
      </c>
      <c r="D282" s="251"/>
      <c r="E282" s="251"/>
      <c r="F282" s="255"/>
      <c r="G282" s="255"/>
      <c r="H282" s="255"/>
      <c r="I282" s="255"/>
      <c r="J282" s="255"/>
      <c r="K282" s="221"/>
      <c r="L282" s="221"/>
      <c r="M282" s="221"/>
      <c r="N282" s="221"/>
      <c r="O282" s="221"/>
      <c r="P282" s="221"/>
      <c r="Q282" s="221"/>
      <c r="R282" s="221"/>
      <c r="S282" s="221"/>
      <c r="T282" s="221"/>
      <c r="U282" s="221"/>
    </row>
    <row r="283" spans="1:21" ht="15">
      <c r="A283" s="176"/>
      <c r="B283" s="285" t="str">
        <f>"Classified as External or Domestic?"</f>
        <v>Classified as External or Domestic?</v>
      </c>
      <c r="C283" s="248" t="str">
        <f>VLOOKUP(B277,$E$63:$I$72,2,FALSE)</f>
        <v>Domestic</v>
      </c>
      <c r="D283" s="251"/>
      <c r="E283" s="251"/>
      <c r="F283" s="255"/>
      <c r="G283" s="255"/>
      <c r="H283" s="255"/>
      <c r="I283" s="255"/>
      <c r="J283" s="255"/>
      <c r="K283" s="221"/>
      <c r="L283" s="221"/>
      <c r="M283" s="221"/>
      <c r="N283" s="221"/>
      <c r="O283" s="221"/>
      <c r="P283" s="221"/>
      <c r="Q283" s="221"/>
      <c r="R283" s="221"/>
      <c r="S283" s="221"/>
      <c r="T283" s="221"/>
      <c r="U283" s="221"/>
    </row>
    <row r="284" spans="1:21" ht="15">
      <c r="A284" s="176"/>
      <c r="B284" s="285" t="s">
        <v>258</v>
      </c>
      <c r="C284" s="251" t="s">
        <v>257</v>
      </c>
      <c r="D284" s="251"/>
      <c r="E284" s="251"/>
      <c r="F284" s="255"/>
      <c r="G284" s="255"/>
      <c r="H284" s="255"/>
      <c r="I284" s="255"/>
      <c r="J284" s="255"/>
      <c r="K284" s="221"/>
      <c r="L284" s="288">
        <f>L285/L$101*100</f>
        <v>0</v>
      </c>
      <c r="M284" s="288">
        <f t="shared" ref="M284:U284" ca="1" si="120">M285/M$101*100</f>
        <v>0</v>
      </c>
      <c r="N284" s="288">
        <f t="shared" ca="1" si="120"/>
        <v>0</v>
      </c>
      <c r="O284" s="288">
        <f t="shared" ca="1" si="120"/>
        <v>0</v>
      </c>
      <c r="P284" s="288">
        <f t="shared" ca="1" si="120"/>
        <v>0</v>
      </c>
      <c r="Q284" s="288">
        <f t="shared" ca="1" si="120"/>
        <v>0</v>
      </c>
      <c r="R284" s="288">
        <f t="shared" ca="1" si="120"/>
        <v>0</v>
      </c>
      <c r="S284" s="288">
        <f t="shared" ca="1" si="120"/>
        <v>0</v>
      </c>
      <c r="T284" s="288">
        <f t="shared" ca="1" si="120"/>
        <v>0</v>
      </c>
      <c r="U284" s="288">
        <f t="shared" ca="1" si="120"/>
        <v>0</v>
      </c>
    </row>
    <row r="285" spans="1:21" ht="15">
      <c r="A285" s="176"/>
      <c r="B285" s="285" t="s">
        <v>189</v>
      </c>
      <c r="C285" s="271" t="s">
        <v>186</v>
      </c>
      <c r="D285" s="280" t="str">
        <f>C283</f>
        <v>Domestic</v>
      </c>
      <c r="E285" s="271"/>
      <c r="F285" s="281"/>
      <c r="G285" s="275"/>
      <c r="H285" s="275"/>
      <c r="I285" s="275"/>
      <c r="J285" s="275"/>
      <c r="K285" s="231"/>
      <c r="L285" s="250">
        <f>SUMIF($E$63:$E$72,$B277,L$63:L$72)*L289</f>
        <v>0</v>
      </c>
      <c r="M285" s="250">
        <f t="shared" ref="M285:U285" si="121">SUMIF($E$63:$E$72,$B277,M$63:M$72)*M289</f>
        <v>0</v>
      </c>
      <c r="N285" s="250">
        <f t="shared" si="121"/>
        <v>0</v>
      </c>
      <c r="O285" s="250">
        <f t="shared" si="121"/>
        <v>0</v>
      </c>
      <c r="P285" s="250">
        <f t="shared" si="121"/>
        <v>0</v>
      </c>
      <c r="Q285" s="250">
        <f t="shared" si="121"/>
        <v>0</v>
      </c>
      <c r="R285" s="250">
        <f t="shared" si="121"/>
        <v>0</v>
      </c>
      <c r="S285" s="250">
        <f t="shared" si="121"/>
        <v>0</v>
      </c>
      <c r="T285" s="250">
        <f t="shared" si="121"/>
        <v>0</v>
      </c>
      <c r="U285" s="250">
        <f t="shared" si="121"/>
        <v>0</v>
      </c>
    </row>
    <row r="286" spans="1:21" ht="15">
      <c r="A286" s="176"/>
      <c r="B286" s="285" t="s">
        <v>188</v>
      </c>
      <c r="C286" s="271" t="s">
        <v>186</v>
      </c>
      <c r="D286" s="280" t="str">
        <f>C283</f>
        <v>Domestic</v>
      </c>
      <c r="E286" s="271"/>
      <c r="F286" s="281"/>
      <c r="G286" s="275"/>
      <c r="H286" s="275"/>
      <c r="I286" s="275"/>
      <c r="J286" s="275"/>
      <c r="K286" s="231"/>
      <c r="L286" s="240"/>
      <c r="M286" s="273">
        <f t="shared" ref="M286:U286" ca="1" si="122">M292*M289</f>
        <v>0</v>
      </c>
      <c r="N286" s="273">
        <f t="shared" ca="1" si="122"/>
        <v>0</v>
      </c>
      <c r="O286" s="273">
        <f t="shared" ca="1" si="122"/>
        <v>0</v>
      </c>
      <c r="P286" s="273">
        <f t="shared" ca="1" si="122"/>
        <v>0</v>
      </c>
      <c r="Q286" s="273">
        <f t="shared" ca="1" si="122"/>
        <v>0</v>
      </c>
      <c r="R286" s="273">
        <f t="shared" ca="1" si="122"/>
        <v>0</v>
      </c>
      <c r="S286" s="273">
        <f t="shared" ca="1" si="122"/>
        <v>0</v>
      </c>
      <c r="T286" s="273">
        <f t="shared" ca="1" si="122"/>
        <v>0</v>
      </c>
      <c r="U286" s="273">
        <f t="shared" ca="1" si="122"/>
        <v>0</v>
      </c>
    </row>
    <row r="287" spans="1:21" ht="15">
      <c r="A287" s="176"/>
      <c r="B287" s="285" t="s">
        <v>206</v>
      </c>
      <c r="C287" s="271" t="s">
        <v>186</v>
      </c>
      <c r="D287" s="280" t="str">
        <f>C283</f>
        <v>Domestic</v>
      </c>
      <c r="E287" s="271"/>
      <c r="F287" s="281"/>
      <c r="G287" s="275"/>
      <c r="H287" s="275"/>
      <c r="I287" s="275"/>
      <c r="J287" s="275"/>
      <c r="K287" s="231"/>
      <c r="L287" s="240"/>
      <c r="M287" s="273">
        <f t="shared" ref="M287:U287" si="123">M293*M289</f>
        <v>0</v>
      </c>
      <c r="N287" s="273">
        <f t="shared" ca="1" si="123"/>
        <v>0</v>
      </c>
      <c r="O287" s="273">
        <f t="shared" ca="1" si="123"/>
        <v>0</v>
      </c>
      <c r="P287" s="273">
        <f t="shared" ca="1" si="123"/>
        <v>0</v>
      </c>
      <c r="Q287" s="273">
        <f t="shared" ca="1" si="123"/>
        <v>0</v>
      </c>
      <c r="R287" s="273">
        <f t="shared" ca="1" si="123"/>
        <v>0</v>
      </c>
      <c r="S287" s="273">
        <f t="shared" ca="1" si="123"/>
        <v>0</v>
      </c>
      <c r="T287" s="273">
        <f t="shared" ca="1" si="123"/>
        <v>0</v>
      </c>
      <c r="U287" s="273">
        <f t="shared" ca="1" si="123"/>
        <v>0</v>
      </c>
    </row>
    <row r="288" spans="1:21" ht="15">
      <c r="A288" s="176"/>
      <c r="B288" s="285" t="s">
        <v>187</v>
      </c>
      <c r="C288" s="271" t="s">
        <v>186</v>
      </c>
      <c r="D288" s="280" t="str">
        <f>C283</f>
        <v>Domestic</v>
      </c>
      <c r="E288" s="271"/>
      <c r="F288" s="281"/>
      <c r="G288" s="275"/>
      <c r="H288" s="275"/>
      <c r="I288" s="275"/>
      <c r="J288" s="275"/>
      <c r="K288" s="231"/>
      <c r="L288" s="273">
        <f t="shared" ref="L288:U288" si="124">L291*L289</f>
        <v>0</v>
      </c>
      <c r="M288" s="273">
        <f t="shared" ca="1" si="124"/>
        <v>0</v>
      </c>
      <c r="N288" s="273">
        <f t="shared" ca="1" si="124"/>
        <v>0</v>
      </c>
      <c r="O288" s="273">
        <f t="shared" ca="1" si="124"/>
        <v>0</v>
      </c>
      <c r="P288" s="273">
        <f t="shared" ca="1" si="124"/>
        <v>0</v>
      </c>
      <c r="Q288" s="273">
        <f t="shared" ca="1" si="124"/>
        <v>0</v>
      </c>
      <c r="R288" s="273">
        <f t="shared" ca="1" si="124"/>
        <v>0</v>
      </c>
      <c r="S288" s="273">
        <f t="shared" ca="1" si="124"/>
        <v>0</v>
      </c>
      <c r="T288" s="273">
        <f t="shared" ca="1" si="124"/>
        <v>0</v>
      </c>
      <c r="U288" s="273">
        <f t="shared" ca="1" si="124"/>
        <v>0</v>
      </c>
    </row>
    <row r="289" spans="1:21" ht="15">
      <c r="A289" s="176"/>
      <c r="B289" s="285" t="s">
        <v>185</v>
      </c>
      <c r="C289" s="252" t="str">
        <f>"LCU per unit of "&amp;D288</f>
        <v>LCU per unit of Domestic</v>
      </c>
      <c r="D289" s="280" t="str">
        <f>C278</f>
        <v>LCU</v>
      </c>
      <c r="E289" s="271"/>
      <c r="F289" s="281"/>
      <c r="G289" s="275"/>
      <c r="H289" s="275"/>
      <c r="I289" s="275"/>
      <c r="J289" s="275"/>
      <c r="K289" s="231"/>
      <c r="L289" s="273">
        <f t="shared" ref="L289:U289" si="125">INDEX($L$81:$U$85,MATCH($D289,$B$81:$B$85,0),MATCH(L$78,$L$78:$U$78,0))</f>
        <v>1</v>
      </c>
      <c r="M289" s="273">
        <f t="shared" si="125"/>
        <v>1</v>
      </c>
      <c r="N289" s="273">
        <f t="shared" si="125"/>
        <v>1</v>
      </c>
      <c r="O289" s="273">
        <f t="shared" si="125"/>
        <v>1</v>
      </c>
      <c r="P289" s="273">
        <f t="shared" si="125"/>
        <v>1</v>
      </c>
      <c r="Q289" s="273">
        <f t="shared" si="125"/>
        <v>1</v>
      </c>
      <c r="R289" s="273">
        <f t="shared" si="125"/>
        <v>1</v>
      </c>
      <c r="S289" s="273">
        <f t="shared" si="125"/>
        <v>1</v>
      </c>
      <c r="T289" s="273">
        <f t="shared" si="125"/>
        <v>1</v>
      </c>
      <c r="U289" s="273">
        <f t="shared" si="125"/>
        <v>1</v>
      </c>
    </row>
    <row r="290" spans="1:21" ht="15">
      <c r="A290" s="176"/>
      <c r="B290" s="285" t="s">
        <v>184</v>
      </c>
      <c r="C290" s="252" t="str">
        <f>"million "&amp;D289</f>
        <v>million LCU</v>
      </c>
      <c r="D290" s="280" t="str">
        <f>D289</f>
        <v>LCU</v>
      </c>
      <c r="E290" s="263"/>
      <c r="F290" s="287"/>
      <c r="G290" s="275"/>
      <c r="H290" s="275"/>
      <c r="I290" s="275"/>
      <c r="J290" s="275"/>
      <c r="K290" s="231"/>
      <c r="L290" s="288">
        <f t="shared" ref="L290:U290" si="126">L285/L289</f>
        <v>0</v>
      </c>
      <c r="M290" s="288">
        <f t="shared" si="126"/>
        <v>0</v>
      </c>
      <c r="N290" s="288">
        <f t="shared" si="126"/>
        <v>0</v>
      </c>
      <c r="O290" s="288">
        <f t="shared" si="126"/>
        <v>0</v>
      </c>
      <c r="P290" s="288">
        <f t="shared" si="126"/>
        <v>0</v>
      </c>
      <c r="Q290" s="288">
        <f t="shared" si="126"/>
        <v>0</v>
      </c>
      <c r="R290" s="288">
        <f t="shared" si="126"/>
        <v>0</v>
      </c>
      <c r="S290" s="288">
        <f t="shared" si="126"/>
        <v>0</v>
      </c>
      <c r="T290" s="288">
        <f t="shared" si="126"/>
        <v>0</v>
      </c>
      <c r="U290" s="288">
        <f t="shared" si="126"/>
        <v>0</v>
      </c>
    </row>
    <row r="291" spans="1:21" ht="15">
      <c r="A291" s="176"/>
      <c r="B291" s="285" t="s">
        <v>183</v>
      </c>
      <c r="C291" s="252" t="str">
        <f>"million "&amp;D290</f>
        <v>million LCU</v>
      </c>
      <c r="D291" s="280" t="str">
        <f>D290</f>
        <v>LCU</v>
      </c>
      <c r="E291" s="271"/>
      <c r="F291" s="287"/>
      <c r="G291" s="275"/>
      <c r="H291" s="275"/>
      <c r="I291" s="275"/>
      <c r="J291" s="275"/>
      <c r="K291" s="231"/>
      <c r="L291" s="273">
        <f>L290</f>
        <v>0</v>
      </c>
      <c r="M291" s="273">
        <f t="shared" ref="M291:U291" ca="1" si="127">L291+M290-M292</f>
        <v>0</v>
      </c>
      <c r="N291" s="273">
        <f t="shared" ca="1" si="127"/>
        <v>0</v>
      </c>
      <c r="O291" s="273">
        <f t="shared" ca="1" si="127"/>
        <v>0</v>
      </c>
      <c r="P291" s="273">
        <f t="shared" ca="1" si="127"/>
        <v>0</v>
      </c>
      <c r="Q291" s="273">
        <f t="shared" ca="1" si="127"/>
        <v>0</v>
      </c>
      <c r="R291" s="273">
        <f t="shared" ca="1" si="127"/>
        <v>0</v>
      </c>
      <c r="S291" s="273">
        <f t="shared" ca="1" si="127"/>
        <v>0</v>
      </c>
      <c r="T291" s="273">
        <f t="shared" ca="1" si="127"/>
        <v>0</v>
      </c>
      <c r="U291" s="273">
        <f t="shared" ca="1" si="127"/>
        <v>0</v>
      </c>
    </row>
    <row r="292" spans="1:21" ht="15">
      <c r="A292" s="176"/>
      <c r="B292" s="285" t="s">
        <v>119</v>
      </c>
      <c r="C292" s="252" t="str">
        <f>"million "&amp;D291</f>
        <v>million LCU</v>
      </c>
      <c r="D292" s="280" t="str">
        <f>D291</f>
        <v>LCU</v>
      </c>
      <c r="E292" s="271"/>
      <c r="F292" s="287"/>
      <c r="G292" s="275"/>
      <c r="H292" s="275"/>
      <c r="I292" s="275"/>
      <c r="J292" s="275"/>
      <c r="K292" s="231"/>
      <c r="L292" s="240"/>
      <c r="M292" s="273">
        <f t="shared" ref="M292:U292" ca="1" si="128">IF(M$241&gt;$C279-1,SUM(OFFSET($L290,0,M$241-$C279,1,$C279-$C280))/($C279-$C280),IF(M$241&lt;$C280+1,0,SUM(OFFSET($L290,0,0,1,M$241-$C280))/($C279-$C280)))</f>
        <v>0</v>
      </c>
      <c r="N292" s="273">
        <f t="shared" ca="1" si="128"/>
        <v>0</v>
      </c>
      <c r="O292" s="273">
        <f t="shared" ca="1" si="128"/>
        <v>0</v>
      </c>
      <c r="P292" s="273">
        <f t="shared" ca="1" si="128"/>
        <v>0</v>
      </c>
      <c r="Q292" s="273">
        <f t="shared" ca="1" si="128"/>
        <v>0</v>
      </c>
      <c r="R292" s="273">
        <f t="shared" ca="1" si="128"/>
        <v>0</v>
      </c>
      <c r="S292" s="273">
        <f t="shared" ca="1" si="128"/>
        <v>0</v>
      </c>
      <c r="T292" s="273">
        <f t="shared" ca="1" si="128"/>
        <v>0</v>
      </c>
      <c r="U292" s="273">
        <f t="shared" ca="1" si="128"/>
        <v>0</v>
      </c>
    </row>
    <row r="293" spans="1:21" ht="15">
      <c r="A293" s="176"/>
      <c r="B293" s="285" t="s">
        <v>182</v>
      </c>
      <c r="C293" s="252" t="str">
        <f>"million "&amp;D292</f>
        <v>million LCU</v>
      </c>
      <c r="D293" s="280" t="str">
        <f>D292</f>
        <v>LCU</v>
      </c>
      <c r="E293" s="271"/>
      <c r="F293" s="287"/>
      <c r="G293" s="275"/>
      <c r="H293" s="275"/>
      <c r="I293" s="275"/>
      <c r="J293" s="275"/>
      <c r="K293" s="231"/>
      <c r="L293" s="240"/>
      <c r="M293" s="273">
        <f t="shared" ref="M293:U293" si="129">L291*$C281</f>
        <v>0</v>
      </c>
      <c r="N293" s="273">
        <f t="shared" ca="1" si="129"/>
        <v>0</v>
      </c>
      <c r="O293" s="273">
        <f t="shared" ca="1" si="129"/>
        <v>0</v>
      </c>
      <c r="P293" s="273">
        <f t="shared" ca="1" si="129"/>
        <v>0</v>
      </c>
      <c r="Q293" s="273">
        <f t="shared" ca="1" si="129"/>
        <v>0</v>
      </c>
      <c r="R293" s="273">
        <f t="shared" ca="1" si="129"/>
        <v>0</v>
      </c>
      <c r="S293" s="273">
        <f t="shared" ca="1" si="129"/>
        <v>0</v>
      </c>
      <c r="T293" s="273">
        <f t="shared" ca="1" si="129"/>
        <v>0</v>
      </c>
      <c r="U293" s="273">
        <f t="shared" ca="1" si="129"/>
        <v>0</v>
      </c>
    </row>
    <row r="294" spans="1:21" ht="15">
      <c r="A294" s="176"/>
      <c r="B294" s="289" t="s">
        <v>198</v>
      </c>
      <c r="C294" s="252"/>
      <c r="D294" s="264"/>
      <c r="E294" s="260"/>
      <c r="F294" s="275"/>
      <c r="G294" s="275"/>
      <c r="H294" s="275"/>
      <c r="I294" s="275"/>
      <c r="J294" s="275"/>
      <c r="K294" s="231"/>
      <c r="L294" s="273"/>
      <c r="M294" s="273"/>
      <c r="N294" s="273"/>
      <c r="O294" s="273"/>
      <c r="P294" s="273"/>
      <c r="Q294" s="273"/>
      <c r="R294" s="273"/>
      <c r="S294" s="273"/>
      <c r="T294" s="273"/>
      <c r="U294" s="273"/>
    </row>
    <row r="295" spans="1:21" ht="15">
      <c r="A295" s="176"/>
      <c r="B295" s="285" t="s">
        <v>59</v>
      </c>
      <c r="C295" s="246" t="str">
        <f>IF(C300="Domestic","LCU","USD")</f>
        <v>LCU</v>
      </c>
      <c r="D295" s="251"/>
      <c r="E295" s="251"/>
      <c r="F295" s="255"/>
      <c r="G295" s="255"/>
      <c r="H295" s="255"/>
      <c r="I295" s="255"/>
      <c r="J295" s="255"/>
      <c r="K295" s="221"/>
      <c r="L295" s="221"/>
      <c r="M295" s="221"/>
      <c r="N295" s="221"/>
      <c r="O295" s="221"/>
      <c r="P295" s="221"/>
      <c r="Q295" s="221"/>
      <c r="R295" s="221"/>
      <c r="S295" s="221"/>
      <c r="T295" s="221"/>
      <c r="U295" s="221"/>
    </row>
    <row r="296" spans="1:21" ht="15">
      <c r="A296" s="176"/>
      <c r="B296" s="285" t="s">
        <v>221</v>
      </c>
      <c r="C296" s="247">
        <f>SUMIF($E$63:$E$72,$B294,H$63:H$72)</f>
        <v>5</v>
      </c>
      <c r="D296" s="251"/>
      <c r="E296" s="251"/>
      <c r="F296" s="255"/>
      <c r="G296" s="255"/>
      <c r="H296" s="255"/>
      <c r="I296" s="255"/>
      <c r="J296" s="255"/>
      <c r="K296" s="221"/>
      <c r="L296" s="221"/>
      <c r="M296" s="221"/>
      <c r="N296" s="221"/>
      <c r="O296" s="221"/>
      <c r="P296" s="221"/>
      <c r="Q296" s="221"/>
      <c r="R296" s="221"/>
      <c r="S296" s="221"/>
      <c r="T296" s="221"/>
      <c r="U296" s="221"/>
    </row>
    <row r="297" spans="1:21" ht="15">
      <c r="A297" s="176"/>
      <c r="B297" s="285" t="s">
        <v>220</v>
      </c>
      <c r="C297" s="248">
        <f>SUMIF($E$63:$E$72,$B294,I$63:I$72)</f>
        <v>4</v>
      </c>
      <c r="D297" s="251"/>
      <c r="E297" s="251"/>
      <c r="F297" s="255"/>
      <c r="G297" s="255"/>
      <c r="H297" s="255"/>
      <c r="I297" s="255"/>
      <c r="J297" s="255"/>
      <c r="K297" s="221"/>
      <c r="L297" s="221"/>
      <c r="M297" s="221"/>
      <c r="N297" s="221"/>
      <c r="O297" s="221"/>
      <c r="P297" s="221"/>
      <c r="Q297" s="221"/>
      <c r="R297" s="221"/>
      <c r="S297" s="221"/>
      <c r="T297" s="221"/>
      <c r="U297" s="221"/>
    </row>
    <row r="298" spans="1:21" ht="15">
      <c r="A298" s="176"/>
      <c r="B298" s="285" t="s">
        <v>219</v>
      </c>
      <c r="C298" s="249">
        <f>SUMIF($E$63:$E$72,$B294,G$63:G$72)</f>
        <v>0.12000000000000001</v>
      </c>
      <c r="D298" s="251"/>
      <c r="E298" s="251"/>
      <c r="F298" s="255"/>
      <c r="G298" s="255"/>
      <c r="H298" s="255"/>
      <c r="I298" s="255"/>
      <c r="J298" s="255"/>
      <c r="K298" s="221"/>
      <c r="L298" s="221"/>
      <c r="M298" s="221"/>
      <c r="N298" s="221"/>
      <c r="O298" s="221"/>
      <c r="P298" s="221"/>
      <c r="Q298" s="221"/>
      <c r="R298" s="221"/>
      <c r="S298" s="221"/>
      <c r="T298" s="221"/>
      <c r="U298" s="221"/>
    </row>
    <row r="299" spans="1:21" ht="15">
      <c r="A299" s="176"/>
      <c r="B299" s="285" t="s">
        <v>218</v>
      </c>
      <c r="C299" s="280" t="s">
        <v>232</v>
      </c>
      <c r="D299" s="251"/>
      <c r="E299" s="251"/>
      <c r="F299" s="255"/>
      <c r="G299" s="255"/>
      <c r="H299" s="255"/>
      <c r="I299" s="255"/>
      <c r="J299" s="255"/>
      <c r="K299" s="221"/>
      <c r="L299" s="221"/>
      <c r="M299" s="221"/>
      <c r="N299" s="221"/>
      <c r="O299" s="221"/>
      <c r="P299" s="221"/>
      <c r="Q299" s="221"/>
      <c r="R299" s="221"/>
      <c r="S299" s="221"/>
      <c r="T299" s="221"/>
      <c r="U299" s="221"/>
    </row>
    <row r="300" spans="1:21" ht="15">
      <c r="A300" s="176"/>
      <c r="B300" s="285" t="str">
        <f>"Classified as External or Domestic?"</f>
        <v>Classified as External or Domestic?</v>
      </c>
      <c r="C300" s="248" t="str">
        <f>VLOOKUP(B294,$E$63:$I$72,2,FALSE)</f>
        <v>Domestic</v>
      </c>
      <c r="D300" s="251"/>
      <c r="E300" s="251"/>
      <c r="F300" s="255"/>
      <c r="G300" s="255"/>
      <c r="H300" s="255"/>
      <c r="I300" s="255"/>
      <c r="J300" s="255"/>
      <c r="K300" s="221"/>
      <c r="L300" s="221"/>
      <c r="M300" s="221"/>
      <c r="N300" s="221"/>
      <c r="O300" s="221"/>
      <c r="P300" s="221"/>
      <c r="Q300" s="221"/>
      <c r="R300" s="221"/>
      <c r="S300" s="221"/>
      <c r="T300" s="221"/>
      <c r="U300" s="221"/>
    </row>
    <row r="301" spans="1:21" ht="15">
      <c r="A301" s="176"/>
      <c r="B301" s="285" t="s">
        <v>258</v>
      </c>
      <c r="C301" s="251" t="s">
        <v>257</v>
      </c>
      <c r="D301" s="251"/>
      <c r="E301" s="251"/>
      <c r="F301" s="255"/>
      <c r="G301" s="255"/>
      <c r="H301" s="255"/>
      <c r="I301" s="255"/>
      <c r="J301" s="255"/>
      <c r="K301" s="221"/>
      <c r="L301" s="288">
        <f>L302/L$101*100</f>
        <v>0</v>
      </c>
      <c r="M301" s="288">
        <f t="shared" ref="M301:U301" ca="1" si="130">M302/M$101*100</f>
        <v>0</v>
      </c>
      <c r="N301" s="288">
        <f t="shared" ca="1" si="130"/>
        <v>0</v>
      </c>
      <c r="O301" s="288">
        <f t="shared" ca="1" si="130"/>
        <v>0</v>
      </c>
      <c r="P301" s="288">
        <f t="shared" ca="1" si="130"/>
        <v>0</v>
      </c>
      <c r="Q301" s="288">
        <f t="shared" ca="1" si="130"/>
        <v>0</v>
      </c>
      <c r="R301" s="288">
        <f t="shared" ca="1" si="130"/>
        <v>0</v>
      </c>
      <c r="S301" s="288">
        <f t="shared" ca="1" si="130"/>
        <v>0</v>
      </c>
      <c r="T301" s="288">
        <f t="shared" ca="1" si="130"/>
        <v>0</v>
      </c>
      <c r="U301" s="288">
        <f t="shared" ca="1" si="130"/>
        <v>0</v>
      </c>
    </row>
    <row r="302" spans="1:21" ht="15">
      <c r="A302" s="176"/>
      <c r="B302" s="285" t="s">
        <v>189</v>
      </c>
      <c r="C302" s="271" t="s">
        <v>186</v>
      </c>
      <c r="D302" s="280" t="str">
        <f>C300</f>
        <v>Domestic</v>
      </c>
      <c r="E302" s="271"/>
      <c r="F302" s="281"/>
      <c r="G302" s="275"/>
      <c r="H302" s="275"/>
      <c r="I302" s="275"/>
      <c r="J302" s="275"/>
      <c r="K302" s="231"/>
      <c r="L302" s="250">
        <f>SUMIF($E$63:$E$72,$B294,L$63:L$72)*L306</f>
        <v>0</v>
      </c>
      <c r="M302" s="250">
        <f t="shared" ref="M302:U302" si="131">SUMIF($E$63:$E$72,$B294,M$63:M$72)*M306</f>
        <v>0</v>
      </c>
      <c r="N302" s="250">
        <f t="shared" si="131"/>
        <v>0</v>
      </c>
      <c r="O302" s="250">
        <f t="shared" si="131"/>
        <v>0</v>
      </c>
      <c r="P302" s="250">
        <f t="shared" si="131"/>
        <v>0</v>
      </c>
      <c r="Q302" s="250">
        <f t="shared" si="131"/>
        <v>0</v>
      </c>
      <c r="R302" s="250">
        <f t="shared" si="131"/>
        <v>0</v>
      </c>
      <c r="S302" s="250">
        <f t="shared" si="131"/>
        <v>0</v>
      </c>
      <c r="T302" s="250">
        <f t="shared" si="131"/>
        <v>0</v>
      </c>
      <c r="U302" s="250">
        <f t="shared" si="131"/>
        <v>0</v>
      </c>
    </row>
    <row r="303" spans="1:21" ht="15">
      <c r="A303" s="176"/>
      <c r="B303" s="285" t="s">
        <v>188</v>
      </c>
      <c r="C303" s="271" t="s">
        <v>186</v>
      </c>
      <c r="D303" s="280" t="str">
        <f>C300</f>
        <v>Domestic</v>
      </c>
      <c r="E303" s="271"/>
      <c r="F303" s="281"/>
      <c r="G303" s="275"/>
      <c r="H303" s="275"/>
      <c r="I303" s="275"/>
      <c r="J303" s="275"/>
      <c r="K303" s="231"/>
      <c r="L303" s="240"/>
      <c r="M303" s="273">
        <f t="shared" ref="M303:U303" ca="1" si="132">M309*M306</f>
        <v>0</v>
      </c>
      <c r="N303" s="273">
        <f t="shared" ca="1" si="132"/>
        <v>0</v>
      </c>
      <c r="O303" s="273">
        <f t="shared" ca="1" si="132"/>
        <v>0</v>
      </c>
      <c r="P303" s="273">
        <f t="shared" ca="1" si="132"/>
        <v>0</v>
      </c>
      <c r="Q303" s="273">
        <f t="shared" ca="1" si="132"/>
        <v>0</v>
      </c>
      <c r="R303" s="273">
        <f t="shared" ca="1" si="132"/>
        <v>0</v>
      </c>
      <c r="S303" s="273">
        <f t="shared" ca="1" si="132"/>
        <v>0</v>
      </c>
      <c r="T303" s="273">
        <f t="shared" ca="1" si="132"/>
        <v>0</v>
      </c>
      <c r="U303" s="273">
        <f t="shared" ca="1" si="132"/>
        <v>0</v>
      </c>
    </row>
    <row r="304" spans="1:21" ht="15">
      <c r="A304" s="176"/>
      <c r="B304" s="285" t="s">
        <v>206</v>
      </c>
      <c r="C304" s="271" t="s">
        <v>186</v>
      </c>
      <c r="D304" s="280" t="str">
        <f>C300</f>
        <v>Domestic</v>
      </c>
      <c r="E304" s="271"/>
      <c r="F304" s="281"/>
      <c r="G304" s="275"/>
      <c r="H304" s="275"/>
      <c r="I304" s="275"/>
      <c r="J304" s="275"/>
      <c r="K304" s="231"/>
      <c r="L304" s="240"/>
      <c r="M304" s="273">
        <f t="shared" ref="M304:U304" si="133">M310*M306</f>
        <v>0</v>
      </c>
      <c r="N304" s="273">
        <f t="shared" ca="1" si="133"/>
        <v>0</v>
      </c>
      <c r="O304" s="273">
        <f t="shared" ca="1" si="133"/>
        <v>0</v>
      </c>
      <c r="P304" s="273">
        <f t="shared" ca="1" si="133"/>
        <v>0</v>
      </c>
      <c r="Q304" s="273">
        <f t="shared" ca="1" si="133"/>
        <v>0</v>
      </c>
      <c r="R304" s="273">
        <f t="shared" ca="1" si="133"/>
        <v>0</v>
      </c>
      <c r="S304" s="273">
        <f t="shared" ca="1" si="133"/>
        <v>0</v>
      </c>
      <c r="T304" s="273">
        <f t="shared" ca="1" si="133"/>
        <v>0</v>
      </c>
      <c r="U304" s="273">
        <f t="shared" ca="1" si="133"/>
        <v>0</v>
      </c>
    </row>
    <row r="305" spans="1:21" ht="15">
      <c r="A305" s="176"/>
      <c r="B305" s="285" t="s">
        <v>187</v>
      </c>
      <c r="C305" s="271" t="s">
        <v>186</v>
      </c>
      <c r="D305" s="280" t="str">
        <f>C300</f>
        <v>Domestic</v>
      </c>
      <c r="E305" s="271"/>
      <c r="F305" s="281"/>
      <c r="G305" s="275"/>
      <c r="H305" s="275"/>
      <c r="I305" s="275"/>
      <c r="J305" s="275"/>
      <c r="K305" s="231"/>
      <c r="L305" s="273">
        <f t="shared" ref="L305:U305" si="134">L308*L306</f>
        <v>0</v>
      </c>
      <c r="M305" s="273">
        <f t="shared" ca="1" si="134"/>
        <v>0</v>
      </c>
      <c r="N305" s="273">
        <f t="shared" ca="1" si="134"/>
        <v>0</v>
      </c>
      <c r="O305" s="273">
        <f t="shared" ca="1" si="134"/>
        <v>0</v>
      </c>
      <c r="P305" s="273">
        <f t="shared" ca="1" si="134"/>
        <v>0</v>
      </c>
      <c r="Q305" s="273">
        <f t="shared" ca="1" si="134"/>
        <v>0</v>
      </c>
      <c r="R305" s="273">
        <f t="shared" ca="1" si="134"/>
        <v>0</v>
      </c>
      <c r="S305" s="273">
        <f t="shared" ca="1" si="134"/>
        <v>0</v>
      </c>
      <c r="T305" s="273">
        <f t="shared" ca="1" si="134"/>
        <v>0</v>
      </c>
      <c r="U305" s="273">
        <f t="shared" ca="1" si="134"/>
        <v>0</v>
      </c>
    </row>
    <row r="306" spans="1:21" ht="15">
      <c r="A306" s="176"/>
      <c r="B306" s="285" t="s">
        <v>185</v>
      </c>
      <c r="C306" s="252" t="str">
        <f>"LCU per unit of "&amp;D305</f>
        <v>LCU per unit of Domestic</v>
      </c>
      <c r="D306" s="280" t="str">
        <f>C295</f>
        <v>LCU</v>
      </c>
      <c r="E306" s="271"/>
      <c r="F306" s="281"/>
      <c r="G306" s="275"/>
      <c r="H306" s="275"/>
      <c r="I306" s="275"/>
      <c r="J306" s="275"/>
      <c r="K306" s="231"/>
      <c r="L306" s="273">
        <f t="shared" ref="L306:U306" si="135">INDEX($L$81:$U$85,MATCH($D306,$B$81:$B$85,0),MATCH(L$78,$L$78:$U$78,0))</f>
        <v>1</v>
      </c>
      <c r="M306" s="273">
        <f t="shared" si="135"/>
        <v>1</v>
      </c>
      <c r="N306" s="273">
        <f t="shared" si="135"/>
        <v>1</v>
      </c>
      <c r="O306" s="273">
        <f t="shared" si="135"/>
        <v>1</v>
      </c>
      <c r="P306" s="273">
        <f t="shared" si="135"/>
        <v>1</v>
      </c>
      <c r="Q306" s="273">
        <f t="shared" si="135"/>
        <v>1</v>
      </c>
      <c r="R306" s="273">
        <f t="shared" si="135"/>
        <v>1</v>
      </c>
      <c r="S306" s="273">
        <f t="shared" si="135"/>
        <v>1</v>
      </c>
      <c r="T306" s="273">
        <f t="shared" si="135"/>
        <v>1</v>
      </c>
      <c r="U306" s="273">
        <f t="shared" si="135"/>
        <v>1</v>
      </c>
    </row>
    <row r="307" spans="1:21" ht="15">
      <c r="A307" s="176"/>
      <c r="B307" s="285" t="s">
        <v>184</v>
      </c>
      <c r="C307" s="252" t="str">
        <f>"million "&amp;D306</f>
        <v>million LCU</v>
      </c>
      <c r="D307" s="280" t="str">
        <f>D306</f>
        <v>LCU</v>
      </c>
      <c r="E307" s="263"/>
      <c r="F307" s="287"/>
      <c r="G307" s="275"/>
      <c r="H307" s="275"/>
      <c r="I307" s="275"/>
      <c r="J307" s="275"/>
      <c r="K307" s="231"/>
      <c r="L307" s="288">
        <f t="shared" ref="L307:U307" si="136">L302/L306</f>
        <v>0</v>
      </c>
      <c r="M307" s="288">
        <f t="shared" si="136"/>
        <v>0</v>
      </c>
      <c r="N307" s="288">
        <f t="shared" si="136"/>
        <v>0</v>
      </c>
      <c r="O307" s="288">
        <f t="shared" si="136"/>
        <v>0</v>
      </c>
      <c r="P307" s="288">
        <f t="shared" si="136"/>
        <v>0</v>
      </c>
      <c r="Q307" s="288">
        <f t="shared" si="136"/>
        <v>0</v>
      </c>
      <c r="R307" s="288">
        <f t="shared" si="136"/>
        <v>0</v>
      </c>
      <c r="S307" s="288">
        <f t="shared" si="136"/>
        <v>0</v>
      </c>
      <c r="T307" s="288">
        <f t="shared" si="136"/>
        <v>0</v>
      </c>
      <c r="U307" s="288">
        <f t="shared" si="136"/>
        <v>0</v>
      </c>
    </row>
    <row r="308" spans="1:21" ht="15">
      <c r="A308" s="176"/>
      <c r="B308" s="285" t="s">
        <v>183</v>
      </c>
      <c r="C308" s="252" t="str">
        <f>"million "&amp;D307</f>
        <v>million LCU</v>
      </c>
      <c r="D308" s="280" t="str">
        <f>D307</f>
        <v>LCU</v>
      </c>
      <c r="E308" s="271"/>
      <c r="F308" s="287"/>
      <c r="G308" s="275"/>
      <c r="H308" s="275"/>
      <c r="I308" s="275"/>
      <c r="J308" s="275"/>
      <c r="K308" s="231"/>
      <c r="L308" s="273">
        <f>L307</f>
        <v>0</v>
      </c>
      <c r="M308" s="273">
        <f t="shared" ref="M308:U308" ca="1" si="137">L308+M307-M309</f>
        <v>0</v>
      </c>
      <c r="N308" s="273">
        <f t="shared" ca="1" si="137"/>
        <v>0</v>
      </c>
      <c r="O308" s="273">
        <f t="shared" ca="1" si="137"/>
        <v>0</v>
      </c>
      <c r="P308" s="273">
        <f t="shared" ca="1" si="137"/>
        <v>0</v>
      </c>
      <c r="Q308" s="273">
        <f t="shared" ca="1" si="137"/>
        <v>0</v>
      </c>
      <c r="R308" s="273">
        <f t="shared" ca="1" si="137"/>
        <v>0</v>
      </c>
      <c r="S308" s="273">
        <f t="shared" ca="1" si="137"/>
        <v>0</v>
      </c>
      <c r="T308" s="273">
        <f t="shared" ca="1" si="137"/>
        <v>0</v>
      </c>
      <c r="U308" s="273">
        <f t="shared" ca="1" si="137"/>
        <v>0</v>
      </c>
    </row>
    <row r="309" spans="1:21" ht="15">
      <c r="A309" s="176"/>
      <c r="B309" s="285" t="s">
        <v>119</v>
      </c>
      <c r="C309" s="252" t="str">
        <f>"million "&amp;D308</f>
        <v>million LCU</v>
      </c>
      <c r="D309" s="280" t="str">
        <f>D308</f>
        <v>LCU</v>
      </c>
      <c r="E309" s="271"/>
      <c r="F309" s="287"/>
      <c r="G309" s="275"/>
      <c r="H309" s="275"/>
      <c r="I309" s="275"/>
      <c r="J309" s="275"/>
      <c r="K309" s="231"/>
      <c r="L309" s="240"/>
      <c r="M309" s="273">
        <f t="shared" ref="M309:U309" ca="1" si="138">IF(M$241&gt;$C296-1,SUM(OFFSET($L307,0,M$241-$C296,1,$C296-$C297))/($C296-$C297),IF(M$241&lt;$C297+1,0,SUM(OFFSET($L307,0,0,1,M$241-$C297))/($C296-$C297)))</f>
        <v>0</v>
      </c>
      <c r="N309" s="273">
        <f t="shared" ca="1" si="138"/>
        <v>0</v>
      </c>
      <c r="O309" s="273">
        <f t="shared" ca="1" si="138"/>
        <v>0</v>
      </c>
      <c r="P309" s="273">
        <f t="shared" ca="1" si="138"/>
        <v>0</v>
      </c>
      <c r="Q309" s="273">
        <f t="shared" ca="1" si="138"/>
        <v>0</v>
      </c>
      <c r="R309" s="273">
        <f t="shared" ca="1" si="138"/>
        <v>0</v>
      </c>
      <c r="S309" s="273">
        <f t="shared" ca="1" si="138"/>
        <v>0</v>
      </c>
      <c r="T309" s="273">
        <f t="shared" ca="1" si="138"/>
        <v>0</v>
      </c>
      <c r="U309" s="273">
        <f t="shared" ca="1" si="138"/>
        <v>0</v>
      </c>
    </row>
    <row r="310" spans="1:21" ht="15">
      <c r="A310" s="176"/>
      <c r="B310" s="285" t="s">
        <v>182</v>
      </c>
      <c r="C310" s="252" t="str">
        <f>"million "&amp;D309</f>
        <v>million LCU</v>
      </c>
      <c r="D310" s="280" t="str">
        <f>D309</f>
        <v>LCU</v>
      </c>
      <c r="E310" s="271"/>
      <c r="F310" s="287"/>
      <c r="G310" s="275"/>
      <c r="H310" s="275"/>
      <c r="I310" s="275"/>
      <c r="J310" s="275"/>
      <c r="K310" s="231"/>
      <c r="L310" s="240"/>
      <c r="M310" s="273">
        <f t="shared" ref="M310:U310" si="139">L308*$C298</f>
        <v>0</v>
      </c>
      <c r="N310" s="273">
        <f t="shared" ca="1" si="139"/>
        <v>0</v>
      </c>
      <c r="O310" s="273">
        <f t="shared" ca="1" si="139"/>
        <v>0</v>
      </c>
      <c r="P310" s="273">
        <f t="shared" ca="1" si="139"/>
        <v>0</v>
      </c>
      <c r="Q310" s="273">
        <f t="shared" ca="1" si="139"/>
        <v>0</v>
      </c>
      <c r="R310" s="273">
        <f t="shared" ca="1" si="139"/>
        <v>0</v>
      </c>
      <c r="S310" s="273">
        <f t="shared" ca="1" si="139"/>
        <v>0</v>
      </c>
      <c r="T310" s="273">
        <f t="shared" ca="1" si="139"/>
        <v>0</v>
      </c>
      <c r="U310" s="273">
        <f t="shared" ca="1" si="139"/>
        <v>0</v>
      </c>
    </row>
    <row r="311" spans="1:21" ht="15">
      <c r="A311" s="176"/>
      <c r="B311" s="289" t="s">
        <v>197</v>
      </c>
      <c r="C311" s="252"/>
      <c r="D311" s="264"/>
      <c r="E311" s="260"/>
      <c r="F311" s="275"/>
      <c r="G311" s="275"/>
      <c r="H311" s="275"/>
      <c r="I311" s="275"/>
      <c r="J311" s="275"/>
      <c r="K311" s="231"/>
      <c r="L311" s="273"/>
      <c r="M311" s="273"/>
      <c r="N311" s="273"/>
      <c r="O311" s="273"/>
      <c r="P311" s="273"/>
      <c r="Q311" s="273"/>
      <c r="R311" s="273"/>
      <c r="S311" s="273"/>
      <c r="T311" s="273"/>
      <c r="U311" s="273"/>
    </row>
    <row r="312" spans="1:21" ht="15">
      <c r="A312" s="176"/>
      <c r="B312" s="285" t="s">
        <v>59</v>
      </c>
      <c r="C312" s="246" t="str">
        <f>IF(C317="Domestic","LCU","USD")</f>
        <v>LCU</v>
      </c>
      <c r="D312" s="251"/>
      <c r="E312" s="251"/>
      <c r="F312" s="255"/>
      <c r="G312" s="255"/>
      <c r="H312" s="255"/>
      <c r="I312" s="255"/>
      <c r="J312" s="255"/>
      <c r="K312" s="221"/>
      <c r="L312" s="221"/>
      <c r="M312" s="221"/>
      <c r="N312" s="221"/>
      <c r="O312" s="221"/>
      <c r="P312" s="221"/>
      <c r="Q312" s="221"/>
      <c r="R312" s="221"/>
      <c r="S312" s="221"/>
      <c r="T312" s="221"/>
      <c r="U312" s="221"/>
    </row>
    <row r="313" spans="1:21" ht="15">
      <c r="A313" s="176"/>
      <c r="B313" s="285" t="s">
        <v>221</v>
      </c>
      <c r="C313" s="247">
        <f>SUMIF($E$63:$E$72,$B311,H$63:H$72)</f>
        <v>5</v>
      </c>
      <c r="D313" s="251"/>
      <c r="E313" s="251"/>
      <c r="F313" s="255"/>
      <c r="G313" s="255"/>
      <c r="H313" s="255"/>
      <c r="I313" s="255"/>
      <c r="J313" s="255"/>
      <c r="K313" s="221"/>
      <c r="L313" s="221"/>
      <c r="M313" s="221"/>
      <c r="N313" s="221"/>
      <c r="O313" s="221"/>
      <c r="P313" s="221"/>
      <c r="Q313" s="221"/>
      <c r="R313" s="221"/>
      <c r="S313" s="221"/>
      <c r="T313" s="221"/>
      <c r="U313" s="221"/>
    </row>
    <row r="314" spans="1:21" ht="15">
      <c r="A314" s="176"/>
      <c r="B314" s="285" t="s">
        <v>220</v>
      </c>
      <c r="C314" s="248">
        <f>SUMIF($E$63:$E$72,$B311,I$63:I$72)</f>
        <v>4</v>
      </c>
      <c r="D314" s="251"/>
      <c r="E314" s="251"/>
      <c r="F314" s="255"/>
      <c r="G314" s="255"/>
      <c r="H314" s="255"/>
      <c r="I314" s="255"/>
      <c r="J314" s="255"/>
      <c r="K314" s="221"/>
      <c r="L314" s="221"/>
      <c r="M314" s="221"/>
      <c r="N314" s="221"/>
      <c r="O314" s="221"/>
      <c r="P314" s="221"/>
      <c r="Q314" s="221"/>
      <c r="R314" s="221"/>
      <c r="S314" s="221"/>
      <c r="T314" s="221"/>
      <c r="U314" s="221"/>
    </row>
    <row r="315" spans="1:21" ht="15">
      <c r="A315" s="176"/>
      <c r="B315" s="285" t="s">
        <v>219</v>
      </c>
      <c r="C315" s="249">
        <f>SUMIF($E$63:$E$72,$B311,G$63:G$72)</f>
        <v>0.12000000000000001</v>
      </c>
      <c r="D315" s="251"/>
      <c r="E315" s="251"/>
      <c r="F315" s="255"/>
      <c r="G315" s="255"/>
      <c r="H315" s="255"/>
      <c r="I315" s="255"/>
      <c r="J315" s="255"/>
      <c r="K315" s="221"/>
      <c r="L315" s="221"/>
      <c r="M315" s="221"/>
      <c r="N315" s="221"/>
      <c r="O315" s="221"/>
      <c r="P315" s="221"/>
      <c r="Q315" s="221"/>
      <c r="R315" s="221"/>
      <c r="S315" s="221"/>
      <c r="T315" s="221"/>
      <c r="U315" s="221"/>
    </row>
    <row r="316" spans="1:21" ht="15">
      <c r="A316" s="176"/>
      <c r="B316" s="285" t="s">
        <v>218</v>
      </c>
      <c r="C316" s="280" t="s">
        <v>232</v>
      </c>
      <c r="D316" s="251"/>
      <c r="E316" s="251"/>
      <c r="F316" s="255"/>
      <c r="G316" s="255"/>
      <c r="H316" s="255"/>
      <c r="I316" s="255"/>
      <c r="J316" s="255"/>
      <c r="K316" s="221"/>
      <c r="L316" s="221"/>
      <c r="M316" s="221"/>
      <c r="N316" s="221"/>
      <c r="O316" s="221"/>
      <c r="P316" s="221"/>
      <c r="Q316" s="221"/>
      <c r="R316" s="221"/>
      <c r="S316" s="221"/>
      <c r="T316" s="221"/>
      <c r="U316" s="221"/>
    </row>
    <row r="317" spans="1:21" ht="15">
      <c r="A317" s="176"/>
      <c r="B317" s="285" t="str">
        <f>"Classified as External or Domestic?"</f>
        <v>Classified as External or Domestic?</v>
      </c>
      <c r="C317" s="248" t="str">
        <f>VLOOKUP(B311,$E$63:$I$72,2,FALSE)</f>
        <v>Domestic</v>
      </c>
      <c r="D317" s="251"/>
      <c r="E317" s="251"/>
      <c r="F317" s="255"/>
      <c r="G317" s="255"/>
      <c r="H317" s="255"/>
      <c r="I317" s="255"/>
      <c r="J317" s="255"/>
      <c r="K317" s="221"/>
      <c r="L317" s="221"/>
      <c r="M317" s="221"/>
      <c r="N317" s="221"/>
      <c r="O317" s="221"/>
      <c r="P317" s="221"/>
      <c r="Q317" s="221"/>
      <c r="R317" s="221"/>
      <c r="S317" s="221"/>
      <c r="T317" s="221"/>
      <c r="U317" s="221"/>
    </row>
    <row r="318" spans="1:21" ht="15">
      <c r="A318" s="176"/>
      <c r="B318" s="285" t="s">
        <v>258</v>
      </c>
      <c r="C318" s="251" t="s">
        <v>257</v>
      </c>
      <c r="D318" s="251"/>
      <c r="E318" s="251"/>
      <c r="F318" s="255"/>
      <c r="G318" s="255"/>
      <c r="H318" s="255"/>
      <c r="I318" s="255"/>
      <c r="J318" s="255"/>
      <c r="K318" s="221"/>
      <c r="L318" s="288">
        <f>L319/L$101*100</f>
        <v>0</v>
      </c>
      <c r="M318" s="288">
        <f t="shared" ref="M318:U318" ca="1" si="140">M319/M$101*100</f>
        <v>0</v>
      </c>
      <c r="N318" s="288">
        <f t="shared" ca="1" si="140"/>
        <v>0</v>
      </c>
      <c r="O318" s="288">
        <f t="shared" ca="1" si="140"/>
        <v>0</v>
      </c>
      <c r="P318" s="288">
        <f t="shared" ca="1" si="140"/>
        <v>0</v>
      </c>
      <c r="Q318" s="288">
        <f t="shared" ca="1" si="140"/>
        <v>0</v>
      </c>
      <c r="R318" s="288">
        <f t="shared" ca="1" si="140"/>
        <v>0</v>
      </c>
      <c r="S318" s="288">
        <f t="shared" ca="1" si="140"/>
        <v>0</v>
      </c>
      <c r="T318" s="288">
        <f t="shared" ca="1" si="140"/>
        <v>0</v>
      </c>
      <c r="U318" s="288">
        <f t="shared" ca="1" si="140"/>
        <v>0</v>
      </c>
    </row>
    <row r="319" spans="1:21" ht="15">
      <c r="A319" s="176"/>
      <c r="B319" s="285" t="s">
        <v>189</v>
      </c>
      <c r="C319" s="271" t="s">
        <v>186</v>
      </c>
      <c r="D319" s="280" t="str">
        <f>C317</f>
        <v>Domestic</v>
      </c>
      <c r="E319" s="271"/>
      <c r="F319" s="281"/>
      <c r="G319" s="275"/>
      <c r="H319" s="275"/>
      <c r="I319" s="275"/>
      <c r="J319" s="275"/>
      <c r="K319" s="231"/>
      <c r="L319" s="250">
        <f>SUMIF($E$63:$E$72,$B311,L$63:L$72)*L323</f>
        <v>0</v>
      </c>
      <c r="M319" s="250">
        <f t="shared" ref="M319:U319" si="141">SUMIF($E$63:$E$72,$B311,M$63:M$72)*M323</f>
        <v>0</v>
      </c>
      <c r="N319" s="250">
        <f t="shared" si="141"/>
        <v>0</v>
      </c>
      <c r="O319" s="250">
        <f t="shared" si="141"/>
        <v>0</v>
      </c>
      <c r="P319" s="250">
        <f t="shared" si="141"/>
        <v>0</v>
      </c>
      <c r="Q319" s="250">
        <f t="shared" si="141"/>
        <v>0</v>
      </c>
      <c r="R319" s="250">
        <f t="shared" si="141"/>
        <v>0</v>
      </c>
      <c r="S319" s="250">
        <f t="shared" si="141"/>
        <v>0</v>
      </c>
      <c r="T319" s="250">
        <f t="shared" si="141"/>
        <v>0</v>
      </c>
      <c r="U319" s="250">
        <f t="shared" si="141"/>
        <v>0</v>
      </c>
    </row>
    <row r="320" spans="1:21" ht="15">
      <c r="A320" s="176"/>
      <c r="B320" s="285" t="s">
        <v>188</v>
      </c>
      <c r="C320" s="271" t="s">
        <v>186</v>
      </c>
      <c r="D320" s="280" t="str">
        <f>C317</f>
        <v>Domestic</v>
      </c>
      <c r="E320" s="271"/>
      <c r="F320" s="281"/>
      <c r="G320" s="275"/>
      <c r="H320" s="275"/>
      <c r="I320" s="275"/>
      <c r="J320" s="275"/>
      <c r="K320" s="231"/>
      <c r="L320" s="240"/>
      <c r="M320" s="273">
        <f t="shared" ref="M320:U320" ca="1" si="142">M326*M323</f>
        <v>0</v>
      </c>
      <c r="N320" s="273">
        <f t="shared" ca="1" si="142"/>
        <v>0</v>
      </c>
      <c r="O320" s="273">
        <f t="shared" ca="1" si="142"/>
        <v>0</v>
      </c>
      <c r="P320" s="273">
        <f t="shared" ca="1" si="142"/>
        <v>0</v>
      </c>
      <c r="Q320" s="273">
        <f t="shared" ca="1" si="142"/>
        <v>0</v>
      </c>
      <c r="R320" s="273">
        <f t="shared" ca="1" si="142"/>
        <v>0</v>
      </c>
      <c r="S320" s="273">
        <f t="shared" ca="1" si="142"/>
        <v>0</v>
      </c>
      <c r="T320" s="273">
        <f t="shared" ca="1" si="142"/>
        <v>0</v>
      </c>
      <c r="U320" s="273">
        <f t="shared" ca="1" si="142"/>
        <v>0</v>
      </c>
    </row>
    <row r="321" spans="1:21" ht="15">
      <c r="A321" s="176"/>
      <c r="B321" s="285" t="s">
        <v>206</v>
      </c>
      <c r="C321" s="271" t="s">
        <v>186</v>
      </c>
      <c r="D321" s="280" t="str">
        <f>C317</f>
        <v>Domestic</v>
      </c>
      <c r="E321" s="271"/>
      <c r="F321" s="281"/>
      <c r="G321" s="275"/>
      <c r="H321" s="275"/>
      <c r="I321" s="275"/>
      <c r="J321" s="275"/>
      <c r="K321" s="231"/>
      <c r="L321" s="240"/>
      <c r="M321" s="273">
        <f t="shared" ref="M321:U321" si="143">M327*M323</f>
        <v>0</v>
      </c>
      <c r="N321" s="273">
        <f t="shared" ca="1" si="143"/>
        <v>0</v>
      </c>
      <c r="O321" s="273">
        <f t="shared" ca="1" si="143"/>
        <v>0</v>
      </c>
      <c r="P321" s="273">
        <f t="shared" ca="1" si="143"/>
        <v>0</v>
      </c>
      <c r="Q321" s="273">
        <f t="shared" ca="1" si="143"/>
        <v>0</v>
      </c>
      <c r="R321" s="273">
        <f t="shared" ca="1" si="143"/>
        <v>0</v>
      </c>
      <c r="S321" s="273">
        <f t="shared" ca="1" si="143"/>
        <v>0</v>
      </c>
      <c r="T321" s="273">
        <f t="shared" ca="1" si="143"/>
        <v>0</v>
      </c>
      <c r="U321" s="273">
        <f t="shared" ca="1" si="143"/>
        <v>0</v>
      </c>
    </row>
    <row r="322" spans="1:21" ht="15">
      <c r="A322" s="176"/>
      <c r="B322" s="285" t="s">
        <v>187</v>
      </c>
      <c r="C322" s="271" t="s">
        <v>186</v>
      </c>
      <c r="D322" s="280" t="str">
        <f>C317</f>
        <v>Domestic</v>
      </c>
      <c r="E322" s="271"/>
      <c r="F322" s="281"/>
      <c r="G322" s="275"/>
      <c r="H322" s="275"/>
      <c r="I322" s="275"/>
      <c r="J322" s="275"/>
      <c r="K322" s="231"/>
      <c r="L322" s="273">
        <f t="shared" ref="L322:U322" si="144">L325*L323</f>
        <v>0</v>
      </c>
      <c r="M322" s="273">
        <f t="shared" ca="1" si="144"/>
        <v>0</v>
      </c>
      <c r="N322" s="273">
        <f t="shared" ca="1" si="144"/>
        <v>0</v>
      </c>
      <c r="O322" s="273">
        <f t="shared" ca="1" si="144"/>
        <v>0</v>
      </c>
      <c r="P322" s="273">
        <f t="shared" ca="1" si="144"/>
        <v>0</v>
      </c>
      <c r="Q322" s="273">
        <f t="shared" ca="1" si="144"/>
        <v>0</v>
      </c>
      <c r="R322" s="273">
        <f t="shared" ca="1" si="144"/>
        <v>0</v>
      </c>
      <c r="S322" s="273">
        <f t="shared" ca="1" si="144"/>
        <v>0</v>
      </c>
      <c r="T322" s="273">
        <f t="shared" ca="1" si="144"/>
        <v>0</v>
      </c>
      <c r="U322" s="273">
        <f t="shared" ca="1" si="144"/>
        <v>0</v>
      </c>
    </row>
    <row r="323" spans="1:21" ht="15">
      <c r="A323" s="176"/>
      <c r="B323" s="285" t="s">
        <v>185</v>
      </c>
      <c r="C323" s="252" t="str">
        <f>"LCU per unit of "&amp;D322</f>
        <v>LCU per unit of Domestic</v>
      </c>
      <c r="D323" s="280" t="str">
        <f>C312</f>
        <v>LCU</v>
      </c>
      <c r="E323" s="271"/>
      <c r="F323" s="281"/>
      <c r="G323" s="275"/>
      <c r="H323" s="275"/>
      <c r="I323" s="275"/>
      <c r="J323" s="275"/>
      <c r="K323" s="231"/>
      <c r="L323" s="273">
        <f t="shared" ref="L323:U323" si="145">INDEX($L$81:$U$85,MATCH($D323,$B$81:$B$85,0),MATCH(L$78,$L$78:$U$78,0))</f>
        <v>1</v>
      </c>
      <c r="M323" s="273">
        <f t="shared" si="145"/>
        <v>1</v>
      </c>
      <c r="N323" s="273">
        <f t="shared" si="145"/>
        <v>1</v>
      </c>
      <c r="O323" s="273">
        <f t="shared" si="145"/>
        <v>1</v>
      </c>
      <c r="P323" s="273">
        <f t="shared" si="145"/>
        <v>1</v>
      </c>
      <c r="Q323" s="273">
        <f t="shared" si="145"/>
        <v>1</v>
      </c>
      <c r="R323" s="273">
        <f t="shared" si="145"/>
        <v>1</v>
      </c>
      <c r="S323" s="273">
        <f t="shared" si="145"/>
        <v>1</v>
      </c>
      <c r="T323" s="273">
        <f t="shared" si="145"/>
        <v>1</v>
      </c>
      <c r="U323" s="273">
        <f t="shared" si="145"/>
        <v>1</v>
      </c>
    </row>
    <row r="324" spans="1:21" ht="15">
      <c r="A324" s="176"/>
      <c r="B324" s="285" t="s">
        <v>184</v>
      </c>
      <c r="C324" s="252" t="str">
        <f>"million "&amp;D323</f>
        <v>million LCU</v>
      </c>
      <c r="D324" s="280" t="str">
        <f>D323</f>
        <v>LCU</v>
      </c>
      <c r="E324" s="263"/>
      <c r="F324" s="287"/>
      <c r="G324" s="275"/>
      <c r="H324" s="275"/>
      <c r="I324" s="275"/>
      <c r="J324" s="275"/>
      <c r="K324" s="231"/>
      <c r="L324" s="288">
        <f t="shared" ref="L324:U324" si="146">L319/L323</f>
        <v>0</v>
      </c>
      <c r="M324" s="288">
        <f t="shared" si="146"/>
        <v>0</v>
      </c>
      <c r="N324" s="288">
        <f t="shared" si="146"/>
        <v>0</v>
      </c>
      <c r="O324" s="288">
        <f t="shared" si="146"/>
        <v>0</v>
      </c>
      <c r="P324" s="288">
        <f t="shared" si="146"/>
        <v>0</v>
      </c>
      <c r="Q324" s="288">
        <f t="shared" si="146"/>
        <v>0</v>
      </c>
      <c r="R324" s="288">
        <f t="shared" si="146"/>
        <v>0</v>
      </c>
      <c r="S324" s="288">
        <f t="shared" si="146"/>
        <v>0</v>
      </c>
      <c r="T324" s="288">
        <f t="shared" si="146"/>
        <v>0</v>
      </c>
      <c r="U324" s="288">
        <f t="shared" si="146"/>
        <v>0</v>
      </c>
    </row>
    <row r="325" spans="1:21" ht="15">
      <c r="A325" s="176"/>
      <c r="B325" s="285" t="s">
        <v>183</v>
      </c>
      <c r="C325" s="252" t="str">
        <f>"million "&amp;D324</f>
        <v>million LCU</v>
      </c>
      <c r="D325" s="280" t="str">
        <f>D324</f>
        <v>LCU</v>
      </c>
      <c r="E325" s="271"/>
      <c r="F325" s="287"/>
      <c r="G325" s="275"/>
      <c r="H325" s="275"/>
      <c r="I325" s="275"/>
      <c r="J325" s="275"/>
      <c r="K325" s="231"/>
      <c r="L325" s="273">
        <f>L324</f>
        <v>0</v>
      </c>
      <c r="M325" s="273">
        <f t="shared" ref="M325:U325" ca="1" si="147">L325+M324-M326</f>
        <v>0</v>
      </c>
      <c r="N325" s="273">
        <f t="shared" ca="1" si="147"/>
        <v>0</v>
      </c>
      <c r="O325" s="273">
        <f t="shared" ca="1" si="147"/>
        <v>0</v>
      </c>
      <c r="P325" s="273">
        <f t="shared" ca="1" si="147"/>
        <v>0</v>
      </c>
      <c r="Q325" s="273">
        <f t="shared" ca="1" si="147"/>
        <v>0</v>
      </c>
      <c r="R325" s="273">
        <f t="shared" ca="1" si="147"/>
        <v>0</v>
      </c>
      <c r="S325" s="273">
        <f t="shared" ca="1" si="147"/>
        <v>0</v>
      </c>
      <c r="T325" s="273">
        <f t="shared" ca="1" si="147"/>
        <v>0</v>
      </c>
      <c r="U325" s="273">
        <f t="shared" ca="1" si="147"/>
        <v>0</v>
      </c>
    </row>
    <row r="326" spans="1:21" ht="15">
      <c r="A326" s="176"/>
      <c r="B326" s="285" t="s">
        <v>119</v>
      </c>
      <c r="C326" s="252" t="str">
        <f>"million "&amp;D325</f>
        <v>million LCU</v>
      </c>
      <c r="D326" s="280" t="str">
        <f>D325</f>
        <v>LCU</v>
      </c>
      <c r="E326" s="271"/>
      <c r="F326" s="287"/>
      <c r="G326" s="275"/>
      <c r="H326" s="275"/>
      <c r="I326" s="275"/>
      <c r="J326" s="275"/>
      <c r="K326" s="231"/>
      <c r="L326" s="240"/>
      <c r="M326" s="273">
        <f t="shared" ref="M326:U326" ca="1" si="148">IF(M$241&gt;$C313-1,SUM(OFFSET($L324,0,M$241-$C313,1,$C313-$C314))/($C313-$C314),IF(M$241&lt;$C314+1,0,SUM(OFFSET($L324,0,0,1,M$241-$C314))/($C313-$C314)))</f>
        <v>0</v>
      </c>
      <c r="N326" s="273">
        <f t="shared" ca="1" si="148"/>
        <v>0</v>
      </c>
      <c r="O326" s="273">
        <f t="shared" ca="1" si="148"/>
        <v>0</v>
      </c>
      <c r="P326" s="273">
        <f t="shared" ca="1" si="148"/>
        <v>0</v>
      </c>
      <c r="Q326" s="273">
        <f t="shared" ca="1" si="148"/>
        <v>0</v>
      </c>
      <c r="R326" s="273">
        <f t="shared" ca="1" si="148"/>
        <v>0</v>
      </c>
      <c r="S326" s="273">
        <f t="shared" ca="1" si="148"/>
        <v>0</v>
      </c>
      <c r="T326" s="273">
        <f t="shared" ca="1" si="148"/>
        <v>0</v>
      </c>
      <c r="U326" s="273">
        <f t="shared" ca="1" si="148"/>
        <v>0</v>
      </c>
    </row>
    <row r="327" spans="1:21" ht="15">
      <c r="A327" s="176"/>
      <c r="B327" s="285" t="s">
        <v>182</v>
      </c>
      <c r="C327" s="252" t="str">
        <f>"million "&amp;D326</f>
        <v>million LCU</v>
      </c>
      <c r="D327" s="280" t="str">
        <f>D326</f>
        <v>LCU</v>
      </c>
      <c r="E327" s="271"/>
      <c r="F327" s="287"/>
      <c r="G327" s="275"/>
      <c r="H327" s="275"/>
      <c r="I327" s="275"/>
      <c r="J327" s="275"/>
      <c r="K327" s="231"/>
      <c r="L327" s="240"/>
      <c r="M327" s="273">
        <f t="shared" ref="M327:U327" si="149">L325*$C315</f>
        <v>0</v>
      </c>
      <c r="N327" s="273">
        <f t="shared" ca="1" si="149"/>
        <v>0</v>
      </c>
      <c r="O327" s="273">
        <f t="shared" ca="1" si="149"/>
        <v>0</v>
      </c>
      <c r="P327" s="273">
        <f t="shared" ca="1" si="149"/>
        <v>0</v>
      </c>
      <c r="Q327" s="273">
        <f t="shared" ca="1" si="149"/>
        <v>0</v>
      </c>
      <c r="R327" s="273">
        <f t="shared" ca="1" si="149"/>
        <v>0</v>
      </c>
      <c r="S327" s="273">
        <f t="shared" ca="1" si="149"/>
        <v>0</v>
      </c>
      <c r="T327" s="273">
        <f t="shared" ca="1" si="149"/>
        <v>0</v>
      </c>
      <c r="U327" s="273">
        <f t="shared" ca="1" si="149"/>
        <v>0</v>
      </c>
    </row>
    <row r="328" spans="1:21" ht="15">
      <c r="A328" s="176"/>
      <c r="B328" s="289" t="s">
        <v>196</v>
      </c>
      <c r="C328" s="252"/>
      <c r="D328" s="264"/>
      <c r="E328" s="260"/>
      <c r="F328" s="275"/>
      <c r="G328" s="275"/>
      <c r="H328" s="275"/>
      <c r="I328" s="275"/>
      <c r="J328" s="275"/>
      <c r="K328" s="231"/>
      <c r="L328" s="273"/>
      <c r="M328" s="273"/>
      <c r="N328" s="273"/>
      <c r="O328" s="273"/>
      <c r="P328" s="273"/>
      <c r="Q328" s="273"/>
      <c r="R328" s="273"/>
      <c r="S328" s="273"/>
      <c r="T328" s="273"/>
      <c r="U328" s="273"/>
    </row>
    <row r="329" spans="1:21" ht="15">
      <c r="A329" s="176"/>
      <c r="B329" s="285" t="s">
        <v>59</v>
      </c>
      <c r="C329" s="246" t="str">
        <f>IF(C334="Domestic","LCU","USD")</f>
        <v>LCU</v>
      </c>
      <c r="D329" s="251"/>
      <c r="E329" s="251"/>
      <c r="F329" s="255"/>
      <c r="G329" s="255"/>
      <c r="H329" s="255"/>
      <c r="I329" s="255"/>
      <c r="J329" s="255"/>
      <c r="K329" s="221"/>
      <c r="L329" s="221"/>
      <c r="M329" s="221"/>
      <c r="N329" s="221"/>
      <c r="O329" s="221"/>
      <c r="P329" s="221"/>
      <c r="Q329" s="221"/>
      <c r="R329" s="221"/>
      <c r="S329" s="221"/>
      <c r="T329" s="221"/>
      <c r="U329" s="221"/>
    </row>
    <row r="330" spans="1:21" ht="15">
      <c r="A330" s="176"/>
      <c r="B330" s="285" t="s">
        <v>221</v>
      </c>
      <c r="C330" s="247">
        <f>SUMIF($E$63:$E$72,$B328,H$63:H$72)</f>
        <v>5</v>
      </c>
      <c r="D330" s="251"/>
      <c r="E330" s="251"/>
      <c r="F330" s="255"/>
      <c r="G330" s="255"/>
      <c r="H330" s="255"/>
      <c r="I330" s="255"/>
      <c r="J330" s="255"/>
      <c r="K330" s="221"/>
      <c r="L330" s="221"/>
      <c r="M330" s="221"/>
      <c r="N330" s="221"/>
      <c r="O330" s="221"/>
      <c r="P330" s="221"/>
      <c r="Q330" s="221"/>
      <c r="R330" s="221"/>
      <c r="S330" s="221"/>
      <c r="T330" s="221"/>
      <c r="U330" s="221"/>
    </row>
    <row r="331" spans="1:21" ht="15">
      <c r="A331" s="176"/>
      <c r="B331" s="285" t="s">
        <v>220</v>
      </c>
      <c r="C331" s="248">
        <f>SUMIF($E$63:$E$72,$B328,I$63:I$72)</f>
        <v>4</v>
      </c>
      <c r="D331" s="251"/>
      <c r="E331" s="251"/>
      <c r="F331" s="255"/>
      <c r="G331" s="255"/>
      <c r="H331" s="255"/>
      <c r="I331" s="255"/>
      <c r="J331" s="255"/>
      <c r="K331" s="221"/>
      <c r="L331" s="221"/>
      <c r="M331" s="221"/>
      <c r="N331" s="221"/>
      <c r="O331" s="221"/>
      <c r="P331" s="221"/>
      <c r="Q331" s="221"/>
      <c r="R331" s="221"/>
      <c r="S331" s="221"/>
      <c r="T331" s="221"/>
      <c r="U331" s="221"/>
    </row>
    <row r="332" spans="1:21" ht="15">
      <c r="A332" s="176"/>
      <c r="B332" s="285" t="s">
        <v>219</v>
      </c>
      <c r="C332" s="249">
        <f>SUMIF($E$63:$E$72,$B328,G$63:G$72)</f>
        <v>0.12000000000000001</v>
      </c>
      <c r="D332" s="251"/>
      <c r="E332" s="251"/>
      <c r="F332" s="255"/>
      <c r="G332" s="255"/>
      <c r="H332" s="255"/>
      <c r="I332" s="255"/>
      <c r="J332" s="255"/>
      <c r="K332" s="221"/>
      <c r="L332" s="221"/>
      <c r="M332" s="221"/>
      <c r="N332" s="221"/>
      <c r="O332" s="221"/>
      <c r="P332" s="221"/>
      <c r="Q332" s="221"/>
      <c r="R332" s="221"/>
      <c r="S332" s="221"/>
      <c r="T332" s="221"/>
      <c r="U332" s="221"/>
    </row>
    <row r="333" spans="1:21" ht="15">
      <c r="A333" s="176"/>
      <c r="B333" s="285" t="s">
        <v>218</v>
      </c>
      <c r="C333" s="280" t="s">
        <v>232</v>
      </c>
      <c r="D333" s="251"/>
      <c r="E333" s="251"/>
      <c r="F333" s="255"/>
      <c r="G333" s="255"/>
      <c r="H333" s="255"/>
      <c r="I333" s="255"/>
      <c r="J333" s="255"/>
      <c r="K333" s="221"/>
      <c r="L333" s="221"/>
      <c r="M333" s="221"/>
      <c r="N333" s="221"/>
      <c r="O333" s="221"/>
      <c r="P333" s="221"/>
      <c r="Q333" s="221"/>
      <c r="R333" s="221"/>
      <c r="S333" s="221"/>
      <c r="T333" s="221"/>
      <c r="U333" s="221"/>
    </row>
    <row r="334" spans="1:21" ht="15">
      <c r="A334" s="176"/>
      <c r="B334" s="285" t="str">
        <f>"Classified as External or Domestic?"</f>
        <v>Classified as External or Domestic?</v>
      </c>
      <c r="C334" s="248" t="str">
        <f>VLOOKUP(B328,$E$63:$I$72,2,FALSE)</f>
        <v>Domestic</v>
      </c>
      <c r="D334" s="251"/>
      <c r="E334" s="251"/>
      <c r="F334" s="255"/>
      <c r="G334" s="255"/>
      <c r="H334" s="255"/>
      <c r="I334" s="255"/>
      <c r="J334" s="255"/>
      <c r="K334" s="221"/>
      <c r="L334" s="221"/>
      <c r="M334" s="221"/>
      <c r="N334" s="221"/>
      <c r="O334" s="221"/>
      <c r="P334" s="221"/>
      <c r="Q334" s="221"/>
      <c r="R334" s="221"/>
      <c r="S334" s="221"/>
      <c r="T334" s="221"/>
      <c r="U334" s="221"/>
    </row>
    <row r="335" spans="1:21" ht="15">
      <c r="A335" s="176"/>
      <c r="B335" s="285" t="s">
        <v>258</v>
      </c>
      <c r="C335" s="251" t="s">
        <v>257</v>
      </c>
      <c r="D335" s="251"/>
      <c r="E335" s="251"/>
      <c r="F335" s="255"/>
      <c r="G335" s="255"/>
      <c r="H335" s="255"/>
      <c r="I335" s="255"/>
      <c r="J335" s="255"/>
      <c r="K335" s="221"/>
      <c r="L335" s="288">
        <f>L336/L$101*100</f>
        <v>-145.86045540156337</v>
      </c>
      <c r="M335" s="288">
        <f t="shared" ref="M335:U335" ca="1" si="150">M336/M$101*100</f>
        <v>-139.20080005094192</v>
      </c>
      <c r="N335" s="288">
        <f t="shared" ca="1" si="150"/>
        <v>-157.9909145981118</v>
      </c>
      <c r="O335" s="288">
        <f t="shared" ca="1" si="150"/>
        <v>-143.4938762715972</v>
      </c>
      <c r="P335" s="288">
        <f t="shared" ca="1" si="150"/>
        <v>-142.13928168689029</v>
      </c>
      <c r="Q335" s="288">
        <f t="shared" ca="1" si="150"/>
        <v>-56.102731850824924</v>
      </c>
      <c r="R335" s="288">
        <f t="shared" ca="1" si="150"/>
        <v>-50.883785426763176</v>
      </c>
      <c r="S335" s="288">
        <f t="shared" ca="1" si="150"/>
        <v>-48.606360283854904</v>
      </c>
      <c r="T335" s="288">
        <f t="shared" ca="1" si="150"/>
        <v>-40.583476626834489</v>
      </c>
      <c r="U335" s="288">
        <f t="shared" ca="1" si="150"/>
        <v>-35.931684200003865</v>
      </c>
    </row>
    <row r="336" spans="1:21" ht="15">
      <c r="A336" s="176"/>
      <c r="B336" s="285" t="s">
        <v>189</v>
      </c>
      <c r="C336" s="271" t="s">
        <v>186</v>
      </c>
      <c r="D336" s="280" t="str">
        <f>C334</f>
        <v>Domestic</v>
      </c>
      <c r="E336" s="271"/>
      <c r="F336" s="281"/>
      <c r="G336" s="275"/>
      <c r="H336" s="275"/>
      <c r="I336" s="275"/>
      <c r="J336" s="275"/>
      <c r="K336" s="231"/>
      <c r="L336" s="250">
        <f>SUMIF($E$63:$E$72,$B328,L$63:L$72)*L340</f>
        <v>35000</v>
      </c>
      <c r="M336" s="250">
        <f t="shared" ref="M336:U336" si="151">SUMIF($E$63:$E$72,$B328,M$63:M$72)*M340</f>
        <v>33250</v>
      </c>
      <c r="N336" s="250">
        <f t="shared" si="151"/>
        <v>31587.5</v>
      </c>
      <c r="O336" s="250">
        <f t="shared" si="151"/>
        <v>30008.124999999996</v>
      </c>
      <c r="P336" s="250">
        <f t="shared" si="151"/>
        <v>28507.71875</v>
      </c>
      <c r="Q336" s="250">
        <f t="shared" si="151"/>
        <v>27082.332812500001</v>
      </c>
      <c r="R336" s="250">
        <f t="shared" si="151"/>
        <v>25728.216171874996</v>
      </c>
      <c r="S336" s="250">
        <f t="shared" si="151"/>
        <v>24441.805363281248</v>
      </c>
      <c r="T336" s="250">
        <f t="shared" si="151"/>
        <v>23219.715095117186</v>
      </c>
      <c r="U336" s="250">
        <f t="shared" si="151"/>
        <v>22058.729340361326</v>
      </c>
    </row>
    <row r="337" spans="1:21" ht="15">
      <c r="A337" s="176"/>
      <c r="B337" s="285" t="s">
        <v>188</v>
      </c>
      <c r="C337" s="271" t="s">
        <v>186</v>
      </c>
      <c r="D337" s="280" t="str">
        <f>C334</f>
        <v>Domestic</v>
      </c>
      <c r="E337" s="271"/>
      <c r="F337" s="281"/>
      <c r="G337" s="275"/>
      <c r="H337" s="275"/>
      <c r="I337" s="275"/>
      <c r="J337" s="275"/>
      <c r="K337" s="231"/>
      <c r="L337" s="240"/>
      <c r="M337" s="273">
        <f t="shared" ref="M337:U337" ca="1" si="152">M343*M340</f>
        <v>0</v>
      </c>
      <c r="N337" s="273">
        <f t="shared" ca="1" si="152"/>
        <v>0</v>
      </c>
      <c r="O337" s="273">
        <f t="shared" ca="1" si="152"/>
        <v>0</v>
      </c>
      <c r="P337" s="273">
        <f t="shared" ca="1" si="152"/>
        <v>0</v>
      </c>
      <c r="Q337" s="273">
        <f t="shared" ca="1" si="152"/>
        <v>35000</v>
      </c>
      <c r="R337" s="273">
        <f t="shared" ca="1" si="152"/>
        <v>33250</v>
      </c>
      <c r="S337" s="273">
        <f t="shared" ca="1" si="152"/>
        <v>31587.5</v>
      </c>
      <c r="T337" s="273">
        <f t="shared" ca="1" si="152"/>
        <v>30008.124999999996</v>
      </c>
      <c r="U337" s="273">
        <f t="shared" ca="1" si="152"/>
        <v>28507.71875</v>
      </c>
    </row>
    <row r="338" spans="1:21" ht="15">
      <c r="A338" s="176"/>
      <c r="B338" s="285" t="s">
        <v>206</v>
      </c>
      <c r="C338" s="271" t="s">
        <v>186</v>
      </c>
      <c r="D338" s="280" t="str">
        <f>C334</f>
        <v>Domestic</v>
      </c>
      <c r="E338" s="271"/>
      <c r="F338" s="281"/>
      <c r="G338" s="275"/>
      <c r="H338" s="275"/>
      <c r="I338" s="275"/>
      <c r="J338" s="275"/>
      <c r="K338" s="231"/>
      <c r="L338" s="240"/>
      <c r="M338" s="273">
        <f t="shared" ref="M338:U338" si="153">M344*M340</f>
        <v>4200</v>
      </c>
      <c r="N338" s="273">
        <f t="shared" ca="1" si="153"/>
        <v>8190.0000000000009</v>
      </c>
      <c r="O338" s="273">
        <f t="shared" ca="1" si="153"/>
        <v>11980.500000000002</v>
      </c>
      <c r="P338" s="273">
        <f t="shared" ca="1" si="153"/>
        <v>15581.475</v>
      </c>
      <c r="Q338" s="273">
        <f t="shared" ca="1" si="153"/>
        <v>19002.401250000003</v>
      </c>
      <c r="R338" s="273">
        <f t="shared" ca="1" si="153"/>
        <v>18052.281187500004</v>
      </c>
      <c r="S338" s="273">
        <f t="shared" ca="1" si="153"/>
        <v>17149.667128125002</v>
      </c>
      <c r="T338" s="273">
        <f t="shared" ca="1" si="153"/>
        <v>16292.183771718752</v>
      </c>
      <c r="U338" s="273">
        <f t="shared" ca="1" si="153"/>
        <v>15477.574583132815</v>
      </c>
    </row>
    <row r="339" spans="1:21" ht="15">
      <c r="A339" s="176"/>
      <c r="B339" s="285" t="s">
        <v>187</v>
      </c>
      <c r="C339" s="271" t="s">
        <v>186</v>
      </c>
      <c r="D339" s="280" t="str">
        <f>C334</f>
        <v>Domestic</v>
      </c>
      <c r="E339" s="271"/>
      <c r="F339" s="281"/>
      <c r="G339" s="275"/>
      <c r="H339" s="275"/>
      <c r="I339" s="275"/>
      <c r="J339" s="275"/>
      <c r="K339" s="231"/>
      <c r="L339" s="273">
        <f t="shared" ref="L339:U339" si="154">L342*L340</f>
        <v>35000</v>
      </c>
      <c r="M339" s="273">
        <f t="shared" ca="1" si="154"/>
        <v>68250</v>
      </c>
      <c r="N339" s="273">
        <f t="shared" ca="1" si="154"/>
        <v>99837.5</v>
      </c>
      <c r="O339" s="273">
        <f t="shared" ca="1" si="154"/>
        <v>129845.625</v>
      </c>
      <c r="P339" s="273">
        <f t="shared" ca="1" si="154"/>
        <v>158353.34375</v>
      </c>
      <c r="Q339" s="273">
        <f t="shared" ca="1" si="154"/>
        <v>150435.67656250001</v>
      </c>
      <c r="R339" s="273">
        <f t="shared" ca="1" si="154"/>
        <v>142913.892734375</v>
      </c>
      <c r="S339" s="273">
        <f t="shared" ca="1" si="154"/>
        <v>135768.19809765625</v>
      </c>
      <c r="T339" s="273">
        <f t="shared" ca="1" si="154"/>
        <v>128979.78819277344</v>
      </c>
      <c r="U339" s="273">
        <f t="shared" ca="1" si="154"/>
        <v>122530.79878313476</v>
      </c>
    </row>
    <row r="340" spans="1:21" ht="15">
      <c r="A340" s="176"/>
      <c r="B340" s="285" t="s">
        <v>185</v>
      </c>
      <c r="C340" s="252" t="str">
        <f>"LCU per unit of "&amp;D339</f>
        <v>LCU per unit of Domestic</v>
      </c>
      <c r="D340" s="280" t="str">
        <f>C329</f>
        <v>LCU</v>
      </c>
      <c r="E340" s="271"/>
      <c r="F340" s="281"/>
      <c r="G340" s="275"/>
      <c r="H340" s="275"/>
      <c r="I340" s="275"/>
      <c r="J340" s="275"/>
      <c r="K340" s="231"/>
      <c r="L340" s="273">
        <f t="shared" ref="L340:U340" si="155">INDEX($L$81:$U$85,MATCH($D340,$B$81:$B$85,0),MATCH(L$78,$L$78:$U$78,0))</f>
        <v>1</v>
      </c>
      <c r="M340" s="273">
        <f t="shared" si="155"/>
        <v>1</v>
      </c>
      <c r="N340" s="273">
        <f t="shared" si="155"/>
        <v>1</v>
      </c>
      <c r="O340" s="273">
        <f t="shared" si="155"/>
        <v>1</v>
      </c>
      <c r="P340" s="273">
        <f t="shared" si="155"/>
        <v>1</v>
      </c>
      <c r="Q340" s="273">
        <f t="shared" si="155"/>
        <v>1</v>
      </c>
      <c r="R340" s="273">
        <f t="shared" si="155"/>
        <v>1</v>
      </c>
      <c r="S340" s="273">
        <f t="shared" si="155"/>
        <v>1</v>
      </c>
      <c r="T340" s="273">
        <f t="shared" si="155"/>
        <v>1</v>
      </c>
      <c r="U340" s="273">
        <f t="shared" si="155"/>
        <v>1</v>
      </c>
    </row>
    <row r="341" spans="1:21" ht="15">
      <c r="A341" s="176"/>
      <c r="B341" s="285" t="s">
        <v>184</v>
      </c>
      <c r="C341" s="252" t="str">
        <f>"million "&amp;D340</f>
        <v>million LCU</v>
      </c>
      <c r="D341" s="280" t="str">
        <f>D340</f>
        <v>LCU</v>
      </c>
      <c r="E341" s="263"/>
      <c r="F341" s="287"/>
      <c r="G341" s="275"/>
      <c r="H341" s="275"/>
      <c r="I341" s="275"/>
      <c r="J341" s="275"/>
      <c r="K341" s="231"/>
      <c r="L341" s="288">
        <f t="shared" ref="L341:U341" si="156">L336/L340</f>
        <v>35000</v>
      </c>
      <c r="M341" s="288">
        <f t="shared" si="156"/>
        <v>33250</v>
      </c>
      <c r="N341" s="288">
        <f t="shared" si="156"/>
        <v>31587.5</v>
      </c>
      <c r="O341" s="288">
        <f t="shared" si="156"/>
        <v>30008.124999999996</v>
      </c>
      <c r="P341" s="288">
        <f t="shared" si="156"/>
        <v>28507.71875</v>
      </c>
      <c r="Q341" s="288">
        <f t="shared" si="156"/>
        <v>27082.332812500001</v>
      </c>
      <c r="R341" s="288">
        <f t="shared" si="156"/>
        <v>25728.216171874996</v>
      </c>
      <c r="S341" s="288">
        <f t="shared" si="156"/>
        <v>24441.805363281248</v>
      </c>
      <c r="T341" s="288">
        <f t="shared" si="156"/>
        <v>23219.715095117186</v>
      </c>
      <c r="U341" s="288">
        <f t="shared" si="156"/>
        <v>22058.729340361326</v>
      </c>
    </row>
    <row r="342" spans="1:21" ht="15">
      <c r="A342" s="176"/>
      <c r="B342" s="285" t="s">
        <v>183</v>
      </c>
      <c r="C342" s="252" t="str">
        <f>"million "&amp;D341</f>
        <v>million LCU</v>
      </c>
      <c r="D342" s="280" t="str">
        <f>D341</f>
        <v>LCU</v>
      </c>
      <c r="E342" s="271"/>
      <c r="F342" s="287"/>
      <c r="G342" s="275"/>
      <c r="H342" s="275"/>
      <c r="I342" s="275"/>
      <c r="J342" s="275"/>
      <c r="K342" s="231"/>
      <c r="L342" s="273">
        <f>L341</f>
        <v>35000</v>
      </c>
      <c r="M342" s="273">
        <f t="shared" ref="M342:U342" ca="1" si="157">L342+M341-M343</f>
        <v>68250</v>
      </c>
      <c r="N342" s="273">
        <f t="shared" ca="1" si="157"/>
        <v>99837.5</v>
      </c>
      <c r="O342" s="273">
        <f t="shared" ca="1" si="157"/>
        <v>129845.625</v>
      </c>
      <c r="P342" s="273">
        <f t="shared" ca="1" si="157"/>
        <v>158353.34375</v>
      </c>
      <c r="Q342" s="273">
        <f t="shared" ca="1" si="157"/>
        <v>150435.67656250001</v>
      </c>
      <c r="R342" s="273">
        <f t="shared" ca="1" si="157"/>
        <v>142913.892734375</v>
      </c>
      <c r="S342" s="273">
        <f t="shared" ca="1" si="157"/>
        <v>135768.19809765625</v>
      </c>
      <c r="T342" s="273">
        <f t="shared" ca="1" si="157"/>
        <v>128979.78819277344</v>
      </c>
      <c r="U342" s="273">
        <f t="shared" ca="1" si="157"/>
        <v>122530.79878313476</v>
      </c>
    </row>
    <row r="343" spans="1:21" ht="15">
      <c r="A343" s="176"/>
      <c r="B343" s="285" t="s">
        <v>119</v>
      </c>
      <c r="C343" s="252" t="str">
        <f>"million "&amp;D342</f>
        <v>million LCU</v>
      </c>
      <c r="D343" s="280" t="str">
        <f>D342</f>
        <v>LCU</v>
      </c>
      <c r="E343" s="271"/>
      <c r="F343" s="287"/>
      <c r="G343" s="275"/>
      <c r="H343" s="275"/>
      <c r="I343" s="275"/>
      <c r="J343" s="275"/>
      <c r="K343" s="231"/>
      <c r="L343" s="240"/>
      <c r="M343" s="273">
        <f t="shared" ref="M343:U343" ca="1" si="158">IF(M$241&gt;$C330-1,SUM(OFFSET($L341,0,M$241-$C330,1,$C330-$C331))/($C330-$C331),IF(M$241&lt;$C331+1,0,SUM(OFFSET($L341,0,0,1,M$241-$C331))/($C330-$C331)))</f>
        <v>0</v>
      </c>
      <c r="N343" s="273">
        <f t="shared" ca="1" si="158"/>
        <v>0</v>
      </c>
      <c r="O343" s="273">
        <f t="shared" ca="1" si="158"/>
        <v>0</v>
      </c>
      <c r="P343" s="273">
        <f t="shared" ca="1" si="158"/>
        <v>0</v>
      </c>
      <c r="Q343" s="273">
        <f t="shared" ca="1" si="158"/>
        <v>35000</v>
      </c>
      <c r="R343" s="273">
        <f t="shared" ca="1" si="158"/>
        <v>33250</v>
      </c>
      <c r="S343" s="273">
        <f t="shared" ca="1" si="158"/>
        <v>31587.5</v>
      </c>
      <c r="T343" s="273">
        <f t="shared" ca="1" si="158"/>
        <v>30008.124999999996</v>
      </c>
      <c r="U343" s="273">
        <f t="shared" ca="1" si="158"/>
        <v>28507.71875</v>
      </c>
    </row>
    <row r="344" spans="1:21" ht="15">
      <c r="A344" s="176"/>
      <c r="B344" s="285" t="s">
        <v>182</v>
      </c>
      <c r="C344" s="252" t="str">
        <f>"million "&amp;D343</f>
        <v>million LCU</v>
      </c>
      <c r="D344" s="280" t="str">
        <f>D343</f>
        <v>LCU</v>
      </c>
      <c r="E344" s="271"/>
      <c r="F344" s="287"/>
      <c r="G344" s="275"/>
      <c r="H344" s="275"/>
      <c r="I344" s="275"/>
      <c r="J344" s="275"/>
      <c r="K344" s="231"/>
      <c r="L344" s="240"/>
      <c r="M344" s="273">
        <f t="shared" ref="M344:U344" si="159">L342*$C332</f>
        <v>4200</v>
      </c>
      <c r="N344" s="273">
        <f t="shared" ca="1" si="159"/>
        <v>8190.0000000000009</v>
      </c>
      <c r="O344" s="273">
        <f t="shared" ca="1" si="159"/>
        <v>11980.500000000002</v>
      </c>
      <c r="P344" s="273">
        <f t="shared" ca="1" si="159"/>
        <v>15581.475</v>
      </c>
      <c r="Q344" s="273">
        <f t="shared" ca="1" si="159"/>
        <v>19002.401250000003</v>
      </c>
      <c r="R344" s="273">
        <f t="shared" ca="1" si="159"/>
        <v>18052.281187500004</v>
      </c>
      <c r="S344" s="273">
        <f t="shared" ca="1" si="159"/>
        <v>17149.667128125002</v>
      </c>
      <c r="T344" s="273">
        <f t="shared" ca="1" si="159"/>
        <v>16292.183771718752</v>
      </c>
      <c r="U344" s="273">
        <f t="shared" ca="1" si="159"/>
        <v>15477.574583132815</v>
      </c>
    </row>
    <row r="345" spans="1:21" ht="15">
      <c r="A345" s="176"/>
      <c r="B345" s="289" t="s">
        <v>195</v>
      </c>
      <c r="C345" s="252"/>
      <c r="D345" s="264"/>
      <c r="E345" s="260"/>
      <c r="F345" s="275"/>
      <c r="G345" s="275"/>
      <c r="H345" s="275"/>
      <c r="I345" s="275"/>
      <c r="J345" s="275"/>
      <c r="K345" s="231"/>
      <c r="L345" s="273"/>
      <c r="M345" s="273"/>
      <c r="N345" s="273"/>
      <c r="O345" s="273"/>
      <c r="P345" s="273"/>
      <c r="Q345" s="273"/>
      <c r="R345" s="273"/>
      <c r="S345" s="273"/>
      <c r="T345" s="273"/>
      <c r="U345" s="273"/>
    </row>
    <row r="346" spans="1:21" ht="15">
      <c r="A346" s="176"/>
      <c r="B346" s="285" t="s">
        <v>59</v>
      </c>
      <c r="C346" s="246" t="str">
        <f>IF(C351="Domestic","LCU","USD")</f>
        <v>LCU</v>
      </c>
      <c r="D346" s="251"/>
      <c r="E346" s="251"/>
      <c r="F346" s="255"/>
      <c r="G346" s="255"/>
      <c r="H346" s="255"/>
      <c r="I346" s="255"/>
      <c r="J346" s="255"/>
      <c r="K346" s="221"/>
      <c r="L346" s="221"/>
      <c r="M346" s="221"/>
      <c r="N346" s="221"/>
      <c r="O346" s="221"/>
      <c r="P346" s="221"/>
      <c r="Q346" s="221"/>
      <c r="R346" s="221"/>
      <c r="S346" s="221"/>
      <c r="T346" s="221"/>
      <c r="U346" s="221"/>
    </row>
    <row r="347" spans="1:21" ht="15">
      <c r="A347" s="176"/>
      <c r="B347" s="285" t="s">
        <v>221</v>
      </c>
      <c r="C347" s="247">
        <f>SUMIF($E$63:$E$72,$B345,H$63:H$72)</f>
        <v>5</v>
      </c>
      <c r="D347" s="251"/>
      <c r="E347" s="251"/>
      <c r="F347" s="255"/>
      <c r="G347" s="255"/>
      <c r="H347" s="255"/>
      <c r="I347" s="255"/>
      <c r="J347" s="255"/>
      <c r="K347" s="221"/>
      <c r="L347" s="221"/>
      <c r="M347" s="221"/>
      <c r="N347" s="221"/>
      <c r="O347" s="221"/>
      <c r="P347" s="221"/>
      <c r="Q347" s="221"/>
      <c r="R347" s="221"/>
      <c r="S347" s="221"/>
      <c r="T347" s="221"/>
      <c r="U347" s="221"/>
    </row>
    <row r="348" spans="1:21" ht="15">
      <c r="A348" s="176"/>
      <c r="B348" s="285" t="s">
        <v>220</v>
      </c>
      <c r="C348" s="248">
        <f>SUMIF($E$63:$E$72,$B345,I$63:I$72)</f>
        <v>4</v>
      </c>
      <c r="D348" s="251"/>
      <c r="E348" s="251"/>
      <c r="F348" s="255"/>
      <c r="G348" s="255"/>
      <c r="H348" s="255"/>
      <c r="I348" s="255"/>
      <c r="J348" s="255"/>
      <c r="K348" s="221"/>
      <c r="L348" s="221"/>
      <c r="M348" s="221"/>
      <c r="N348" s="221"/>
      <c r="O348" s="221"/>
      <c r="P348" s="221"/>
      <c r="Q348" s="221"/>
      <c r="R348" s="221"/>
      <c r="S348" s="221"/>
      <c r="T348" s="221"/>
      <c r="U348" s="221"/>
    </row>
    <row r="349" spans="1:21" ht="15">
      <c r="A349" s="176"/>
      <c r="B349" s="285" t="s">
        <v>219</v>
      </c>
      <c r="C349" s="249">
        <f>SUMIF($E$63:$E$72,$B345,G$63:G$72)</f>
        <v>0.12000000000000001</v>
      </c>
      <c r="D349" s="251"/>
      <c r="E349" s="251"/>
      <c r="F349" s="255"/>
      <c r="G349" s="255"/>
      <c r="H349" s="255"/>
      <c r="I349" s="255"/>
      <c r="J349" s="255"/>
      <c r="K349" s="221"/>
      <c r="L349" s="221"/>
      <c r="M349" s="221"/>
      <c r="N349" s="221"/>
      <c r="O349" s="221"/>
      <c r="P349" s="221"/>
      <c r="Q349" s="221"/>
      <c r="R349" s="221"/>
      <c r="S349" s="221"/>
      <c r="T349" s="221"/>
      <c r="U349" s="221"/>
    </row>
    <row r="350" spans="1:21" ht="15">
      <c r="A350" s="176"/>
      <c r="B350" s="285" t="s">
        <v>218</v>
      </c>
      <c r="C350" s="280" t="s">
        <v>232</v>
      </c>
      <c r="D350" s="251"/>
      <c r="E350" s="251"/>
      <c r="F350" s="255"/>
      <c r="G350" s="255"/>
      <c r="H350" s="255"/>
      <c r="I350" s="255"/>
      <c r="J350" s="255"/>
      <c r="K350" s="221"/>
      <c r="L350" s="221"/>
      <c r="M350" s="221"/>
      <c r="N350" s="221"/>
      <c r="O350" s="221"/>
      <c r="P350" s="221"/>
      <c r="Q350" s="221"/>
      <c r="R350" s="221"/>
      <c r="S350" s="221"/>
      <c r="T350" s="221"/>
      <c r="U350" s="221"/>
    </row>
    <row r="351" spans="1:21" ht="15">
      <c r="A351" s="176"/>
      <c r="B351" s="285" t="str">
        <f>"Classified as External or Domestic?"</f>
        <v>Classified as External or Domestic?</v>
      </c>
      <c r="C351" s="248" t="str">
        <f>VLOOKUP(B345,$E$63:$I$72,2,FALSE)</f>
        <v>Domestic</v>
      </c>
      <c r="D351" s="251"/>
      <c r="E351" s="251"/>
      <c r="F351" s="255"/>
      <c r="G351" s="255"/>
      <c r="H351" s="255"/>
      <c r="I351" s="255"/>
      <c r="J351" s="255"/>
      <c r="K351" s="221"/>
      <c r="L351" s="221"/>
      <c r="M351" s="221"/>
      <c r="N351" s="221"/>
      <c r="O351" s="221"/>
      <c r="P351" s="221"/>
      <c r="Q351" s="221"/>
      <c r="R351" s="221"/>
      <c r="S351" s="221"/>
      <c r="T351" s="221"/>
      <c r="U351" s="221"/>
    </row>
    <row r="352" spans="1:21" ht="15">
      <c r="A352" s="176"/>
      <c r="B352" s="285" t="s">
        <v>258</v>
      </c>
      <c r="C352" s="251" t="s">
        <v>257</v>
      </c>
      <c r="D352" s="251"/>
      <c r="E352" s="251"/>
      <c r="F352" s="255"/>
      <c r="G352" s="255"/>
      <c r="H352" s="255"/>
      <c r="I352" s="255"/>
      <c r="J352" s="255"/>
      <c r="K352" s="221"/>
      <c r="L352" s="288">
        <f>L353/L$101*100</f>
        <v>-83.348831658036204</v>
      </c>
      <c r="M352" s="288">
        <f t="shared" ref="M352:U352" ca="1" si="160">M353/M$101*100</f>
        <v>-79.543314314823945</v>
      </c>
      <c r="N352" s="288">
        <f t="shared" ca="1" si="160"/>
        <v>-90.280522627492459</v>
      </c>
      <c r="O352" s="288">
        <f t="shared" ca="1" si="160"/>
        <v>-81.996500726626948</v>
      </c>
      <c r="P352" s="288">
        <f t="shared" ca="1" si="160"/>
        <v>-81.222446678223022</v>
      </c>
      <c r="Q352" s="288">
        <f t="shared" ca="1" si="160"/>
        <v>-32.058703914757096</v>
      </c>
      <c r="R352" s="288">
        <f t="shared" ca="1" si="160"/>
        <v>-29.076448815293244</v>
      </c>
      <c r="S352" s="288">
        <f t="shared" ca="1" si="160"/>
        <v>-27.775063019345659</v>
      </c>
      <c r="T352" s="288">
        <f t="shared" ca="1" si="160"/>
        <v>-23.190558072476854</v>
      </c>
      <c r="U352" s="288">
        <f t="shared" ca="1" si="160"/>
        <v>-20.532390971430779</v>
      </c>
    </row>
    <row r="353" spans="1:21" ht="15">
      <c r="A353" s="176"/>
      <c r="B353" s="285" t="s">
        <v>189</v>
      </c>
      <c r="C353" s="271" t="s">
        <v>186</v>
      </c>
      <c r="D353" s="280" t="str">
        <f>C351</f>
        <v>Domestic</v>
      </c>
      <c r="E353" s="271"/>
      <c r="F353" s="281"/>
      <c r="G353" s="275"/>
      <c r="H353" s="275"/>
      <c r="I353" s="275"/>
      <c r="J353" s="275"/>
      <c r="K353" s="231"/>
      <c r="L353" s="250">
        <f>SUMIF($E$63:$E$72,$B345,L$63:L$72)*L357</f>
        <v>20000</v>
      </c>
      <c r="M353" s="250">
        <f t="shared" ref="M353:U353" si="161">SUMIF($E$63:$E$72,$B345,M$63:M$72)*M357</f>
        <v>19000</v>
      </c>
      <c r="N353" s="250">
        <f t="shared" si="161"/>
        <v>18050</v>
      </c>
      <c r="O353" s="250">
        <f t="shared" si="161"/>
        <v>17147.499999999996</v>
      </c>
      <c r="P353" s="250">
        <f t="shared" si="161"/>
        <v>16290.125</v>
      </c>
      <c r="Q353" s="250">
        <f t="shared" si="161"/>
        <v>15475.61875</v>
      </c>
      <c r="R353" s="250">
        <f t="shared" si="161"/>
        <v>14701.837812499998</v>
      </c>
      <c r="S353" s="250">
        <f t="shared" si="161"/>
        <v>13966.745921874999</v>
      </c>
      <c r="T353" s="250">
        <f t="shared" si="161"/>
        <v>13268.408625781249</v>
      </c>
      <c r="U353" s="250">
        <f t="shared" si="161"/>
        <v>12604.988194492185</v>
      </c>
    </row>
    <row r="354" spans="1:21" ht="15">
      <c r="A354" s="176"/>
      <c r="B354" s="285" t="s">
        <v>188</v>
      </c>
      <c r="C354" s="271" t="s">
        <v>186</v>
      </c>
      <c r="D354" s="280" t="str">
        <f>C351</f>
        <v>Domestic</v>
      </c>
      <c r="E354" s="271"/>
      <c r="F354" s="281"/>
      <c r="G354" s="275"/>
      <c r="H354" s="275"/>
      <c r="I354" s="275"/>
      <c r="J354" s="275"/>
      <c r="K354" s="231"/>
      <c r="L354" s="240"/>
      <c r="M354" s="273">
        <f t="shared" ref="M354:U354" ca="1" si="162">M360*M357</f>
        <v>0</v>
      </c>
      <c r="N354" s="273">
        <f t="shared" ca="1" si="162"/>
        <v>0</v>
      </c>
      <c r="O354" s="273">
        <f t="shared" ca="1" si="162"/>
        <v>0</v>
      </c>
      <c r="P354" s="273">
        <f t="shared" ca="1" si="162"/>
        <v>0</v>
      </c>
      <c r="Q354" s="273">
        <f t="shared" ca="1" si="162"/>
        <v>20000</v>
      </c>
      <c r="R354" s="273">
        <f t="shared" ca="1" si="162"/>
        <v>19000</v>
      </c>
      <c r="S354" s="273">
        <f t="shared" ca="1" si="162"/>
        <v>18050</v>
      </c>
      <c r="T354" s="273">
        <f t="shared" ca="1" si="162"/>
        <v>17147.499999999996</v>
      </c>
      <c r="U354" s="273">
        <f t="shared" ca="1" si="162"/>
        <v>16290.125</v>
      </c>
    </row>
    <row r="355" spans="1:21" ht="15">
      <c r="A355" s="176"/>
      <c r="B355" s="285" t="s">
        <v>206</v>
      </c>
      <c r="C355" s="271" t="s">
        <v>186</v>
      </c>
      <c r="D355" s="280" t="str">
        <f>C351</f>
        <v>Domestic</v>
      </c>
      <c r="E355" s="271"/>
      <c r="F355" s="281"/>
      <c r="G355" s="275"/>
      <c r="H355" s="275"/>
      <c r="I355" s="275"/>
      <c r="J355" s="275"/>
      <c r="K355" s="231"/>
      <c r="L355" s="240"/>
      <c r="M355" s="273">
        <f t="shared" ref="M355:U355" si="163">M361*M357</f>
        <v>2400</v>
      </c>
      <c r="N355" s="273">
        <f t="shared" ca="1" si="163"/>
        <v>4680</v>
      </c>
      <c r="O355" s="273">
        <f t="shared" ca="1" si="163"/>
        <v>6846.0000000000009</v>
      </c>
      <c r="P355" s="273">
        <f t="shared" ca="1" si="163"/>
        <v>8903.7000000000007</v>
      </c>
      <c r="Q355" s="273">
        <f t="shared" ca="1" si="163"/>
        <v>10858.515000000001</v>
      </c>
      <c r="R355" s="273">
        <f t="shared" ca="1" si="163"/>
        <v>10315.589250000001</v>
      </c>
      <c r="S355" s="273">
        <f t="shared" ca="1" si="163"/>
        <v>9799.8097875000003</v>
      </c>
      <c r="T355" s="273">
        <f t="shared" ca="1" si="163"/>
        <v>9309.8192981249995</v>
      </c>
      <c r="U355" s="273">
        <f t="shared" ca="1" si="163"/>
        <v>8844.3283332187493</v>
      </c>
    </row>
    <row r="356" spans="1:21" ht="15">
      <c r="A356" s="176"/>
      <c r="B356" s="285" t="s">
        <v>187</v>
      </c>
      <c r="C356" s="271" t="s">
        <v>186</v>
      </c>
      <c r="D356" s="280" t="str">
        <f>C351</f>
        <v>Domestic</v>
      </c>
      <c r="E356" s="271"/>
      <c r="F356" s="281"/>
      <c r="G356" s="275"/>
      <c r="H356" s="275"/>
      <c r="I356" s="275"/>
      <c r="J356" s="275"/>
      <c r="K356" s="231"/>
      <c r="L356" s="273">
        <f t="shared" ref="L356:U356" si="164">L359*L357</f>
        <v>20000</v>
      </c>
      <c r="M356" s="273">
        <f t="shared" ca="1" si="164"/>
        <v>39000</v>
      </c>
      <c r="N356" s="273">
        <f t="shared" ca="1" si="164"/>
        <v>57050</v>
      </c>
      <c r="O356" s="273">
        <f t="shared" ca="1" si="164"/>
        <v>74197.5</v>
      </c>
      <c r="P356" s="273">
        <f t="shared" ca="1" si="164"/>
        <v>90487.625</v>
      </c>
      <c r="Q356" s="273">
        <f t="shared" ca="1" si="164"/>
        <v>85963.243749999994</v>
      </c>
      <c r="R356" s="273">
        <f t="shared" ca="1" si="164"/>
        <v>81665.081562499996</v>
      </c>
      <c r="S356" s="273">
        <f t="shared" ca="1" si="164"/>
        <v>77581.827484374997</v>
      </c>
      <c r="T356" s="273">
        <f t="shared" ca="1" si="164"/>
        <v>73702.736110156242</v>
      </c>
      <c r="U356" s="273">
        <f t="shared" ca="1" si="164"/>
        <v>70017.599304648422</v>
      </c>
    </row>
    <row r="357" spans="1:21" ht="15">
      <c r="A357" s="176"/>
      <c r="B357" s="285" t="s">
        <v>185</v>
      </c>
      <c r="C357" s="252" t="str">
        <f>"LCU per unit of "&amp;D356</f>
        <v>LCU per unit of Domestic</v>
      </c>
      <c r="D357" s="280" t="str">
        <f>C346</f>
        <v>LCU</v>
      </c>
      <c r="E357" s="271"/>
      <c r="F357" s="281"/>
      <c r="G357" s="275"/>
      <c r="H357" s="275"/>
      <c r="I357" s="275"/>
      <c r="J357" s="275"/>
      <c r="K357" s="231"/>
      <c r="L357" s="273">
        <f t="shared" ref="L357:U357" si="165">INDEX($L$81:$U$85,MATCH($D357,$B$81:$B$85,0),MATCH(L$78,$L$78:$U$78,0))</f>
        <v>1</v>
      </c>
      <c r="M357" s="273">
        <f t="shared" si="165"/>
        <v>1</v>
      </c>
      <c r="N357" s="273">
        <f t="shared" si="165"/>
        <v>1</v>
      </c>
      <c r="O357" s="273">
        <f t="shared" si="165"/>
        <v>1</v>
      </c>
      <c r="P357" s="273">
        <f t="shared" si="165"/>
        <v>1</v>
      </c>
      <c r="Q357" s="273">
        <f t="shared" si="165"/>
        <v>1</v>
      </c>
      <c r="R357" s="273">
        <f t="shared" si="165"/>
        <v>1</v>
      </c>
      <c r="S357" s="273">
        <f t="shared" si="165"/>
        <v>1</v>
      </c>
      <c r="T357" s="273">
        <f t="shared" si="165"/>
        <v>1</v>
      </c>
      <c r="U357" s="273">
        <f t="shared" si="165"/>
        <v>1</v>
      </c>
    </row>
    <row r="358" spans="1:21" ht="15">
      <c r="A358" s="176"/>
      <c r="B358" s="285" t="s">
        <v>184</v>
      </c>
      <c r="C358" s="252" t="str">
        <f>"million "&amp;D357</f>
        <v>million LCU</v>
      </c>
      <c r="D358" s="280" t="str">
        <f>D357</f>
        <v>LCU</v>
      </c>
      <c r="E358" s="263"/>
      <c r="F358" s="287"/>
      <c r="G358" s="275"/>
      <c r="H358" s="275"/>
      <c r="I358" s="275"/>
      <c r="J358" s="275"/>
      <c r="K358" s="231"/>
      <c r="L358" s="288">
        <f t="shared" ref="L358:U358" si="166">L353/L357</f>
        <v>20000</v>
      </c>
      <c r="M358" s="288">
        <f t="shared" si="166"/>
        <v>19000</v>
      </c>
      <c r="N358" s="288">
        <f t="shared" si="166"/>
        <v>18050</v>
      </c>
      <c r="O358" s="288">
        <f t="shared" si="166"/>
        <v>17147.499999999996</v>
      </c>
      <c r="P358" s="288">
        <f t="shared" si="166"/>
        <v>16290.125</v>
      </c>
      <c r="Q358" s="288">
        <f t="shared" si="166"/>
        <v>15475.61875</v>
      </c>
      <c r="R358" s="288">
        <f t="shared" si="166"/>
        <v>14701.837812499998</v>
      </c>
      <c r="S358" s="288">
        <f t="shared" si="166"/>
        <v>13966.745921874999</v>
      </c>
      <c r="T358" s="288">
        <f t="shared" si="166"/>
        <v>13268.408625781249</v>
      </c>
      <c r="U358" s="288">
        <f t="shared" si="166"/>
        <v>12604.988194492185</v>
      </c>
    </row>
    <row r="359" spans="1:21" ht="15">
      <c r="A359" s="176"/>
      <c r="B359" s="285" t="s">
        <v>183</v>
      </c>
      <c r="C359" s="252" t="str">
        <f>"million "&amp;D358</f>
        <v>million LCU</v>
      </c>
      <c r="D359" s="280" t="str">
        <f>D358</f>
        <v>LCU</v>
      </c>
      <c r="E359" s="271"/>
      <c r="F359" s="287"/>
      <c r="G359" s="275"/>
      <c r="H359" s="275"/>
      <c r="I359" s="275"/>
      <c r="J359" s="275"/>
      <c r="K359" s="231"/>
      <c r="L359" s="273">
        <f>L358</f>
        <v>20000</v>
      </c>
      <c r="M359" s="273">
        <f t="shared" ref="M359:U359" ca="1" si="167">L359+M358-M360</f>
        <v>39000</v>
      </c>
      <c r="N359" s="273">
        <f t="shared" ca="1" si="167"/>
        <v>57050</v>
      </c>
      <c r="O359" s="273">
        <f t="shared" ca="1" si="167"/>
        <v>74197.5</v>
      </c>
      <c r="P359" s="273">
        <f t="shared" ca="1" si="167"/>
        <v>90487.625</v>
      </c>
      <c r="Q359" s="273">
        <f t="shared" ca="1" si="167"/>
        <v>85963.243749999994</v>
      </c>
      <c r="R359" s="273">
        <f t="shared" ca="1" si="167"/>
        <v>81665.081562499996</v>
      </c>
      <c r="S359" s="273">
        <f t="shared" ca="1" si="167"/>
        <v>77581.827484374997</v>
      </c>
      <c r="T359" s="273">
        <f t="shared" ca="1" si="167"/>
        <v>73702.736110156242</v>
      </c>
      <c r="U359" s="273">
        <f t="shared" ca="1" si="167"/>
        <v>70017.599304648422</v>
      </c>
    </row>
    <row r="360" spans="1:21" ht="15">
      <c r="A360" s="176"/>
      <c r="B360" s="285" t="s">
        <v>119</v>
      </c>
      <c r="C360" s="252" t="str">
        <f>"million "&amp;D359</f>
        <v>million LCU</v>
      </c>
      <c r="D360" s="280" t="str">
        <f>D359</f>
        <v>LCU</v>
      </c>
      <c r="E360" s="271"/>
      <c r="F360" s="287"/>
      <c r="G360" s="275"/>
      <c r="H360" s="275"/>
      <c r="I360" s="275"/>
      <c r="J360" s="275"/>
      <c r="K360" s="231"/>
      <c r="L360" s="240"/>
      <c r="M360" s="273">
        <f t="shared" ref="M360:U360" ca="1" si="168">IF(M$241&gt;$C347-1,SUM(OFFSET($L358,0,M$241-$C347,1,$C347-$C348))/($C347-$C348),IF(M$241&lt;$C348+1,0,SUM(OFFSET($L358,0,0,1,M$241-$C348))/($C347-$C348)))</f>
        <v>0</v>
      </c>
      <c r="N360" s="273">
        <f t="shared" ca="1" si="168"/>
        <v>0</v>
      </c>
      <c r="O360" s="273">
        <f t="shared" ca="1" si="168"/>
        <v>0</v>
      </c>
      <c r="P360" s="273">
        <f t="shared" ca="1" si="168"/>
        <v>0</v>
      </c>
      <c r="Q360" s="273">
        <f t="shared" ca="1" si="168"/>
        <v>20000</v>
      </c>
      <c r="R360" s="273">
        <f t="shared" ca="1" si="168"/>
        <v>19000</v>
      </c>
      <c r="S360" s="273">
        <f t="shared" ca="1" si="168"/>
        <v>18050</v>
      </c>
      <c r="T360" s="273">
        <f t="shared" ca="1" si="168"/>
        <v>17147.499999999996</v>
      </c>
      <c r="U360" s="273">
        <f t="shared" ca="1" si="168"/>
        <v>16290.125</v>
      </c>
    </row>
    <row r="361" spans="1:21" ht="15">
      <c r="A361" s="176"/>
      <c r="B361" s="285" t="s">
        <v>182</v>
      </c>
      <c r="C361" s="252" t="str">
        <f>"million "&amp;D360</f>
        <v>million LCU</v>
      </c>
      <c r="D361" s="280" t="str">
        <f>D360</f>
        <v>LCU</v>
      </c>
      <c r="E361" s="271"/>
      <c r="F361" s="287"/>
      <c r="G361" s="275"/>
      <c r="H361" s="275"/>
      <c r="I361" s="275"/>
      <c r="J361" s="275"/>
      <c r="K361" s="231"/>
      <c r="L361" s="240"/>
      <c r="M361" s="273">
        <f t="shared" ref="M361:U361" si="169">L359*$C349</f>
        <v>2400</v>
      </c>
      <c r="N361" s="273">
        <f t="shared" ca="1" si="169"/>
        <v>4680</v>
      </c>
      <c r="O361" s="273">
        <f t="shared" ca="1" si="169"/>
        <v>6846.0000000000009</v>
      </c>
      <c r="P361" s="273">
        <f t="shared" ca="1" si="169"/>
        <v>8903.7000000000007</v>
      </c>
      <c r="Q361" s="273">
        <f t="shared" ca="1" si="169"/>
        <v>10858.515000000001</v>
      </c>
      <c r="R361" s="273">
        <f t="shared" ca="1" si="169"/>
        <v>10315.589250000001</v>
      </c>
      <c r="S361" s="273">
        <f t="shared" ca="1" si="169"/>
        <v>9799.8097875000003</v>
      </c>
      <c r="T361" s="273">
        <f t="shared" ca="1" si="169"/>
        <v>9309.8192981249995</v>
      </c>
      <c r="U361" s="273">
        <f t="shared" ca="1" si="169"/>
        <v>8844.3283332187493</v>
      </c>
    </row>
    <row r="362" spans="1:21" ht="15">
      <c r="A362" s="176"/>
      <c r="B362" s="289" t="s">
        <v>194</v>
      </c>
      <c r="C362" s="252"/>
      <c r="D362" s="264"/>
      <c r="E362" s="260"/>
      <c r="F362" s="275"/>
      <c r="G362" s="275"/>
      <c r="H362" s="275"/>
      <c r="I362" s="275"/>
      <c r="J362" s="275"/>
      <c r="K362" s="231"/>
      <c r="L362" s="273"/>
      <c r="M362" s="273"/>
      <c r="N362" s="273"/>
      <c r="O362" s="273"/>
      <c r="P362" s="273"/>
      <c r="Q362" s="273"/>
      <c r="R362" s="273"/>
      <c r="S362" s="273"/>
      <c r="T362" s="273"/>
      <c r="U362" s="273"/>
    </row>
    <row r="363" spans="1:21" ht="15">
      <c r="A363" s="176"/>
      <c r="B363" s="285" t="s">
        <v>59</v>
      </c>
      <c r="C363" s="246" t="str">
        <f>IF(C368="Domestic","LCU","USD")</f>
        <v>USD</v>
      </c>
      <c r="D363" s="251"/>
      <c r="E363" s="251"/>
      <c r="F363" s="255"/>
      <c r="G363" s="255"/>
      <c r="H363" s="255"/>
      <c r="I363" s="255"/>
      <c r="J363" s="255"/>
      <c r="K363" s="221"/>
      <c r="L363" s="221"/>
      <c r="M363" s="221"/>
      <c r="N363" s="221"/>
      <c r="O363" s="221"/>
      <c r="P363" s="221"/>
      <c r="Q363" s="221"/>
      <c r="R363" s="221"/>
      <c r="S363" s="221"/>
      <c r="T363" s="221"/>
      <c r="U363" s="221"/>
    </row>
    <row r="364" spans="1:21" ht="15">
      <c r="A364" s="176"/>
      <c r="B364" s="285" t="s">
        <v>221</v>
      </c>
      <c r="C364" s="247">
        <f>SUMIF($E$63:$E$72,$B362,H$63:H$72)</f>
        <v>10</v>
      </c>
      <c r="D364" s="251"/>
      <c r="E364" s="251"/>
      <c r="F364" s="255"/>
      <c r="G364" s="255"/>
      <c r="H364" s="255"/>
      <c r="I364" s="255"/>
      <c r="J364" s="255"/>
      <c r="K364" s="221"/>
      <c r="L364" s="221"/>
      <c r="M364" s="221"/>
      <c r="N364" s="221"/>
      <c r="O364" s="221"/>
      <c r="P364" s="221"/>
      <c r="Q364" s="221"/>
      <c r="R364" s="221"/>
      <c r="S364" s="221"/>
      <c r="T364" s="221"/>
      <c r="U364" s="221"/>
    </row>
    <row r="365" spans="1:21" ht="15">
      <c r="A365" s="176"/>
      <c r="B365" s="285" t="s">
        <v>220</v>
      </c>
      <c r="C365" s="248">
        <f>SUMIF($E$63:$E$72,$B362,I$63:I$72)</f>
        <v>0</v>
      </c>
      <c r="D365" s="251"/>
      <c r="E365" s="251"/>
      <c r="F365" s="255"/>
      <c r="G365" s="255"/>
      <c r="H365" s="255"/>
      <c r="I365" s="255"/>
      <c r="J365" s="255"/>
      <c r="K365" s="221"/>
      <c r="L365" s="221"/>
      <c r="M365" s="221"/>
      <c r="N365" s="221"/>
      <c r="O365" s="221"/>
      <c r="P365" s="221"/>
      <c r="Q365" s="221"/>
      <c r="R365" s="221"/>
      <c r="S365" s="221"/>
      <c r="T365" s="221"/>
      <c r="U365" s="221"/>
    </row>
    <row r="366" spans="1:21" ht="15">
      <c r="A366" s="176"/>
      <c r="B366" s="285" t="s">
        <v>219</v>
      </c>
      <c r="C366" s="249">
        <f>SUMIF($E$63:$E$72,$B362,G$63:G$72)</f>
        <v>0.1</v>
      </c>
      <c r="D366" s="251"/>
      <c r="E366" s="251"/>
      <c r="F366" s="255"/>
      <c r="G366" s="255"/>
      <c r="H366" s="255"/>
      <c r="I366" s="255"/>
      <c r="J366" s="255"/>
      <c r="K366" s="221"/>
      <c r="L366" s="221"/>
      <c r="M366" s="221"/>
      <c r="N366" s="221"/>
      <c r="O366" s="221"/>
      <c r="P366" s="221"/>
      <c r="Q366" s="221"/>
      <c r="R366" s="221"/>
      <c r="S366" s="221"/>
      <c r="T366" s="221"/>
      <c r="U366" s="221"/>
    </row>
    <row r="367" spans="1:21" ht="15">
      <c r="A367" s="176"/>
      <c r="B367" s="285" t="s">
        <v>218</v>
      </c>
      <c r="C367" s="280" t="s">
        <v>232</v>
      </c>
      <c r="D367" s="251"/>
      <c r="E367" s="251"/>
      <c r="F367" s="255"/>
      <c r="G367" s="255"/>
      <c r="H367" s="255"/>
      <c r="I367" s="255"/>
      <c r="J367" s="255"/>
      <c r="K367" s="221"/>
      <c r="L367" s="221"/>
      <c r="M367" s="221"/>
      <c r="N367" s="221"/>
      <c r="O367" s="221"/>
      <c r="P367" s="221"/>
      <c r="Q367" s="221"/>
      <c r="R367" s="221"/>
      <c r="S367" s="221"/>
      <c r="T367" s="221"/>
      <c r="U367" s="221"/>
    </row>
    <row r="368" spans="1:21" ht="15">
      <c r="A368" s="176"/>
      <c r="B368" s="285" t="str">
        <f>"Classified as External or Domestic?"</f>
        <v>Classified as External or Domestic?</v>
      </c>
      <c r="C368" s="248" t="str">
        <f>VLOOKUP(B362,$E$63:$I$72,2,FALSE)</f>
        <v>External</v>
      </c>
      <c r="D368" s="251"/>
      <c r="E368" s="251"/>
      <c r="F368" s="255"/>
      <c r="G368" s="255"/>
      <c r="H368" s="255"/>
      <c r="I368" s="255"/>
      <c r="J368" s="255"/>
      <c r="K368" s="221"/>
      <c r="L368" s="221"/>
      <c r="M368" s="221"/>
      <c r="N368" s="221"/>
      <c r="O368" s="221"/>
      <c r="P368" s="221"/>
      <c r="Q368" s="221"/>
      <c r="R368" s="221"/>
      <c r="S368" s="221"/>
      <c r="T368" s="221"/>
      <c r="U368" s="221"/>
    </row>
    <row r="369" spans="1:21" ht="15">
      <c r="A369" s="176"/>
      <c r="B369" s="285" t="s">
        <v>258</v>
      </c>
      <c r="C369" s="251" t="s">
        <v>257</v>
      </c>
      <c r="D369" s="251"/>
      <c r="E369" s="251"/>
      <c r="F369" s="255"/>
      <c r="G369" s="255"/>
      <c r="H369" s="255"/>
      <c r="I369" s="255"/>
      <c r="J369" s="255"/>
      <c r="K369" s="221"/>
      <c r="L369" s="288">
        <f>L370/L$101*100</f>
        <v>0</v>
      </c>
      <c r="M369" s="288">
        <f t="shared" ref="M369:U369" ca="1" si="170">M370/M$101*100</f>
        <v>0</v>
      </c>
      <c r="N369" s="288">
        <f t="shared" ca="1" si="170"/>
        <v>0</v>
      </c>
      <c r="O369" s="288">
        <f t="shared" ca="1" si="170"/>
        <v>0</v>
      </c>
      <c r="P369" s="288">
        <f t="shared" ca="1" si="170"/>
        <v>0</v>
      </c>
      <c r="Q369" s="288">
        <f t="shared" ca="1" si="170"/>
        <v>0</v>
      </c>
      <c r="R369" s="288">
        <f t="shared" ca="1" si="170"/>
        <v>0</v>
      </c>
      <c r="S369" s="288">
        <f t="shared" ca="1" si="170"/>
        <v>0</v>
      </c>
      <c r="T369" s="288">
        <f t="shared" ca="1" si="170"/>
        <v>0</v>
      </c>
      <c r="U369" s="288">
        <f t="shared" ca="1" si="170"/>
        <v>0</v>
      </c>
    </row>
    <row r="370" spans="1:21" ht="15">
      <c r="A370" s="176"/>
      <c r="B370" s="285" t="s">
        <v>189</v>
      </c>
      <c r="C370" s="271" t="s">
        <v>186</v>
      </c>
      <c r="D370" s="280" t="str">
        <f>C368</f>
        <v>External</v>
      </c>
      <c r="E370" s="271"/>
      <c r="F370" s="281"/>
      <c r="G370" s="275"/>
      <c r="H370" s="275"/>
      <c r="I370" s="275"/>
      <c r="J370" s="275"/>
      <c r="K370" s="231"/>
      <c r="L370" s="250">
        <f>SUMIF($E$63:$E$72,$B362,L$63:L$72)*L374</f>
        <v>0</v>
      </c>
      <c r="M370" s="250">
        <f t="shared" ref="M370:U370" si="171">SUMIF($E$63:$E$72,$B362,M$63:M$72)*M374</f>
        <v>0</v>
      </c>
      <c r="N370" s="250">
        <f t="shared" si="171"/>
        <v>0</v>
      </c>
      <c r="O370" s="250">
        <f t="shared" si="171"/>
        <v>0</v>
      </c>
      <c r="P370" s="250">
        <f t="shared" si="171"/>
        <v>0</v>
      </c>
      <c r="Q370" s="250">
        <f t="shared" si="171"/>
        <v>0</v>
      </c>
      <c r="R370" s="250">
        <f t="shared" si="171"/>
        <v>0</v>
      </c>
      <c r="S370" s="250">
        <f t="shared" si="171"/>
        <v>0</v>
      </c>
      <c r="T370" s="250">
        <f t="shared" si="171"/>
        <v>0</v>
      </c>
      <c r="U370" s="250">
        <f t="shared" si="171"/>
        <v>0</v>
      </c>
    </row>
    <row r="371" spans="1:21" ht="15">
      <c r="A371" s="176"/>
      <c r="B371" s="285" t="s">
        <v>188</v>
      </c>
      <c r="C371" s="271" t="s">
        <v>186</v>
      </c>
      <c r="D371" s="280" t="str">
        <f>C368</f>
        <v>External</v>
      </c>
      <c r="E371" s="271"/>
      <c r="F371" s="281"/>
      <c r="G371" s="275"/>
      <c r="H371" s="275"/>
      <c r="I371" s="275"/>
      <c r="J371" s="275"/>
      <c r="K371" s="231"/>
      <c r="L371" s="240"/>
      <c r="M371" s="273">
        <f t="shared" ref="M371:U371" ca="1" si="172">M377*M374</f>
        <v>0</v>
      </c>
      <c r="N371" s="273">
        <f t="shared" ca="1" si="172"/>
        <v>0</v>
      </c>
      <c r="O371" s="273">
        <f t="shared" ca="1" si="172"/>
        <v>0</v>
      </c>
      <c r="P371" s="273">
        <f t="shared" ca="1" si="172"/>
        <v>0</v>
      </c>
      <c r="Q371" s="273">
        <f t="shared" ca="1" si="172"/>
        <v>0</v>
      </c>
      <c r="R371" s="273">
        <f t="shared" ca="1" si="172"/>
        <v>0</v>
      </c>
      <c r="S371" s="273">
        <f t="shared" ca="1" si="172"/>
        <v>0</v>
      </c>
      <c r="T371" s="273">
        <f t="shared" ca="1" si="172"/>
        <v>0</v>
      </c>
      <c r="U371" s="273">
        <f t="shared" ca="1" si="172"/>
        <v>0</v>
      </c>
    </row>
    <row r="372" spans="1:21" ht="15">
      <c r="A372" s="176"/>
      <c r="B372" s="285" t="s">
        <v>206</v>
      </c>
      <c r="C372" s="271" t="s">
        <v>186</v>
      </c>
      <c r="D372" s="280" t="str">
        <f>C368</f>
        <v>External</v>
      </c>
      <c r="E372" s="271"/>
      <c r="F372" s="281"/>
      <c r="G372" s="275"/>
      <c r="H372" s="275"/>
      <c r="I372" s="275"/>
      <c r="J372" s="275"/>
      <c r="K372" s="231"/>
      <c r="L372" s="240"/>
      <c r="M372" s="273">
        <f t="shared" ref="M372:U372" si="173">M378*M374</f>
        <v>0</v>
      </c>
      <c r="N372" s="273">
        <f t="shared" ca="1" si="173"/>
        <v>0</v>
      </c>
      <c r="O372" s="273">
        <f t="shared" ca="1" si="173"/>
        <v>0</v>
      </c>
      <c r="P372" s="273">
        <f t="shared" ca="1" si="173"/>
        <v>0</v>
      </c>
      <c r="Q372" s="273">
        <f t="shared" ca="1" si="173"/>
        <v>0</v>
      </c>
      <c r="R372" s="273">
        <f t="shared" ca="1" si="173"/>
        <v>0</v>
      </c>
      <c r="S372" s="273">
        <f t="shared" ca="1" si="173"/>
        <v>0</v>
      </c>
      <c r="T372" s="273">
        <f t="shared" ca="1" si="173"/>
        <v>0</v>
      </c>
      <c r="U372" s="273">
        <f t="shared" ca="1" si="173"/>
        <v>0</v>
      </c>
    </row>
    <row r="373" spans="1:21" ht="15">
      <c r="A373" s="176"/>
      <c r="B373" s="285" t="s">
        <v>187</v>
      </c>
      <c r="C373" s="271" t="s">
        <v>186</v>
      </c>
      <c r="D373" s="280" t="str">
        <f>C368</f>
        <v>External</v>
      </c>
      <c r="E373" s="271"/>
      <c r="F373" s="281"/>
      <c r="G373" s="275"/>
      <c r="H373" s="275"/>
      <c r="I373" s="275"/>
      <c r="J373" s="275"/>
      <c r="K373" s="231"/>
      <c r="L373" s="273">
        <f t="shared" ref="L373:U373" si="174">L376*L374</f>
        <v>0</v>
      </c>
      <c r="M373" s="273">
        <f t="shared" ca="1" si="174"/>
        <v>0</v>
      </c>
      <c r="N373" s="273">
        <f t="shared" ca="1" si="174"/>
        <v>0</v>
      </c>
      <c r="O373" s="273">
        <f t="shared" ca="1" si="174"/>
        <v>0</v>
      </c>
      <c r="P373" s="273">
        <f t="shared" ca="1" si="174"/>
        <v>0</v>
      </c>
      <c r="Q373" s="273">
        <f t="shared" ca="1" si="174"/>
        <v>0</v>
      </c>
      <c r="R373" s="273">
        <f t="shared" ca="1" si="174"/>
        <v>0</v>
      </c>
      <c r="S373" s="273">
        <f t="shared" ca="1" si="174"/>
        <v>0</v>
      </c>
      <c r="T373" s="273">
        <f t="shared" ca="1" si="174"/>
        <v>0</v>
      </c>
      <c r="U373" s="273">
        <f t="shared" ca="1" si="174"/>
        <v>0</v>
      </c>
    </row>
    <row r="374" spans="1:21" ht="15">
      <c r="A374" s="176"/>
      <c r="B374" s="285" t="s">
        <v>185</v>
      </c>
      <c r="C374" s="252" t="str">
        <f>"LCU per unit of "&amp;D373</f>
        <v>LCU per unit of External</v>
      </c>
      <c r="D374" s="280" t="str">
        <f>C363</f>
        <v>USD</v>
      </c>
      <c r="E374" s="271"/>
      <c r="F374" s="281"/>
      <c r="G374" s="275"/>
      <c r="H374" s="275"/>
      <c r="I374" s="275"/>
      <c r="J374" s="275"/>
      <c r="K374" s="231"/>
      <c r="L374" s="273">
        <f t="shared" ref="L374:U374" si="175">INDEX($L$81:$U$85,MATCH($D374,$B$81:$B$85,0),MATCH(L$78,$L$78:$U$78,0))</f>
        <v>379</v>
      </c>
      <c r="M374" s="273">
        <f t="shared" si="175"/>
        <v>379</v>
      </c>
      <c r="N374" s="273">
        <f t="shared" si="175"/>
        <v>379</v>
      </c>
      <c r="O374" s="273">
        <f t="shared" si="175"/>
        <v>379</v>
      </c>
      <c r="P374" s="273">
        <f t="shared" si="175"/>
        <v>379</v>
      </c>
      <c r="Q374" s="273">
        <f t="shared" si="175"/>
        <v>379</v>
      </c>
      <c r="R374" s="273">
        <f t="shared" si="175"/>
        <v>379</v>
      </c>
      <c r="S374" s="273">
        <f t="shared" si="175"/>
        <v>379</v>
      </c>
      <c r="T374" s="273">
        <f t="shared" si="175"/>
        <v>379</v>
      </c>
      <c r="U374" s="273">
        <f t="shared" si="175"/>
        <v>379</v>
      </c>
    </row>
    <row r="375" spans="1:21" ht="15">
      <c r="A375" s="176"/>
      <c r="B375" s="285" t="s">
        <v>184</v>
      </c>
      <c r="C375" s="252" t="str">
        <f>"million "&amp;D374</f>
        <v>million USD</v>
      </c>
      <c r="D375" s="280" t="str">
        <f>D374</f>
        <v>USD</v>
      </c>
      <c r="E375" s="263"/>
      <c r="F375" s="287"/>
      <c r="G375" s="275"/>
      <c r="H375" s="275"/>
      <c r="I375" s="275"/>
      <c r="J375" s="275"/>
      <c r="K375" s="231"/>
      <c r="L375" s="288">
        <f t="shared" ref="L375:U375" si="176">L370/L374</f>
        <v>0</v>
      </c>
      <c r="M375" s="288">
        <f t="shared" si="176"/>
        <v>0</v>
      </c>
      <c r="N375" s="288">
        <f t="shared" si="176"/>
        <v>0</v>
      </c>
      <c r="O375" s="288">
        <f t="shared" si="176"/>
        <v>0</v>
      </c>
      <c r="P375" s="288">
        <f t="shared" si="176"/>
        <v>0</v>
      </c>
      <c r="Q375" s="288">
        <f t="shared" si="176"/>
        <v>0</v>
      </c>
      <c r="R375" s="288">
        <f t="shared" si="176"/>
        <v>0</v>
      </c>
      <c r="S375" s="288">
        <f t="shared" si="176"/>
        <v>0</v>
      </c>
      <c r="T375" s="288">
        <f t="shared" si="176"/>
        <v>0</v>
      </c>
      <c r="U375" s="288">
        <f t="shared" si="176"/>
        <v>0</v>
      </c>
    </row>
    <row r="376" spans="1:21" ht="15">
      <c r="A376" s="176"/>
      <c r="B376" s="285" t="s">
        <v>183</v>
      </c>
      <c r="C376" s="252" t="str">
        <f>"million "&amp;D375</f>
        <v>million USD</v>
      </c>
      <c r="D376" s="280" t="str">
        <f>D375</f>
        <v>USD</v>
      </c>
      <c r="E376" s="271"/>
      <c r="F376" s="287"/>
      <c r="G376" s="275"/>
      <c r="H376" s="275"/>
      <c r="I376" s="275"/>
      <c r="J376" s="275"/>
      <c r="K376" s="231"/>
      <c r="L376" s="273">
        <f>L375</f>
        <v>0</v>
      </c>
      <c r="M376" s="273">
        <f t="shared" ref="M376:U376" ca="1" si="177">L376+M375-M377</f>
        <v>0</v>
      </c>
      <c r="N376" s="273">
        <f t="shared" ca="1" si="177"/>
        <v>0</v>
      </c>
      <c r="O376" s="273">
        <f t="shared" ca="1" si="177"/>
        <v>0</v>
      </c>
      <c r="P376" s="273">
        <f t="shared" ca="1" si="177"/>
        <v>0</v>
      </c>
      <c r="Q376" s="273">
        <f t="shared" ca="1" si="177"/>
        <v>0</v>
      </c>
      <c r="R376" s="273">
        <f t="shared" ca="1" si="177"/>
        <v>0</v>
      </c>
      <c r="S376" s="273">
        <f t="shared" ca="1" si="177"/>
        <v>0</v>
      </c>
      <c r="T376" s="273">
        <f t="shared" ca="1" si="177"/>
        <v>0</v>
      </c>
      <c r="U376" s="273">
        <f t="shared" ca="1" si="177"/>
        <v>0</v>
      </c>
    </row>
    <row r="377" spans="1:21" ht="15">
      <c r="A377" s="176"/>
      <c r="B377" s="285" t="s">
        <v>119</v>
      </c>
      <c r="C377" s="252" t="str">
        <f>"million "&amp;D376</f>
        <v>million USD</v>
      </c>
      <c r="D377" s="280" t="str">
        <f>D376</f>
        <v>USD</v>
      </c>
      <c r="E377" s="271"/>
      <c r="F377" s="287"/>
      <c r="G377" s="275"/>
      <c r="H377" s="275"/>
      <c r="I377" s="275"/>
      <c r="J377" s="275"/>
      <c r="K377" s="231"/>
      <c r="L377" s="240"/>
      <c r="M377" s="273">
        <f t="shared" ref="M377:U377" ca="1" si="178">IF(M$241&gt;$C364-1,SUM(OFFSET($L375,0,M$241-$C364,1,$C364-$C365))/($C364-$C365),IF(M$241&lt;$C365+1,0,SUM(OFFSET($L375,0,0,1,M$241-$C365))/($C364-$C365)))</f>
        <v>0</v>
      </c>
      <c r="N377" s="273">
        <f t="shared" ca="1" si="178"/>
        <v>0</v>
      </c>
      <c r="O377" s="273">
        <f t="shared" ca="1" si="178"/>
        <v>0</v>
      </c>
      <c r="P377" s="273">
        <f t="shared" ca="1" si="178"/>
        <v>0</v>
      </c>
      <c r="Q377" s="273">
        <f t="shared" ca="1" si="178"/>
        <v>0</v>
      </c>
      <c r="R377" s="273">
        <f t="shared" ca="1" si="178"/>
        <v>0</v>
      </c>
      <c r="S377" s="273">
        <f t="shared" ca="1" si="178"/>
        <v>0</v>
      </c>
      <c r="T377" s="273">
        <f t="shared" ca="1" si="178"/>
        <v>0</v>
      </c>
      <c r="U377" s="273">
        <f t="shared" ca="1" si="178"/>
        <v>0</v>
      </c>
    </row>
    <row r="378" spans="1:21" ht="15">
      <c r="A378" s="176"/>
      <c r="B378" s="285" t="s">
        <v>182</v>
      </c>
      <c r="C378" s="252" t="str">
        <f>"million "&amp;D377</f>
        <v>million USD</v>
      </c>
      <c r="D378" s="280" t="str">
        <f>D377</f>
        <v>USD</v>
      </c>
      <c r="E378" s="271"/>
      <c r="F378" s="287"/>
      <c r="G378" s="275"/>
      <c r="H378" s="275"/>
      <c r="I378" s="275"/>
      <c r="J378" s="275"/>
      <c r="K378" s="231"/>
      <c r="L378" s="240"/>
      <c r="M378" s="273">
        <f t="shared" ref="M378:U378" si="179">L376*$C366</f>
        <v>0</v>
      </c>
      <c r="N378" s="273">
        <f t="shared" ca="1" si="179"/>
        <v>0</v>
      </c>
      <c r="O378" s="273">
        <f t="shared" ca="1" si="179"/>
        <v>0</v>
      </c>
      <c r="P378" s="273">
        <f t="shared" ca="1" si="179"/>
        <v>0</v>
      </c>
      <c r="Q378" s="273">
        <f t="shared" ca="1" si="179"/>
        <v>0</v>
      </c>
      <c r="R378" s="273">
        <f t="shared" ca="1" si="179"/>
        <v>0</v>
      </c>
      <c r="S378" s="273">
        <f t="shared" ca="1" si="179"/>
        <v>0</v>
      </c>
      <c r="T378" s="273">
        <f t="shared" ca="1" si="179"/>
        <v>0</v>
      </c>
      <c r="U378" s="273">
        <f t="shared" ca="1" si="179"/>
        <v>0</v>
      </c>
    </row>
    <row r="379" spans="1:21" ht="15">
      <c r="A379" s="176"/>
      <c r="B379" s="289" t="s">
        <v>193</v>
      </c>
      <c r="C379" s="252"/>
      <c r="D379" s="264"/>
      <c r="E379" s="260"/>
      <c r="F379" s="275"/>
      <c r="G379" s="275"/>
      <c r="H379" s="275"/>
      <c r="I379" s="275"/>
      <c r="J379" s="275"/>
      <c r="K379" s="231"/>
      <c r="L379" s="273"/>
      <c r="M379" s="273"/>
      <c r="N379" s="273"/>
      <c r="O379" s="273"/>
      <c r="P379" s="273"/>
      <c r="Q379" s="273"/>
      <c r="R379" s="273"/>
      <c r="S379" s="273"/>
      <c r="T379" s="273"/>
      <c r="U379" s="273"/>
    </row>
    <row r="380" spans="1:21" ht="15">
      <c r="A380" s="176"/>
      <c r="B380" s="285" t="s">
        <v>59</v>
      </c>
      <c r="C380" s="246" t="str">
        <f>IF(C385="Domestic","LCU","USD")</f>
        <v>USD</v>
      </c>
      <c r="D380" s="251"/>
      <c r="E380" s="251"/>
      <c r="F380" s="255"/>
      <c r="G380" s="255"/>
      <c r="H380" s="255"/>
      <c r="I380" s="255"/>
      <c r="J380" s="255"/>
      <c r="K380" s="221"/>
      <c r="L380" s="221"/>
      <c r="M380" s="221"/>
      <c r="N380" s="221"/>
      <c r="O380" s="221"/>
      <c r="P380" s="221"/>
      <c r="Q380" s="221"/>
      <c r="R380" s="221"/>
      <c r="S380" s="221"/>
      <c r="T380" s="221"/>
      <c r="U380" s="221"/>
    </row>
    <row r="381" spans="1:21" ht="15">
      <c r="A381" s="176"/>
      <c r="B381" s="285" t="s">
        <v>221</v>
      </c>
      <c r="C381" s="247">
        <f>SUMIF($E$63:$E$72,$B379,H$63:H$72)</f>
        <v>10</v>
      </c>
      <c r="D381" s="251"/>
      <c r="E381" s="251"/>
      <c r="F381" s="255"/>
      <c r="G381" s="255"/>
      <c r="H381" s="255"/>
      <c r="I381" s="255"/>
      <c r="J381" s="255"/>
      <c r="K381" s="221"/>
      <c r="L381" s="221"/>
      <c r="M381" s="221"/>
      <c r="N381" s="221"/>
      <c r="O381" s="221"/>
      <c r="P381" s="221"/>
      <c r="Q381" s="221"/>
      <c r="R381" s="221"/>
      <c r="S381" s="221"/>
      <c r="T381" s="221"/>
      <c r="U381" s="221"/>
    </row>
    <row r="382" spans="1:21" ht="15">
      <c r="A382" s="176"/>
      <c r="B382" s="285" t="s">
        <v>220</v>
      </c>
      <c r="C382" s="248">
        <f>SUMIF($E$63:$E$72,$B379,I$63:I$72)</f>
        <v>0</v>
      </c>
      <c r="D382" s="251"/>
      <c r="E382" s="251"/>
      <c r="F382" s="255"/>
      <c r="G382" s="255"/>
      <c r="H382" s="255"/>
      <c r="I382" s="255"/>
      <c r="J382" s="255"/>
      <c r="K382" s="221"/>
      <c r="L382" s="221"/>
      <c r="M382" s="221"/>
      <c r="N382" s="221"/>
      <c r="O382" s="221"/>
      <c r="P382" s="221"/>
      <c r="Q382" s="221"/>
      <c r="R382" s="221"/>
      <c r="S382" s="221"/>
      <c r="T382" s="221"/>
      <c r="U382" s="221"/>
    </row>
    <row r="383" spans="1:21" ht="15">
      <c r="A383" s="176"/>
      <c r="B383" s="285" t="s">
        <v>219</v>
      </c>
      <c r="C383" s="249">
        <f>SUMIF($E$63:$E$72,$B379,G$63:G$72)</f>
        <v>0.1</v>
      </c>
      <c r="D383" s="251"/>
      <c r="E383" s="251"/>
      <c r="F383" s="255"/>
      <c r="G383" s="255"/>
      <c r="H383" s="255"/>
      <c r="I383" s="255"/>
      <c r="J383" s="255"/>
      <c r="K383" s="221"/>
      <c r="L383" s="221"/>
      <c r="M383" s="221"/>
      <c r="N383" s="221"/>
      <c r="O383" s="221"/>
      <c r="P383" s="221"/>
      <c r="Q383" s="221"/>
      <c r="R383" s="221"/>
      <c r="S383" s="221"/>
      <c r="T383" s="221"/>
      <c r="U383" s="221"/>
    </row>
    <row r="384" spans="1:21" ht="15">
      <c r="A384" s="176"/>
      <c r="B384" s="285" t="s">
        <v>218</v>
      </c>
      <c r="C384" s="280" t="s">
        <v>232</v>
      </c>
      <c r="D384" s="251"/>
      <c r="E384" s="251"/>
      <c r="F384" s="255"/>
      <c r="G384" s="255"/>
      <c r="H384" s="255"/>
      <c r="I384" s="255"/>
      <c r="J384" s="255"/>
      <c r="K384" s="221"/>
      <c r="L384" s="221"/>
      <c r="M384" s="221"/>
      <c r="N384" s="221"/>
      <c r="O384" s="221"/>
      <c r="P384" s="221"/>
      <c r="Q384" s="221"/>
      <c r="R384" s="221"/>
      <c r="S384" s="221"/>
      <c r="T384" s="221"/>
      <c r="U384" s="221"/>
    </row>
    <row r="385" spans="1:21" ht="15">
      <c r="A385" s="176"/>
      <c r="B385" s="285" t="str">
        <f>"Classified as External or Domestic?"</f>
        <v>Classified as External or Domestic?</v>
      </c>
      <c r="C385" s="248" t="str">
        <f>VLOOKUP(B379,$E$63:$I$72,2,FALSE)</f>
        <v>External</v>
      </c>
      <c r="D385" s="251"/>
      <c r="E385" s="251"/>
      <c r="F385" s="255"/>
      <c r="G385" s="255"/>
      <c r="H385" s="255"/>
      <c r="I385" s="255"/>
      <c r="J385" s="255"/>
      <c r="K385" s="221"/>
      <c r="L385" s="221"/>
      <c r="M385" s="221"/>
      <c r="N385" s="221"/>
      <c r="O385" s="221"/>
      <c r="P385" s="221"/>
      <c r="Q385" s="221"/>
      <c r="R385" s="221"/>
      <c r="S385" s="221"/>
      <c r="T385" s="221"/>
      <c r="U385" s="221"/>
    </row>
    <row r="386" spans="1:21" ht="15">
      <c r="A386" s="176"/>
      <c r="B386" s="285" t="s">
        <v>258</v>
      </c>
      <c r="C386" s="251" t="s">
        <v>257</v>
      </c>
      <c r="D386" s="251"/>
      <c r="E386" s="251"/>
      <c r="F386" s="255"/>
      <c r="G386" s="255"/>
      <c r="H386" s="255"/>
      <c r="I386" s="255"/>
      <c r="J386" s="255"/>
      <c r="K386" s="221"/>
      <c r="L386" s="288">
        <f>L387/L$101*100</f>
        <v>0</v>
      </c>
      <c r="M386" s="288">
        <f t="shared" ref="M386:U386" ca="1" si="180">M387/M$101*100</f>
        <v>0</v>
      </c>
      <c r="N386" s="288">
        <f t="shared" ca="1" si="180"/>
        <v>0</v>
      </c>
      <c r="O386" s="288">
        <f t="shared" ca="1" si="180"/>
        <v>0</v>
      </c>
      <c r="P386" s="288">
        <f t="shared" ca="1" si="180"/>
        <v>0</v>
      </c>
      <c r="Q386" s="288">
        <f t="shared" ca="1" si="180"/>
        <v>0</v>
      </c>
      <c r="R386" s="288">
        <f t="shared" ca="1" si="180"/>
        <v>0</v>
      </c>
      <c r="S386" s="288">
        <f t="shared" ca="1" si="180"/>
        <v>0</v>
      </c>
      <c r="T386" s="288">
        <f t="shared" ca="1" si="180"/>
        <v>0</v>
      </c>
      <c r="U386" s="288">
        <f t="shared" ca="1" si="180"/>
        <v>0</v>
      </c>
    </row>
    <row r="387" spans="1:21" ht="15">
      <c r="A387" s="176"/>
      <c r="B387" s="285" t="s">
        <v>189</v>
      </c>
      <c r="C387" s="271" t="s">
        <v>186</v>
      </c>
      <c r="D387" s="280" t="str">
        <f>C385</f>
        <v>External</v>
      </c>
      <c r="E387" s="271"/>
      <c r="F387" s="281"/>
      <c r="G387" s="275"/>
      <c r="H387" s="275"/>
      <c r="I387" s="275"/>
      <c r="J387" s="275"/>
      <c r="K387" s="231"/>
      <c r="L387" s="250">
        <f>SUMIF($E$63:$E$72,$B379,L$63:L$72)*L391</f>
        <v>0</v>
      </c>
      <c r="M387" s="250">
        <f t="shared" ref="M387:U387" si="181">SUMIF($E$63:$E$72,$B379,M$63:M$72)*M391</f>
        <v>0</v>
      </c>
      <c r="N387" s="250">
        <f t="shared" si="181"/>
        <v>0</v>
      </c>
      <c r="O387" s="250">
        <f t="shared" si="181"/>
        <v>0</v>
      </c>
      <c r="P387" s="250">
        <f t="shared" si="181"/>
        <v>0</v>
      </c>
      <c r="Q387" s="250">
        <f t="shared" si="181"/>
        <v>0</v>
      </c>
      <c r="R387" s="250">
        <f t="shared" si="181"/>
        <v>0</v>
      </c>
      <c r="S387" s="250">
        <f t="shared" si="181"/>
        <v>0</v>
      </c>
      <c r="T387" s="250">
        <f t="shared" si="181"/>
        <v>0</v>
      </c>
      <c r="U387" s="250">
        <f t="shared" si="181"/>
        <v>0</v>
      </c>
    </row>
    <row r="388" spans="1:21" ht="15">
      <c r="A388" s="176"/>
      <c r="B388" s="285" t="s">
        <v>188</v>
      </c>
      <c r="C388" s="271" t="s">
        <v>186</v>
      </c>
      <c r="D388" s="280" t="str">
        <f>C385</f>
        <v>External</v>
      </c>
      <c r="E388" s="271"/>
      <c r="F388" s="281"/>
      <c r="G388" s="275"/>
      <c r="H388" s="275"/>
      <c r="I388" s="275"/>
      <c r="J388" s="275"/>
      <c r="K388" s="231"/>
      <c r="L388" s="240"/>
      <c r="M388" s="273">
        <f t="shared" ref="M388:U388" ca="1" si="182">M394*M391</f>
        <v>0</v>
      </c>
      <c r="N388" s="273">
        <f t="shared" ca="1" si="182"/>
        <v>0</v>
      </c>
      <c r="O388" s="273">
        <f t="shared" ca="1" si="182"/>
        <v>0</v>
      </c>
      <c r="P388" s="273">
        <f t="shared" ca="1" si="182"/>
        <v>0</v>
      </c>
      <c r="Q388" s="273">
        <f t="shared" ca="1" si="182"/>
        <v>0</v>
      </c>
      <c r="R388" s="273">
        <f t="shared" ca="1" si="182"/>
        <v>0</v>
      </c>
      <c r="S388" s="273">
        <f t="shared" ca="1" si="182"/>
        <v>0</v>
      </c>
      <c r="T388" s="273">
        <f t="shared" ca="1" si="182"/>
        <v>0</v>
      </c>
      <c r="U388" s="273">
        <f t="shared" ca="1" si="182"/>
        <v>0</v>
      </c>
    </row>
    <row r="389" spans="1:21" ht="15">
      <c r="A389" s="176"/>
      <c r="B389" s="285" t="s">
        <v>206</v>
      </c>
      <c r="C389" s="271" t="s">
        <v>186</v>
      </c>
      <c r="D389" s="280" t="str">
        <f>C385</f>
        <v>External</v>
      </c>
      <c r="E389" s="271"/>
      <c r="F389" s="281"/>
      <c r="G389" s="275"/>
      <c r="H389" s="275"/>
      <c r="I389" s="275"/>
      <c r="J389" s="275"/>
      <c r="K389" s="231"/>
      <c r="L389" s="240"/>
      <c r="M389" s="273">
        <f t="shared" ref="M389:U389" si="183">M395*M391</f>
        <v>0</v>
      </c>
      <c r="N389" s="273">
        <f t="shared" ca="1" si="183"/>
        <v>0</v>
      </c>
      <c r="O389" s="273">
        <f t="shared" ca="1" si="183"/>
        <v>0</v>
      </c>
      <c r="P389" s="273">
        <f t="shared" ca="1" si="183"/>
        <v>0</v>
      </c>
      <c r="Q389" s="273">
        <f t="shared" ca="1" si="183"/>
        <v>0</v>
      </c>
      <c r="R389" s="273">
        <f t="shared" ca="1" si="183"/>
        <v>0</v>
      </c>
      <c r="S389" s="273">
        <f t="shared" ca="1" si="183"/>
        <v>0</v>
      </c>
      <c r="T389" s="273">
        <f t="shared" ca="1" si="183"/>
        <v>0</v>
      </c>
      <c r="U389" s="273">
        <f t="shared" ca="1" si="183"/>
        <v>0</v>
      </c>
    </row>
    <row r="390" spans="1:21" ht="15">
      <c r="A390" s="176"/>
      <c r="B390" s="285" t="s">
        <v>187</v>
      </c>
      <c r="C390" s="271" t="s">
        <v>186</v>
      </c>
      <c r="D390" s="280" t="str">
        <f>C385</f>
        <v>External</v>
      </c>
      <c r="E390" s="271"/>
      <c r="F390" s="281"/>
      <c r="G390" s="275"/>
      <c r="H390" s="275"/>
      <c r="I390" s="275"/>
      <c r="J390" s="275"/>
      <c r="K390" s="231"/>
      <c r="L390" s="273">
        <f t="shared" ref="L390:U390" si="184">L393*L391</f>
        <v>0</v>
      </c>
      <c r="M390" s="273">
        <f t="shared" ca="1" si="184"/>
        <v>0</v>
      </c>
      <c r="N390" s="273">
        <f t="shared" ca="1" si="184"/>
        <v>0</v>
      </c>
      <c r="O390" s="273">
        <f t="shared" ca="1" si="184"/>
        <v>0</v>
      </c>
      <c r="P390" s="273">
        <f t="shared" ca="1" si="184"/>
        <v>0</v>
      </c>
      <c r="Q390" s="273">
        <f t="shared" ca="1" si="184"/>
        <v>0</v>
      </c>
      <c r="R390" s="273">
        <f t="shared" ca="1" si="184"/>
        <v>0</v>
      </c>
      <c r="S390" s="273">
        <f t="shared" ca="1" si="184"/>
        <v>0</v>
      </c>
      <c r="T390" s="273">
        <f t="shared" ca="1" si="184"/>
        <v>0</v>
      </c>
      <c r="U390" s="273">
        <f t="shared" ca="1" si="184"/>
        <v>0</v>
      </c>
    </row>
    <row r="391" spans="1:21" ht="15">
      <c r="A391" s="176"/>
      <c r="B391" s="285" t="s">
        <v>185</v>
      </c>
      <c r="C391" s="252" t="str">
        <f>"LCU per unit of "&amp;D390</f>
        <v>LCU per unit of External</v>
      </c>
      <c r="D391" s="280" t="str">
        <f>C380</f>
        <v>USD</v>
      </c>
      <c r="E391" s="271"/>
      <c r="F391" s="281"/>
      <c r="G391" s="275"/>
      <c r="H391" s="275"/>
      <c r="I391" s="275"/>
      <c r="J391" s="275"/>
      <c r="K391" s="231"/>
      <c r="L391" s="273">
        <f t="shared" ref="L391:U391" si="185">INDEX($L$81:$U$85,MATCH($D391,$B$81:$B$85,0),MATCH(L$78,$L$78:$U$78,0))</f>
        <v>379</v>
      </c>
      <c r="M391" s="273">
        <f t="shared" si="185"/>
        <v>379</v>
      </c>
      <c r="N391" s="273">
        <f t="shared" si="185"/>
        <v>379</v>
      </c>
      <c r="O391" s="273">
        <f t="shared" si="185"/>
        <v>379</v>
      </c>
      <c r="P391" s="273">
        <f t="shared" si="185"/>
        <v>379</v>
      </c>
      <c r="Q391" s="273">
        <f t="shared" si="185"/>
        <v>379</v>
      </c>
      <c r="R391" s="273">
        <f t="shared" si="185"/>
        <v>379</v>
      </c>
      <c r="S391" s="273">
        <f t="shared" si="185"/>
        <v>379</v>
      </c>
      <c r="T391" s="273">
        <f t="shared" si="185"/>
        <v>379</v>
      </c>
      <c r="U391" s="273">
        <f t="shared" si="185"/>
        <v>379</v>
      </c>
    </row>
    <row r="392" spans="1:21" ht="15">
      <c r="A392" s="176"/>
      <c r="B392" s="285" t="s">
        <v>184</v>
      </c>
      <c r="C392" s="252" t="str">
        <f>"million "&amp;D391</f>
        <v>million USD</v>
      </c>
      <c r="D392" s="280" t="str">
        <f>D391</f>
        <v>USD</v>
      </c>
      <c r="E392" s="263"/>
      <c r="F392" s="287"/>
      <c r="G392" s="275"/>
      <c r="H392" s="275"/>
      <c r="I392" s="275"/>
      <c r="J392" s="275"/>
      <c r="K392" s="231"/>
      <c r="L392" s="288">
        <f t="shared" ref="L392:U392" si="186">L387/L391</f>
        <v>0</v>
      </c>
      <c r="M392" s="288">
        <f t="shared" si="186"/>
        <v>0</v>
      </c>
      <c r="N392" s="288">
        <f t="shared" si="186"/>
        <v>0</v>
      </c>
      <c r="O392" s="288">
        <f t="shared" si="186"/>
        <v>0</v>
      </c>
      <c r="P392" s="288">
        <f t="shared" si="186"/>
        <v>0</v>
      </c>
      <c r="Q392" s="288">
        <f t="shared" si="186"/>
        <v>0</v>
      </c>
      <c r="R392" s="288">
        <f t="shared" si="186"/>
        <v>0</v>
      </c>
      <c r="S392" s="288">
        <f t="shared" si="186"/>
        <v>0</v>
      </c>
      <c r="T392" s="288">
        <f t="shared" si="186"/>
        <v>0</v>
      </c>
      <c r="U392" s="288">
        <f t="shared" si="186"/>
        <v>0</v>
      </c>
    </row>
    <row r="393" spans="1:21" ht="15">
      <c r="A393" s="176"/>
      <c r="B393" s="285" t="s">
        <v>183</v>
      </c>
      <c r="C393" s="252" t="str">
        <f>"million "&amp;D392</f>
        <v>million USD</v>
      </c>
      <c r="D393" s="280" t="str">
        <f>D392</f>
        <v>USD</v>
      </c>
      <c r="E393" s="271"/>
      <c r="F393" s="287"/>
      <c r="G393" s="275"/>
      <c r="H393" s="275"/>
      <c r="I393" s="275"/>
      <c r="J393" s="275"/>
      <c r="K393" s="231"/>
      <c r="L393" s="273">
        <f>L392</f>
        <v>0</v>
      </c>
      <c r="M393" s="273">
        <f t="shared" ref="M393:U393" ca="1" si="187">L393+M392-M394</f>
        <v>0</v>
      </c>
      <c r="N393" s="273">
        <f t="shared" ca="1" si="187"/>
        <v>0</v>
      </c>
      <c r="O393" s="273">
        <f t="shared" ca="1" si="187"/>
        <v>0</v>
      </c>
      <c r="P393" s="273">
        <f t="shared" ca="1" si="187"/>
        <v>0</v>
      </c>
      <c r="Q393" s="273">
        <f t="shared" ca="1" si="187"/>
        <v>0</v>
      </c>
      <c r="R393" s="273">
        <f t="shared" ca="1" si="187"/>
        <v>0</v>
      </c>
      <c r="S393" s="273">
        <f t="shared" ca="1" si="187"/>
        <v>0</v>
      </c>
      <c r="T393" s="273">
        <f t="shared" ca="1" si="187"/>
        <v>0</v>
      </c>
      <c r="U393" s="273">
        <f t="shared" ca="1" si="187"/>
        <v>0</v>
      </c>
    </row>
    <row r="394" spans="1:21" ht="15">
      <c r="A394" s="176"/>
      <c r="B394" s="285" t="s">
        <v>119</v>
      </c>
      <c r="C394" s="252" t="str">
        <f>"million "&amp;D393</f>
        <v>million USD</v>
      </c>
      <c r="D394" s="280" t="str">
        <f>D393</f>
        <v>USD</v>
      </c>
      <c r="E394" s="271"/>
      <c r="F394" s="287"/>
      <c r="G394" s="275"/>
      <c r="H394" s="275"/>
      <c r="I394" s="275"/>
      <c r="J394" s="275"/>
      <c r="K394" s="231"/>
      <c r="L394" s="240"/>
      <c r="M394" s="273">
        <f t="shared" ref="M394:U394" ca="1" si="188">IF(M$241&gt;$C381-1,SUM(OFFSET($L392,0,M$241-$C381,1,$C381-$C382))/($C381-$C382),IF(M$241&lt;$C382+1,0,SUM(OFFSET($L392,0,0,1,M$241-$C382))/($C381-$C382)))</f>
        <v>0</v>
      </c>
      <c r="N394" s="273">
        <f t="shared" ca="1" si="188"/>
        <v>0</v>
      </c>
      <c r="O394" s="273">
        <f t="shared" ca="1" si="188"/>
        <v>0</v>
      </c>
      <c r="P394" s="273">
        <f t="shared" ca="1" si="188"/>
        <v>0</v>
      </c>
      <c r="Q394" s="273">
        <f t="shared" ca="1" si="188"/>
        <v>0</v>
      </c>
      <c r="R394" s="273">
        <f t="shared" ca="1" si="188"/>
        <v>0</v>
      </c>
      <c r="S394" s="273">
        <f t="shared" ca="1" si="188"/>
        <v>0</v>
      </c>
      <c r="T394" s="273">
        <f t="shared" ca="1" si="188"/>
        <v>0</v>
      </c>
      <c r="U394" s="273">
        <f t="shared" ca="1" si="188"/>
        <v>0</v>
      </c>
    </row>
    <row r="395" spans="1:21" ht="15">
      <c r="A395" s="176"/>
      <c r="B395" s="285" t="s">
        <v>182</v>
      </c>
      <c r="C395" s="252" t="str">
        <f>"million "&amp;D394</f>
        <v>million USD</v>
      </c>
      <c r="D395" s="280" t="str">
        <f>D394</f>
        <v>USD</v>
      </c>
      <c r="E395" s="271"/>
      <c r="F395" s="287"/>
      <c r="G395" s="275"/>
      <c r="H395" s="275"/>
      <c r="I395" s="275"/>
      <c r="J395" s="275"/>
      <c r="K395" s="231"/>
      <c r="L395" s="240"/>
      <c r="M395" s="273">
        <f t="shared" ref="M395:U395" si="189">L393*$C383</f>
        <v>0</v>
      </c>
      <c r="N395" s="273">
        <f t="shared" ca="1" si="189"/>
        <v>0</v>
      </c>
      <c r="O395" s="273">
        <f t="shared" ca="1" si="189"/>
        <v>0</v>
      </c>
      <c r="P395" s="273">
        <f t="shared" ca="1" si="189"/>
        <v>0</v>
      </c>
      <c r="Q395" s="273">
        <f t="shared" ca="1" si="189"/>
        <v>0</v>
      </c>
      <c r="R395" s="273">
        <f t="shared" ca="1" si="189"/>
        <v>0</v>
      </c>
      <c r="S395" s="273">
        <f t="shared" ca="1" si="189"/>
        <v>0</v>
      </c>
      <c r="T395" s="273">
        <f t="shared" ca="1" si="189"/>
        <v>0</v>
      </c>
      <c r="U395" s="273">
        <f t="shared" ca="1" si="189"/>
        <v>0</v>
      </c>
    </row>
    <row r="396" spans="1:21" ht="15">
      <c r="A396" s="176"/>
      <c r="B396" s="289" t="s">
        <v>192</v>
      </c>
      <c r="C396" s="252"/>
      <c r="D396" s="264"/>
      <c r="E396" s="260"/>
      <c r="F396" s="275"/>
      <c r="G396" s="275"/>
      <c r="H396" s="275"/>
      <c r="I396" s="275"/>
      <c r="J396" s="275"/>
      <c r="K396" s="231"/>
      <c r="L396" s="273"/>
      <c r="M396" s="273"/>
      <c r="N396" s="273"/>
      <c r="O396" s="273"/>
      <c r="P396" s="273"/>
      <c r="Q396" s="273"/>
      <c r="R396" s="273"/>
      <c r="S396" s="273"/>
      <c r="T396" s="273"/>
      <c r="U396" s="273"/>
    </row>
    <row r="397" spans="1:21" ht="15">
      <c r="A397" s="176"/>
      <c r="B397" s="285" t="s">
        <v>59</v>
      </c>
      <c r="C397" s="246" t="str">
        <f>IF(C402="Domestic","LCU","USD")</f>
        <v>USD</v>
      </c>
      <c r="D397" s="251"/>
      <c r="E397" s="251"/>
      <c r="F397" s="255"/>
      <c r="G397" s="255"/>
      <c r="H397" s="255"/>
      <c r="I397" s="255"/>
      <c r="J397" s="255"/>
      <c r="K397" s="221"/>
      <c r="L397" s="221"/>
      <c r="M397" s="221"/>
      <c r="N397" s="221"/>
      <c r="O397" s="221"/>
      <c r="P397" s="221"/>
      <c r="Q397" s="221"/>
      <c r="R397" s="221"/>
      <c r="S397" s="221"/>
      <c r="T397" s="221"/>
      <c r="U397" s="221"/>
    </row>
    <row r="398" spans="1:21" ht="15">
      <c r="A398" s="176"/>
      <c r="B398" s="285" t="s">
        <v>221</v>
      </c>
      <c r="C398" s="247">
        <f>SUMIF($E$63:$E$72,$B396,H$63:H$72)</f>
        <v>10</v>
      </c>
      <c r="D398" s="251"/>
      <c r="E398" s="251"/>
      <c r="F398" s="255"/>
      <c r="G398" s="255"/>
      <c r="H398" s="255"/>
      <c r="I398" s="255"/>
      <c r="J398" s="255"/>
      <c r="K398" s="221"/>
      <c r="L398" s="221"/>
      <c r="M398" s="221"/>
      <c r="N398" s="221"/>
      <c r="O398" s="221"/>
      <c r="P398" s="221"/>
      <c r="Q398" s="221"/>
      <c r="R398" s="221"/>
      <c r="S398" s="221"/>
      <c r="T398" s="221"/>
      <c r="U398" s="221"/>
    </row>
    <row r="399" spans="1:21" ht="15">
      <c r="A399" s="176"/>
      <c r="B399" s="285" t="s">
        <v>220</v>
      </c>
      <c r="C399" s="248">
        <f>SUMIF($E$63:$E$72,$B396,I$63:I$72)</f>
        <v>0</v>
      </c>
      <c r="D399" s="251"/>
      <c r="E399" s="251"/>
      <c r="F399" s="255"/>
      <c r="G399" s="255"/>
      <c r="H399" s="255"/>
      <c r="I399" s="255"/>
      <c r="J399" s="255"/>
      <c r="K399" s="221"/>
      <c r="L399" s="221"/>
      <c r="M399" s="221"/>
      <c r="N399" s="221"/>
      <c r="O399" s="221"/>
      <c r="P399" s="221"/>
      <c r="Q399" s="221"/>
      <c r="R399" s="221"/>
      <c r="S399" s="221"/>
      <c r="T399" s="221"/>
      <c r="U399" s="221"/>
    </row>
    <row r="400" spans="1:21" ht="15">
      <c r="A400" s="176"/>
      <c r="B400" s="285" t="s">
        <v>219</v>
      </c>
      <c r="C400" s="249">
        <f>SUMIF($E$63:$E$72,$B396,G$63:G$72)</f>
        <v>0.1</v>
      </c>
      <c r="D400" s="251"/>
      <c r="E400" s="251"/>
      <c r="F400" s="255"/>
      <c r="G400" s="255"/>
      <c r="H400" s="255"/>
      <c r="I400" s="255"/>
      <c r="J400" s="255"/>
      <c r="K400" s="221"/>
      <c r="L400" s="221"/>
      <c r="M400" s="221"/>
      <c r="N400" s="221"/>
      <c r="O400" s="221"/>
      <c r="P400" s="221"/>
      <c r="Q400" s="221"/>
      <c r="R400" s="221"/>
      <c r="S400" s="221"/>
      <c r="T400" s="221"/>
      <c r="U400" s="221"/>
    </row>
    <row r="401" spans="1:21" ht="15">
      <c r="A401" s="176"/>
      <c r="B401" s="285" t="s">
        <v>218</v>
      </c>
      <c r="C401" s="280" t="s">
        <v>232</v>
      </c>
      <c r="D401" s="251"/>
      <c r="E401" s="251"/>
      <c r="F401" s="255"/>
      <c r="G401" s="255"/>
      <c r="H401" s="255"/>
      <c r="I401" s="255"/>
      <c r="J401" s="255"/>
      <c r="K401" s="221"/>
      <c r="L401" s="221"/>
      <c r="M401" s="221"/>
      <c r="N401" s="221"/>
      <c r="O401" s="221"/>
      <c r="P401" s="221"/>
      <c r="Q401" s="221"/>
      <c r="R401" s="221"/>
      <c r="S401" s="221"/>
      <c r="T401" s="221"/>
      <c r="U401" s="221"/>
    </row>
    <row r="402" spans="1:21" ht="15">
      <c r="A402" s="176"/>
      <c r="B402" s="285" t="str">
        <f>"Classified as External or Domestic?"</f>
        <v>Classified as External or Domestic?</v>
      </c>
      <c r="C402" s="248" t="str">
        <f>VLOOKUP(B396,$E$63:$I$72,2,FALSE)</f>
        <v>External</v>
      </c>
      <c r="D402" s="251"/>
      <c r="E402" s="251"/>
      <c r="F402" s="255"/>
      <c r="G402" s="255"/>
      <c r="H402" s="255"/>
      <c r="I402" s="255"/>
      <c r="J402" s="255"/>
      <c r="K402" s="221"/>
      <c r="L402" s="221"/>
      <c r="M402" s="221"/>
      <c r="N402" s="221"/>
      <c r="O402" s="221"/>
      <c r="P402" s="221"/>
      <c r="Q402" s="221"/>
      <c r="R402" s="221"/>
      <c r="S402" s="221"/>
      <c r="T402" s="221"/>
      <c r="U402" s="221"/>
    </row>
    <row r="403" spans="1:21" ht="15">
      <c r="A403" s="176"/>
      <c r="B403" s="285" t="s">
        <v>258</v>
      </c>
      <c r="C403" s="251" t="s">
        <v>257</v>
      </c>
      <c r="D403" s="251"/>
      <c r="E403" s="251"/>
      <c r="F403" s="255"/>
      <c r="G403" s="255"/>
      <c r="H403" s="255"/>
      <c r="I403" s="255"/>
      <c r="J403" s="255"/>
      <c r="K403" s="221"/>
      <c r="L403" s="288">
        <f>L404/L$101*100</f>
        <v>0</v>
      </c>
      <c r="M403" s="288">
        <f t="shared" ref="M403:U403" ca="1" si="190">M404/M$101*100</f>
        <v>0</v>
      </c>
      <c r="N403" s="288">
        <f t="shared" ca="1" si="190"/>
        <v>0</v>
      </c>
      <c r="O403" s="288">
        <f t="shared" ca="1" si="190"/>
        <v>0</v>
      </c>
      <c r="P403" s="288">
        <f t="shared" ca="1" si="190"/>
        <v>0</v>
      </c>
      <c r="Q403" s="288">
        <f t="shared" ca="1" si="190"/>
        <v>0</v>
      </c>
      <c r="R403" s="288">
        <f t="shared" ca="1" si="190"/>
        <v>0</v>
      </c>
      <c r="S403" s="288">
        <f t="shared" ca="1" si="190"/>
        <v>0</v>
      </c>
      <c r="T403" s="288">
        <f t="shared" ca="1" si="190"/>
        <v>0</v>
      </c>
      <c r="U403" s="288">
        <f t="shared" ca="1" si="190"/>
        <v>0</v>
      </c>
    </row>
    <row r="404" spans="1:21" ht="15">
      <c r="A404" s="176"/>
      <c r="B404" s="285" t="s">
        <v>189</v>
      </c>
      <c r="C404" s="271" t="s">
        <v>186</v>
      </c>
      <c r="D404" s="280" t="str">
        <f>C402</f>
        <v>External</v>
      </c>
      <c r="E404" s="271"/>
      <c r="F404" s="281"/>
      <c r="G404" s="275"/>
      <c r="H404" s="275"/>
      <c r="I404" s="275"/>
      <c r="J404" s="275"/>
      <c r="K404" s="231"/>
      <c r="L404" s="250">
        <f>SUMIF($E$63:$E$72,$B396,L$63:L$72)*L408</f>
        <v>0</v>
      </c>
      <c r="M404" s="250">
        <f t="shared" ref="M404:U404" si="191">SUMIF($E$63:$E$72,$B396,M$63:M$72)*M408</f>
        <v>0</v>
      </c>
      <c r="N404" s="250">
        <f t="shared" si="191"/>
        <v>0</v>
      </c>
      <c r="O404" s="250">
        <f t="shared" si="191"/>
        <v>0</v>
      </c>
      <c r="P404" s="250">
        <f t="shared" si="191"/>
        <v>0</v>
      </c>
      <c r="Q404" s="250">
        <f t="shared" si="191"/>
        <v>0</v>
      </c>
      <c r="R404" s="250">
        <f t="shared" si="191"/>
        <v>0</v>
      </c>
      <c r="S404" s="250">
        <f t="shared" si="191"/>
        <v>0</v>
      </c>
      <c r="T404" s="250">
        <f t="shared" si="191"/>
        <v>0</v>
      </c>
      <c r="U404" s="250">
        <f t="shared" si="191"/>
        <v>0</v>
      </c>
    </row>
    <row r="405" spans="1:21" ht="15">
      <c r="A405" s="176"/>
      <c r="B405" s="285" t="s">
        <v>188</v>
      </c>
      <c r="C405" s="271" t="s">
        <v>186</v>
      </c>
      <c r="D405" s="280" t="str">
        <f>C402</f>
        <v>External</v>
      </c>
      <c r="E405" s="271"/>
      <c r="F405" s="281"/>
      <c r="G405" s="275"/>
      <c r="H405" s="275"/>
      <c r="I405" s="275"/>
      <c r="J405" s="275"/>
      <c r="K405" s="231"/>
      <c r="L405" s="240"/>
      <c r="M405" s="273">
        <f t="shared" ref="M405:U405" ca="1" si="192">M411*M408</f>
        <v>0</v>
      </c>
      <c r="N405" s="273">
        <f t="shared" ca="1" si="192"/>
        <v>0</v>
      </c>
      <c r="O405" s="273">
        <f t="shared" ca="1" si="192"/>
        <v>0</v>
      </c>
      <c r="P405" s="273">
        <f t="shared" ca="1" si="192"/>
        <v>0</v>
      </c>
      <c r="Q405" s="273">
        <f t="shared" ca="1" si="192"/>
        <v>0</v>
      </c>
      <c r="R405" s="273">
        <f t="shared" ca="1" si="192"/>
        <v>0</v>
      </c>
      <c r="S405" s="273">
        <f t="shared" ca="1" si="192"/>
        <v>0</v>
      </c>
      <c r="T405" s="273">
        <f t="shared" ca="1" si="192"/>
        <v>0</v>
      </c>
      <c r="U405" s="273">
        <f t="shared" ca="1" si="192"/>
        <v>0</v>
      </c>
    </row>
    <row r="406" spans="1:21" ht="15">
      <c r="A406" s="176"/>
      <c r="B406" s="285" t="s">
        <v>206</v>
      </c>
      <c r="C406" s="271" t="s">
        <v>186</v>
      </c>
      <c r="D406" s="280" t="str">
        <f>C402</f>
        <v>External</v>
      </c>
      <c r="E406" s="271"/>
      <c r="F406" s="281"/>
      <c r="G406" s="275"/>
      <c r="H406" s="275"/>
      <c r="I406" s="275"/>
      <c r="J406" s="275"/>
      <c r="K406" s="231"/>
      <c r="L406" s="240"/>
      <c r="M406" s="273">
        <f t="shared" ref="M406:U406" si="193">M412*M408</f>
        <v>0</v>
      </c>
      <c r="N406" s="273">
        <f t="shared" ca="1" si="193"/>
        <v>0</v>
      </c>
      <c r="O406" s="273">
        <f t="shared" ca="1" si="193"/>
        <v>0</v>
      </c>
      <c r="P406" s="273">
        <f t="shared" ca="1" si="193"/>
        <v>0</v>
      </c>
      <c r="Q406" s="273">
        <f t="shared" ca="1" si="193"/>
        <v>0</v>
      </c>
      <c r="R406" s="273">
        <f t="shared" ca="1" si="193"/>
        <v>0</v>
      </c>
      <c r="S406" s="273">
        <f t="shared" ca="1" si="193"/>
        <v>0</v>
      </c>
      <c r="T406" s="273">
        <f t="shared" ca="1" si="193"/>
        <v>0</v>
      </c>
      <c r="U406" s="273">
        <f t="shared" ca="1" si="193"/>
        <v>0</v>
      </c>
    </row>
    <row r="407" spans="1:21" ht="15">
      <c r="A407" s="176"/>
      <c r="B407" s="285" t="s">
        <v>187</v>
      </c>
      <c r="C407" s="271" t="s">
        <v>186</v>
      </c>
      <c r="D407" s="280" t="str">
        <f>C402</f>
        <v>External</v>
      </c>
      <c r="E407" s="271"/>
      <c r="F407" s="281"/>
      <c r="G407" s="275"/>
      <c r="H407" s="275"/>
      <c r="I407" s="275"/>
      <c r="J407" s="275"/>
      <c r="K407" s="231"/>
      <c r="L407" s="273">
        <f t="shared" ref="L407:U407" si="194">L410*L408</f>
        <v>0</v>
      </c>
      <c r="M407" s="273">
        <f t="shared" ca="1" si="194"/>
        <v>0</v>
      </c>
      <c r="N407" s="273">
        <f t="shared" ca="1" si="194"/>
        <v>0</v>
      </c>
      <c r="O407" s="273">
        <f t="shared" ca="1" si="194"/>
        <v>0</v>
      </c>
      <c r="P407" s="273">
        <f t="shared" ca="1" si="194"/>
        <v>0</v>
      </c>
      <c r="Q407" s="273">
        <f t="shared" ca="1" si="194"/>
        <v>0</v>
      </c>
      <c r="R407" s="273">
        <f t="shared" ca="1" si="194"/>
        <v>0</v>
      </c>
      <c r="S407" s="273">
        <f t="shared" ca="1" si="194"/>
        <v>0</v>
      </c>
      <c r="T407" s="273">
        <f t="shared" ca="1" si="194"/>
        <v>0</v>
      </c>
      <c r="U407" s="273">
        <f t="shared" ca="1" si="194"/>
        <v>0</v>
      </c>
    </row>
    <row r="408" spans="1:21" ht="15">
      <c r="A408" s="176"/>
      <c r="B408" s="285" t="s">
        <v>185</v>
      </c>
      <c r="C408" s="252" t="str">
        <f>"LCU per unit of "&amp;D407</f>
        <v>LCU per unit of External</v>
      </c>
      <c r="D408" s="280" t="str">
        <f>C397</f>
        <v>USD</v>
      </c>
      <c r="E408" s="271"/>
      <c r="F408" s="281"/>
      <c r="G408" s="275"/>
      <c r="H408" s="275"/>
      <c r="I408" s="275"/>
      <c r="J408" s="275"/>
      <c r="K408" s="231"/>
      <c r="L408" s="273">
        <f t="shared" ref="L408:U408" si="195">INDEX($L$81:$U$85,MATCH($D408,$B$81:$B$85,0),MATCH(L$78,$L$78:$U$78,0))</f>
        <v>379</v>
      </c>
      <c r="M408" s="273">
        <f t="shared" si="195"/>
        <v>379</v>
      </c>
      <c r="N408" s="273">
        <f t="shared" si="195"/>
        <v>379</v>
      </c>
      <c r="O408" s="273">
        <f t="shared" si="195"/>
        <v>379</v>
      </c>
      <c r="P408" s="273">
        <f t="shared" si="195"/>
        <v>379</v>
      </c>
      <c r="Q408" s="273">
        <f t="shared" si="195"/>
        <v>379</v>
      </c>
      <c r="R408" s="273">
        <f t="shared" si="195"/>
        <v>379</v>
      </c>
      <c r="S408" s="273">
        <f t="shared" si="195"/>
        <v>379</v>
      </c>
      <c r="T408" s="273">
        <f t="shared" si="195"/>
        <v>379</v>
      </c>
      <c r="U408" s="273">
        <f t="shared" si="195"/>
        <v>379</v>
      </c>
    </row>
    <row r="409" spans="1:21" ht="15">
      <c r="A409" s="176"/>
      <c r="B409" s="285" t="s">
        <v>184</v>
      </c>
      <c r="C409" s="252" t="str">
        <f>"million "&amp;D408</f>
        <v>million USD</v>
      </c>
      <c r="D409" s="280" t="str">
        <f>D408</f>
        <v>USD</v>
      </c>
      <c r="E409" s="263"/>
      <c r="F409" s="287"/>
      <c r="G409" s="275"/>
      <c r="H409" s="275"/>
      <c r="I409" s="275"/>
      <c r="J409" s="275"/>
      <c r="K409" s="231"/>
      <c r="L409" s="288">
        <f t="shared" ref="L409:U409" si="196">L404/L408</f>
        <v>0</v>
      </c>
      <c r="M409" s="288">
        <f t="shared" si="196"/>
        <v>0</v>
      </c>
      <c r="N409" s="288">
        <f t="shared" si="196"/>
        <v>0</v>
      </c>
      <c r="O409" s="288">
        <f t="shared" si="196"/>
        <v>0</v>
      </c>
      <c r="P409" s="288">
        <f t="shared" si="196"/>
        <v>0</v>
      </c>
      <c r="Q409" s="288">
        <f t="shared" si="196"/>
        <v>0</v>
      </c>
      <c r="R409" s="288">
        <f t="shared" si="196"/>
        <v>0</v>
      </c>
      <c r="S409" s="288">
        <f t="shared" si="196"/>
        <v>0</v>
      </c>
      <c r="T409" s="288">
        <f t="shared" si="196"/>
        <v>0</v>
      </c>
      <c r="U409" s="288">
        <f t="shared" si="196"/>
        <v>0</v>
      </c>
    </row>
    <row r="410" spans="1:21" ht="15">
      <c r="A410" s="176"/>
      <c r="B410" s="285" t="s">
        <v>183</v>
      </c>
      <c r="C410" s="252" t="str">
        <f>"million "&amp;D409</f>
        <v>million USD</v>
      </c>
      <c r="D410" s="280" t="str">
        <f>D409</f>
        <v>USD</v>
      </c>
      <c r="E410" s="271"/>
      <c r="F410" s="287"/>
      <c r="G410" s="275"/>
      <c r="H410" s="275"/>
      <c r="I410" s="275"/>
      <c r="J410" s="275"/>
      <c r="K410" s="231"/>
      <c r="L410" s="273">
        <f>L409</f>
        <v>0</v>
      </c>
      <c r="M410" s="273">
        <f t="shared" ref="M410:U410" ca="1" si="197">L410+M409-M411</f>
        <v>0</v>
      </c>
      <c r="N410" s="273">
        <f t="shared" ca="1" si="197"/>
        <v>0</v>
      </c>
      <c r="O410" s="273">
        <f t="shared" ca="1" si="197"/>
        <v>0</v>
      </c>
      <c r="P410" s="273">
        <f t="shared" ca="1" si="197"/>
        <v>0</v>
      </c>
      <c r="Q410" s="273">
        <f t="shared" ca="1" si="197"/>
        <v>0</v>
      </c>
      <c r="R410" s="273">
        <f t="shared" ca="1" si="197"/>
        <v>0</v>
      </c>
      <c r="S410" s="273">
        <f t="shared" ca="1" si="197"/>
        <v>0</v>
      </c>
      <c r="T410" s="273">
        <f t="shared" ca="1" si="197"/>
        <v>0</v>
      </c>
      <c r="U410" s="273">
        <f t="shared" ca="1" si="197"/>
        <v>0</v>
      </c>
    </row>
    <row r="411" spans="1:21" ht="15">
      <c r="A411" s="176"/>
      <c r="B411" s="285" t="s">
        <v>119</v>
      </c>
      <c r="C411" s="252" t="str">
        <f>"million "&amp;D410</f>
        <v>million USD</v>
      </c>
      <c r="D411" s="280" t="str">
        <f>D410</f>
        <v>USD</v>
      </c>
      <c r="E411" s="271"/>
      <c r="F411" s="287"/>
      <c r="G411" s="275"/>
      <c r="H411" s="275"/>
      <c r="I411" s="275"/>
      <c r="J411" s="275"/>
      <c r="K411" s="231"/>
      <c r="L411" s="240"/>
      <c r="M411" s="273">
        <f t="shared" ref="M411:U411" ca="1" si="198">IF(M$241&gt;$C398-1,SUM(OFFSET($L409,0,M$241-$C398,1,$C398-$C399))/($C398-$C399),IF(M$241&lt;$C399+1,0,SUM(OFFSET($L409,0,0,1,M$241-$C399))/($C398-$C399)))</f>
        <v>0</v>
      </c>
      <c r="N411" s="273">
        <f t="shared" ca="1" si="198"/>
        <v>0</v>
      </c>
      <c r="O411" s="273">
        <f t="shared" ca="1" si="198"/>
        <v>0</v>
      </c>
      <c r="P411" s="273">
        <f t="shared" ca="1" si="198"/>
        <v>0</v>
      </c>
      <c r="Q411" s="273">
        <f t="shared" ca="1" si="198"/>
        <v>0</v>
      </c>
      <c r="R411" s="273">
        <f t="shared" ca="1" si="198"/>
        <v>0</v>
      </c>
      <c r="S411" s="273">
        <f t="shared" ca="1" si="198"/>
        <v>0</v>
      </c>
      <c r="T411" s="273">
        <f t="shared" ca="1" si="198"/>
        <v>0</v>
      </c>
      <c r="U411" s="273">
        <f t="shared" ca="1" si="198"/>
        <v>0</v>
      </c>
    </row>
    <row r="412" spans="1:21" ht="15">
      <c r="A412" s="176"/>
      <c r="B412" s="285" t="s">
        <v>182</v>
      </c>
      <c r="C412" s="252" t="str">
        <f>"million "&amp;D411</f>
        <v>million USD</v>
      </c>
      <c r="D412" s="280" t="str">
        <f>D411</f>
        <v>USD</v>
      </c>
      <c r="E412" s="271"/>
      <c r="F412" s="287"/>
      <c r="G412" s="275"/>
      <c r="H412" s="275"/>
      <c r="I412" s="275"/>
      <c r="J412" s="275"/>
      <c r="K412" s="231"/>
      <c r="L412" s="240"/>
      <c r="M412" s="273">
        <f t="shared" ref="M412:U412" si="199">L410*$C400</f>
        <v>0</v>
      </c>
      <c r="N412" s="273">
        <f t="shared" ca="1" si="199"/>
        <v>0</v>
      </c>
      <c r="O412" s="273">
        <f t="shared" ca="1" si="199"/>
        <v>0</v>
      </c>
      <c r="P412" s="273">
        <f t="shared" ca="1" si="199"/>
        <v>0</v>
      </c>
      <c r="Q412" s="273">
        <f t="shared" ca="1" si="199"/>
        <v>0</v>
      </c>
      <c r="R412" s="273">
        <f t="shared" ca="1" si="199"/>
        <v>0</v>
      </c>
      <c r="S412" s="273">
        <f t="shared" ca="1" si="199"/>
        <v>0</v>
      </c>
      <c r="T412" s="273">
        <f t="shared" ca="1" si="199"/>
        <v>0</v>
      </c>
      <c r="U412" s="273">
        <f t="shared" ca="1" si="199"/>
        <v>0</v>
      </c>
    </row>
    <row r="413" spans="1:21" ht="15">
      <c r="A413" s="176"/>
      <c r="B413" s="289" t="s">
        <v>191</v>
      </c>
      <c r="C413" s="252"/>
      <c r="D413" s="264"/>
      <c r="E413" s="260"/>
      <c r="F413" s="275"/>
      <c r="G413" s="275"/>
      <c r="H413" s="275"/>
      <c r="I413" s="275"/>
      <c r="J413" s="275"/>
      <c r="K413" s="231"/>
      <c r="L413" s="273"/>
      <c r="M413" s="273"/>
      <c r="N413" s="273"/>
      <c r="O413" s="273"/>
      <c r="P413" s="273"/>
      <c r="Q413" s="273"/>
      <c r="R413" s="273"/>
      <c r="S413" s="273"/>
      <c r="T413" s="273"/>
      <c r="U413" s="273"/>
    </row>
    <row r="414" spans="1:21" ht="15">
      <c r="A414" s="176"/>
      <c r="B414" s="285" t="s">
        <v>59</v>
      </c>
      <c r="C414" s="306" t="s">
        <v>226</v>
      </c>
      <c r="D414" s="251"/>
      <c r="E414" s="251"/>
      <c r="F414" s="255"/>
      <c r="G414" s="255"/>
      <c r="H414" s="255"/>
      <c r="I414" s="255"/>
      <c r="J414" s="255"/>
      <c r="K414" s="221"/>
      <c r="L414" s="221"/>
      <c r="M414" s="221"/>
      <c r="N414" s="221"/>
      <c r="O414" s="221"/>
      <c r="P414" s="221"/>
      <c r="Q414" s="221"/>
      <c r="R414" s="221"/>
      <c r="S414" s="221"/>
      <c r="T414" s="221"/>
      <c r="U414" s="221"/>
    </row>
    <row r="415" spans="1:21" ht="15">
      <c r="A415" s="176"/>
      <c r="B415" s="285" t="s">
        <v>221</v>
      </c>
      <c r="C415" s="308">
        <v>1</v>
      </c>
      <c r="D415" s="251"/>
      <c r="E415" s="251"/>
      <c r="F415" s="255"/>
      <c r="G415" s="255"/>
      <c r="H415" s="255"/>
      <c r="I415" s="255"/>
      <c r="J415" s="255"/>
      <c r="K415" s="221"/>
      <c r="L415" s="221"/>
      <c r="M415" s="221"/>
      <c r="N415" s="221"/>
      <c r="O415" s="221"/>
      <c r="P415" s="221"/>
      <c r="Q415" s="221"/>
      <c r="R415" s="221"/>
      <c r="S415" s="221"/>
      <c r="T415" s="221"/>
      <c r="U415" s="221"/>
    </row>
    <row r="416" spans="1:21" ht="15">
      <c r="A416" s="176"/>
      <c r="B416" s="285" t="s">
        <v>220</v>
      </c>
      <c r="C416" s="309">
        <v>0</v>
      </c>
      <c r="D416" s="251"/>
      <c r="E416" s="251"/>
      <c r="F416" s="255"/>
      <c r="G416" s="255"/>
      <c r="H416" s="255"/>
      <c r="I416" s="255"/>
      <c r="J416" s="255"/>
      <c r="K416" s="221"/>
      <c r="L416" s="221"/>
      <c r="M416" s="221"/>
      <c r="N416" s="221"/>
      <c r="O416" s="221"/>
      <c r="P416" s="221"/>
      <c r="Q416" s="221"/>
      <c r="R416" s="221"/>
      <c r="S416" s="221"/>
      <c r="T416" s="221"/>
      <c r="U416" s="221"/>
    </row>
    <row r="417" spans="1:21" ht="15">
      <c r="A417" s="176"/>
      <c r="B417" s="285" t="s">
        <v>219</v>
      </c>
      <c r="C417" s="310">
        <v>0</v>
      </c>
      <c r="D417" s="251"/>
      <c r="E417" s="251"/>
      <c r="F417" s="255"/>
      <c r="G417" s="255"/>
      <c r="H417" s="255"/>
      <c r="I417" s="255"/>
      <c r="J417" s="255"/>
      <c r="K417" s="221"/>
      <c r="L417" s="221"/>
      <c r="M417" s="221"/>
      <c r="N417" s="221"/>
      <c r="O417" s="221"/>
      <c r="P417" s="221"/>
      <c r="Q417" s="221"/>
      <c r="R417" s="221"/>
      <c r="S417" s="221"/>
      <c r="T417" s="221"/>
      <c r="U417" s="221"/>
    </row>
    <row r="418" spans="1:21" ht="15">
      <c r="A418" s="176"/>
      <c r="B418" s="285" t="s">
        <v>218</v>
      </c>
      <c r="C418" s="280"/>
      <c r="D418" s="251"/>
      <c r="E418" s="251"/>
      <c r="F418" s="255"/>
      <c r="G418" s="255"/>
      <c r="H418" s="255"/>
      <c r="I418" s="255"/>
      <c r="J418" s="255"/>
      <c r="K418" s="221"/>
      <c r="L418" s="221"/>
      <c r="M418" s="221"/>
      <c r="N418" s="221"/>
      <c r="O418" s="221"/>
      <c r="P418" s="221"/>
      <c r="Q418" s="221"/>
      <c r="R418" s="221"/>
      <c r="S418" s="221"/>
      <c r="T418" s="221"/>
      <c r="U418" s="221"/>
    </row>
    <row r="419" spans="1:21" ht="15">
      <c r="A419" s="176"/>
      <c r="B419" s="285" t="str">
        <f>"Classified as External or Domestic?"</f>
        <v>Classified as External or Domestic?</v>
      </c>
      <c r="C419" s="309" t="s">
        <v>65</v>
      </c>
      <c r="D419" s="251"/>
      <c r="E419" s="251"/>
      <c r="F419" s="255"/>
      <c r="G419" s="255"/>
      <c r="H419" s="255"/>
      <c r="I419" s="255"/>
      <c r="J419" s="255"/>
      <c r="K419" s="221"/>
      <c r="L419" s="221"/>
      <c r="M419" s="221"/>
      <c r="N419" s="221"/>
      <c r="O419" s="221"/>
      <c r="P419" s="221"/>
      <c r="Q419" s="221"/>
      <c r="R419" s="221"/>
      <c r="S419" s="221"/>
      <c r="T419" s="221"/>
      <c r="U419" s="221"/>
    </row>
    <row r="420" spans="1:21" ht="15">
      <c r="A420" s="176"/>
      <c r="B420" s="285" t="s">
        <v>258</v>
      </c>
      <c r="C420" s="251" t="s">
        <v>257</v>
      </c>
      <c r="D420" s="251"/>
      <c r="E420" s="251"/>
      <c r="F420" s="255"/>
      <c r="G420" s="255"/>
      <c r="H420" s="255"/>
      <c r="I420" s="255"/>
      <c r="J420" s="255"/>
      <c r="K420" s="221"/>
      <c r="L420" s="288">
        <f>L421/L$101*100</f>
        <v>0</v>
      </c>
      <c r="M420" s="288">
        <f t="shared" ref="M420:U420" ca="1" si="200">M421/M$101*100</f>
        <v>0</v>
      </c>
      <c r="N420" s="288">
        <f t="shared" ca="1" si="200"/>
        <v>0</v>
      </c>
      <c r="O420" s="288">
        <f t="shared" ca="1" si="200"/>
        <v>0</v>
      </c>
      <c r="P420" s="288">
        <f t="shared" ca="1" si="200"/>
        <v>0</v>
      </c>
      <c r="Q420" s="288">
        <f t="shared" ca="1" si="200"/>
        <v>0</v>
      </c>
      <c r="R420" s="288">
        <f t="shared" ca="1" si="200"/>
        <v>0</v>
      </c>
      <c r="S420" s="288">
        <f t="shared" ca="1" si="200"/>
        <v>0</v>
      </c>
      <c r="T420" s="288">
        <f t="shared" ca="1" si="200"/>
        <v>0</v>
      </c>
      <c r="U420" s="288">
        <f t="shared" ca="1" si="200"/>
        <v>0</v>
      </c>
    </row>
    <row r="421" spans="1:21" ht="15">
      <c r="A421" s="176"/>
      <c r="B421" s="285" t="s">
        <v>189</v>
      </c>
      <c r="C421" s="271" t="s">
        <v>186</v>
      </c>
      <c r="D421" s="280" t="str">
        <f>C419</f>
        <v>Domestic</v>
      </c>
      <c r="E421" s="271"/>
      <c r="F421" s="281"/>
      <c r="G421" s="275"/>
      <c r="H421" s="275"/>
      <c r="I421" s="275"/>
      <c r="J421" s="275"/>
      <c r="K421" s="231"/>
      <c r="L421" s="250">
        <f>SUMIF($E$63:$E$72,$B413,L$63:L$72)*L425</f>
        <v>0</v>
      </c>
      <c r="M421" s="250">
        <f t="shared" ref="M421:U421" si="201">SUMIF($E$63:$E$72,$B413,M$63:M$72)*M425</f>
        <v>0</v>
      </c>
      <c r="N421" s="250">
        <f t="shared" si="201"/>
        <v>0</v>
      </c>
      <c r="O421" s="250">
        <f t="shared" si="201"/>
        <v>0</v>
      </c>
      <c r="P421" s="250">
        <f t="shared" si="201"/>
        <v>0</v>
      </c>
      <c r="Q421" s="250">
        <f t="shared" si="201"/>
        <v>0</v>
      </c>
      <c r="R421" s="250">
        <f t="shared" si="201"/>
        <v>0</v>
      </c>
      <c r="S421" s="250">
        <f t="shared" si="201"/>
        <v>0</v>
      </c>
      <c r="T421" s="250">
        <f t="shared" si="201"/>
        <v>0</v>
      </c>
      <c r="U421" s="250">
        <f t="shared" si="201"/>
        <v>0</v>
      </c>
    </row>
    <row r="422" spans="1:21" ht="15">
      <c r="A422" s="176"/>
      <c r="B422" s="285" t="s">
        <v>188</v>
      </c>
      <c r="C422" s="271" t="s">
        <v>186</v>
      </c>
      <c r="D422" s="280" t="str">
        <f>C419</f>
        <v>Domestic</v>
      </c>
      <c r="E422" s="271"/>
      <c r="F422" s="281"/>
      <c r="G422" s="275"/>
      <c r="H422" s="275"/>
      <c r="I422" s="275"/>
      <c r="J422" s="275"/>
      <c r="K422" s="231"/>
      <c r="L422" s="240"/>
      <c r="M422" s="273">
        <f t="shared" ref="M422:U422" ca="1" si="202">M428*M425</f>
        <v>0</v>
      </c>
      <c r="N422" s="273">
        <f t="shared" ca="1" si="202"/>
        <v>0</v>
      </c>
      <c r="O422" s="273">
        <f t="shared" ca="1" si="202"/>
        <v>0</v>
      </c>
      <c r="P422" s="273">
        <f t="shared" ca="1" si="202"/>
        <v>0</v>
      </c>
      <c r="Q422" s="273">
        <f t="shared" ca="1" si="202"/>
        <v>0</v>
      </c>
      <c r="R422" s="273">
        <f t="shared" ca="1" si="202"/>
        <v>0</v>
      </c>
      <c r="S422" s="273">
        <f t="shared" ca="1" si="202"/>
        <v>0</v>
      </c>
      <c r="T422" s="273">
        <f t="shared" ca="1" si="202"/>
        <v>0</v>
      </c>
      <c r="U422" s="273">
        <f t="shared" ca="1" si="202"/>
        <v>0</v>
      </c>
    </row>
    <row r="423" spans="1:21" ht="15">
      <c r="A423" s="176"/>
      <c r="B423" s="285" t="s">
        <v>206</v>
      </c>
      <c r="C423" s="271" t="s">
        <v>186</v>
      </c>
      <c r="D423" s="280" t="str">
        <f>C419</f>
        <v>Domestic</v>
      </c>
      <c r="E423" s="271"/>
      <c r="F423" s="281"/>
      <c r="G423" s="275"/>
      <c r="H423" s="275"/>
      <c r="I423" s="275"/>
      <c r="J423" s="275"/>
      <c r="K423" s="231"/>
      <c r="L423" s="240"/>
      <c r="M423" s="273">
        <f t="shared" ref="M423:U423" si="203">M429*M425</f>
        <v>0</v>
      </c>
      <c r="N423" s="273">
        <f t="shared" ca="1" si="203"/>
        <v>0</v>
      </c>
      <c r="O423" s="273">
        <f t="shared" ca="1" si="203"/>
        <v>0</v>
      </c>
      <c r="P423" s="273">
        <f t="shared" ca="1" si="203"/>
        <v>0</v>
      </c>
      <c r="Q423" s="273">
        <f t="shared" ca="1" si="203"/>
        <v>0</v>
      </c>
      <c r="R423" s="273">
        <f t="shared" ca="1" si="203"/>
        <v>0</v>
      </c>
      <c r="S423" s="273">
        <f t="shared" ca="1" si="203"/>
        <v>0</v>
      </c>
      <c r="T423" s="273">
        <f t="shared" ca="1" si="203"/>
        <v>0</v>
      </c>
      <c r="U423" s="273">
        <f t="shared" ca="1" si="203"/>
        <v>0</v>
      </c>
    </row>
    <row r="424" spans="1:21" ht="15">
      <c r="A424" s="176"/>
      <c r="B424" s="285" t="s">
        <v>187</v>
      </c>
      <c r="C424" s="271" t="s">
        <v>186</v>
      </c>
      <c r="D424" s="280" t="str">
        <f>C419</f>
        <v>Domestic</v>
      </c>
      <c r="E424" s="271"/>
      <c r="F424" s="281"/>
      <c r="G424" s="275"/>
      <c r="H424" s="275"/>
      <c r="I424" s="275"/>
      <c r="J424" s="275"/>
      <c r="K424" s="231"/>
      <c r="L424" s="273">
        <f t="shared" ref="L424:U424" si="204">L427*L425</f>
        <v>0</v>
      </c>
      <c r="M424" s="273">
        <f t="shared" ca="1" si="204"/>
        <v>0</v>
      </c>
      <c r="N424" s="273">
        <f t="shared" ca="1" si="204"/>
        <v>0</v>
      </c>
      <c r="O424" s="273">
        <f t="shared" ca="1" si="204"/>
        <v>0</v>
      </c>
      <c r="P424" s="273">
        <f t="shared" ca="1" si="204"/>
        <v>0</v>
      </c>
      <c r="Q424" s="273">
        <f t="shared" ca="1" si="204"/>
        <v>0</v>
      </c>
      <c r="R424" s="273">
        <f t="shared" ca="1" si="204"/>
        <v>0</v>
      </c>
      <c r="S424" s="273">
        <f t="shared" ca="1" si="204"/>
        <v>0</v>
      </c>
      <c r="T424" s="273">
        <f t="shared" ca="1" si="204"/>
        <v>0</v>
      </c>
      <c r="U424" s="273">
        <f t="shared" ca="1" si="204"/>
        <v>0</v>
      </c>
    </row>
    <row r="425" spans="1:21" ht="15">
      <c r="A425" s="176"/>
      <c r="B425" s="285" t="s">
        <v>185</v>
      </c>
      <c r="C425" s="252" t="str">
        <f>"LCU per unit of "&amp;D424</f>
        <v>LCU per unit of Domestic</v>
      </c>
      <c r="D425" s="280" t="str">
        <f>C414</f>
        <v>LCU</v>
      </c>
      <c r="E425" s="271"/>
      <c r="F425" s="281"/>
      <c r="G425" s="275"/>
      <c r="H425" s="275"/>
      <c r="I425" s="275"/>
      <c r="J425" s="275"/>
      <c r="K425" s="231"/>
      <c r="L425" s="273">
        <f t="shared" ref="L425:U425" si="205">INDEX($L$81:$U$85,MATCH($D425,$B$81:$B$85,0),MATCH(L$78,$L$78:$U$78,0))</f>
        <v>1</v>
      </c>
      <c r="M425" s="273">
        <f t="shared" si="205"/>
        <v>1</v>
      </c>
      <c r="N425" s="273">
        <f t="shared" si="205"/>
        <v>1</v>
      </c>
      <c r="O425" s="273">
        <f t="shared" si="205"/>
        <v>1</v>
      </c>
      <c r="P425" s="273">
        <f t="shared" si="205"/>
        <v>1</v>
      </c>
      <c r="Q425" s="273">
        <f t="shared" si="205"/>
        <v>1</v>
      </c>
      <c r="R425" s="273">
        <f t="shared" si="205"/>
        <v>1</v>
      </c>
      <c r="S425" s="273">
        <f t="shared" si="205"/>
        <v>1</v>
      </c>
      <c r="T425" s="273">
        <f t="shared" si="205"/>
        <v>1</v>
      </c>
      <c r="U425" s="273">
        <f t="shared" si="205"/>
        <v>1</v>
      </c>
    </row>
    <row r="426" spans="1:21" ht="15">
      <c r="A426" s="176"/>
      <c r="B426" s="285" t="s">
        <v>184</v>
      </c>
      <c r="C426" s="252" t="str">
        <f>"million "&amp;D425</f>
        <v>million LCU</v>
      </c>
      <c r="D426" s="280" t="str">
        <f>D425</f>
        <v>LCU</v>
      </c>
      <c r="E426" s="263"/>
      <c r="F426" s="287"/>
      <c r="G426" s="275"/>
      <c r="H426" s="275"/>
      <c r="I426" s="275"/>
      <c r="J426" s="275"/>
      <c r="K426" s="231"/>
      <c r="L426" s="288">
        <f t="shared" ref="L426:U426" si="206">L421/L425</f>
        <v>0</v>
      </c>
      <c r="M426" s="288">
        <f t="shared" si="206"/>
        <v>0</v>
      </c>
      <c r="N426" s="288">
        <f t="shared" si="206"/>
        <v>0</v>
      </c>
      <c r="O426" s="288">
        <f t="shared" si="206"/>
        <v>0</v>
      </c>
      <c r="P426" s="288">
        <f t="shared" si="206"/>
        <v>0</v>
      </c>
      <c r="Q426" s="288">
        <f t="shared" si="206"/>
        <v>0</v>
      </c>
      <c r="R426" s="288">
        <f t="shared" si="206"/>
        <v>0</v>
      </c>
      <c r="S426" s="288">
        <f t="shared" si="206"/>
        <v>0</v>
      </c>
      <c r="T426" s="288">
        <f t="shared" si="206"/>
        <v>0</v>
      </c>
      <c r="U426" s="288">
        <f t="shared" si="206"/>
        <v>0</v>
      </c>
    </row>
    <row r="427" spans="1:21" ht="15">
      <c r="A427" s="176"/>
      <c r="B427" s="285" t="s">
        <v>183</v>
      </c>
      <c r="C427" s="252" t="str">
        <f>"million "&amp;D426</f>
        <v>million LCU</v>
      </c>
      <c r="D427" s="280" t="str">
        <f>D426</f>
        <v>LCU</v>
      </c>
      <c r="E427" s="271"/>
      <c r="F427" s="287"/>
      <c r="G427" s="275"/>
      <c r="H427" s="275"/>
      <c r="I427" s="275"/>
      <c r="J427" s="275"/>
      <c r="K427" s="231"/>
      <c r="L427" s="273">
        <f>L426</f>
        <v>0</v>
      </c>
      <c r="M427" s="273">
        <f t="shared" ref="M427:U427" ca="1" si="207">L427+M426-M428</f>
        <v>0</v>
      </c>
      <c r="N427" s="273">
        <f t="shared" ca="1" si="207"/>
        <v>0</v>
      </c>
      <c r="O427" s="273">
        <f t="shared" ca="1" si="207"/>
        <v>0</v>
      </c>
      <c r="P427" s="273">
        <f t="shared" ca="1" si="207"/>
        <v>0</v>
      </c>
      <c r="Q427" s="273">
        <f t="shared" ca="1" si="207"/>
        <v>0</v>
      </c>
      <c r="R427" s="273">
        <f t="shared" ca="1" si="207"/>
        <v>0</v>
      </c>
      <c r="S427" s="273">
        <f t="shared" ca="1" si="207"/>
        <v>0</v>
      </c>
      <c r="T427" s="273">
        <f t="shared" ca="1" si="207"/>
        <v>0</v>
      </c>
      <c r="U427" s="273">
        <f t="shared" ca="1" si="207"/>
        <v>0</v>
      </c>
    </row>
    <row r="428" spans="1:21" ht="15">
      <c r="A428" s="176"/>
      <c r="B428" s="285" t="s">
        <v>119</v>
      </c>
      <c r="C428" s="252" t="str">
        <f>"million "&amp;D427</f>
        <v>million LCU</v>
      </c>
      <c r="D428" s="280" t="str">
        <f>D427</f>
        <v>LCU</v>
      </c>
      <c r="E428" s="271"/>
      <c r="F428" s="287"/>
      <c r="G428" s="275"/>
      <c r="H428" s="275"/>
      <c r="I428" s="275"/>
      <c r="J428" s="275"/>
      <c r="K428" s="231"/>
      <c r="L428" s="240"/>
      <c r="M428" s="273">
        <f t="shared" ref="M428:U428" ca="1" si="208">IF(M$241&gt;$C415-1,SUM(OFFSET($L426,0,M$241-$C415,1,$C415-$C416))/($C415-$C416),IF(M$241&lt;$C416+1,0,SUM(OFFSET($L426,0,0,1,M$241-$C416))/($C415-$C416)))</f>
        <v>0</v>
      </c>
      <c r="N428" s="273">
        <f t="shared" ca="1" si="208"/>
        <v>0</v>
      </c>
      <c r="O428" s="273">
        <f t="shared" ca="1" si="208"/>
        <v>0</v>
      </c>
      <c r="P428" s="273">
        <f t="shared" ca="1" si="208"/>
        <v>0</v>
      </c>
      <c r="Q428" s="273">
        <f t="shared" ca="1" si="208"/>
        <v>0</v>
      </c>
      <c r="R428" s="273">
        <f t="shared" ca="1" si="208"/>
        <v>0</v>
      </c>
      <c r="S428" s="273">
        <f t="shared" ca="1" si="208"/>
        <v>0</v>
      </c>
      <c r="T428" s="273">
        <f t="shared" ca="1" si="208"/>
        <v>0</v>
      </c>
      <c r="U428" s="273">
        <f t="shared" ca="1" si="208"/>
        <v>0</v>
      </c>
    </row>
    <row r="429" spans="1:21" ht="15">
      <c r="A429" s="176"/>
      <c r="B429" s="285" t="s">
        <v>182</v>
      </c>
      <c r="C429" s="252" t="str">
        <f>"million "&amp;D428</f>
        <v>million LCU</v>
      </c>
      <c r="D429" s="280" t="str">
        <f>D428</f>
        <v>LCU</v>
      </c>
      <c r="E429" s="271"/>
      <c r="F429" s="287"/>
      <c r="G429" s="275"/>
      <c r="H429" s="275"/>
      <c r="I429" s="275"/>
      <c r="J429" s="275"/>
      <c r="K429" s="231"/>
      <c r="L429" s="240"/>
      <c r="M429" s="273">
        <f t="shared" ref="M429:U429" si="209">L427*$C417</f>
        <v>0</v>
      </c>
      <c r="N429" s="273">
        <f t="shared" ca="1" si="209"/>
        <v>0</v>
      </c>
      <c r="O429" s="273">
        <f t="shared" ca="1" si="209"/>
        <v>0</v>
      </c>
      <c r="P429" s="273">
        <f t="shared" ca="1" si="209"/>
        <v>0</v>
      </c>
      <c r="Q429" s="273">
        <f t="shared" ca="1" si="209"/>
        <v>0</v>
      </c>
      <c r="R429" s="273">
        <f t="shared" ca="1" si="209"/>
        <v>0</v>
      </c>
      <c r="S429" s="273">
        <f t="shared" ca="1" si="209"/>
        <v>0</v>
      </c>
      <c r="T429" s="273">
        <f t="shared" ca="1" si="209"/>
        <v>0</v>
      </c>
      <c r="U429" s="273">
        <f t="shared" ca="1" si="209"/>
        <v>0</v>
      </c>
    </row>
    <row r="430" spans="1:21" ht="15">
      <c r="A430" s="176"/>
      <c r="B430" s="289" t="s">
        <v>190</v>
      </c>
      <c r="C430" s="252"/>
      <c r="D430" s="264"/>
      <c r="E430" s="260"/>
      <c r="F430" s="275"/>
      <c r="G430" s="275"/>
      <c r="H430" s="275"/>
      <c r="I430" s="275"/>
      <c r="J430" s="275"/>
      <c r="K430" s="231"/>
      <c r="L430" s="273"/>
      <c r="M430" s="273"/>
      <c r="N430" s="273"/>
      <c r="O430" s="273"/>
      <c r="P430" s="273"/>
      <c r="Q430" s="273"/>
      <c r="R430" s="273"/>
      <c r="S430" s="273"/>
      <c r="T430" s="273"/>
      <c r="U430" s="273"/>
    </row>
    <row r="431" spans="1:21" ht="15">
      <c r="A431" s="176"/>
      <c r="B431" s="285" t="s">
        <v>59</v>
      </c>
      <c r="C431" s="306" t="s">
        <v>226</v>
      </c>
      <c r="D431" s="251"/>
      <c r="E431" s="251"/>
      <c r="F431" s="255"/>
      <c r="G431" s="255"/>
      <c r="H431" s="255"/>
      <c r="I431" s="255"/>
      <c r="J431" s="255"/>
      <c r="K431" s="221"/>
      <c r="L431" s="221"/>
      <c r="M431" s="221"/>
      <c r="N431" s="221"/>
      <c r="O431" s="221"/>
      <c r="P431" s="221"/>
      <c r="Q431" s="221"/>
      <c r="R431" s="221"/>
      <c r="S431" s="221"/>
      <c r="T431" s="221"/>
      <c r="U431" s="221"/>
    </row>
    <row r="432" spans="1:21" ht="15">
      <c r="A432" s="176"/>
      <c r="B432" s="285" t="s">
        <v>221</v>
      </c>
      <c r="C432" s="308">
        <v>1</v>
      </c>
      <c r="D432" s="251"/>
      <c r="E432" s="251"/>
      <c r="F432" s="255"/>
      <c r="G432" s="255"/>
      <c r="H432" s="255"/>
      <c r="I432" s="255"/>
      <c r="J432" s="255"/>
      <c r="K432" s="221"/>
      <c r="L432" s="221"/>
      <c r="M432" s="221"/>
      <c r="N432" s="221"/>
      <c r="O432" s="221"/>
      <c r="P432" s="221"/>
      <c r="Q432" s="221"/>
      <c r="R432" s="221"/>
      <c r="S432" s="221"/>
      <c r="T432" s="221"/>
      <c r="U432" s="221"/>
    </row>
    <row r="433" spans="1:21" ht="15">
      <c r="A433" s="176"/>
      <c r="B433" s="285" t="s">
        <v>220</v>
      </c>
      <c r="C433" s="309">
        <v>0</v>
      </c>
      <c r="D433" s="251"/>
      <c r="E433" s="251"/>
      <c r="F433" s="255"/>
      <c r="G433" s="255"/>
      <c r="H433" s="255"/>
      <c r="I433" s="255"/>
      <c r="J433" s="255"/>
      <c r="K433" s="221"/>
      <c r="L433" s="221"/>
      <c r="M433" s="221"/>
      <c r="N433" s="221"/>
      <c r="O433" s="221"/>
      <c r="P433" s="221"/>
      <c r="Q433" s="221"/>
      <c r="R433" s="221"/>
      <c r="S433" s="221"/>
      <c r="T433" s="221"/>
      <c r="U433" s="221"/>
    </row>
    <row r="434" spans="1:21" ht="15">
      <c r="A434" s="176"/>
      <c r="B434" s="285" t="s">
        <v>219</v>
      </c>
      <c r="C434" s="310">
        <v>0</v>
      </c>
      <c r="D434" s="251"/>
      <c r="E434" s="251"/>
      <c r="F434" s="255"/>
      <c r="G434" s="255"/>
      <c r="H434" s="255"/>
      <c r="I434" s="255"/>
      <c r="J434" s="255"/>
      <c r="K434" s="221"/>
      <c r="L434" s="221"/>
      <c r="M434" s="221"/>
      <c r="N434" s="221"/>
      <c r="O434" s="221"/>
      <c r="P434" s="221"/>
      <c r="Q434" s="221"/>
      <c r="R434" s="221"/>
      <c r="S434" s="221"/>
      <c r="T434" s="221"/>
      <c r="U434" s="221"/>
    </row>
    <row r="435" spans="1:21" ht="15">
      <c r="A435" s="176"/>
      <c r="B435" s="285" t="s">
        <v>218</v>
      </c>
      <c r="C435" s="280"/>
      <c r="D435" s="251"/>
      <c r="E435" s="251"/>
      <c r="F435" s="255"/>
      <c r="G435" s="255"/>
      <c r="H435" s="255"/>
      <c r="I435" s="255"/>
      <c r="J435" s="255"/>
      <c r="K435" s="221"/>
      <c r="L435" s="221"/>
      <c r="M435" s="221"/>
      <c r="N435" s="221"/>
      <c r="O435" s="221"/>
      <c r="P435" s="221"/>
      <c r="Q435" s="221"/>
      <c r="R435" s="221"/>
      <c r="S435" s="221"/>
      <c r="T435" s="221"/>
      <c r="U435" s="221"/>
    </row>
    <row r="436" spans="1:21" ht="15">
      <c r="A436" s="176"/>
      <c r="B436" s="285" t="str">
        <f>"Classified as External or Domestic?"</f>
        <v>Classified as External or Domestic?</v>
      </c>
      <c r="C436" s="309" t="s">
        <v>65</v>
      </c>
      <c r="D436" s="251"/>
      <c r="E436" s="251"/>
      <c r="F436" s="255"/>
      <c r="G436" s="255"/>
      <c r="H436" s="255"/>
      <c r="I436" s="255"/>
      <c r="J436" s="255"/>
      <c r="K436" s="221"/>
      <c r="L436" s="221"/>
      <c r="M436" s="221"/>
      <c r="N436" s="221"/>
      <c r="O436" s="221"/>
      <c r="P436" s="221"/>
      <c r="Q436" s="221"/>
      <c r="R436" s="221"/>
      <c r="S436" s="221"/>
      <c r="T436" s="221"/>
      <c r="U436" s="221"/>
    </row>
    <row r="437" spans="1:21" ht="15">
      <c r="A437" s="176"/>
      <c r="B437" s="285" t="s">
        <v>258</v>
      </c>
      <c r="C437" s="251" t="s">
        <v>257</v>
      </c>
      <c r="D437" s="251"/>
      <c r="E437" s="251"/>
      <c r="F437" s="255"/>
      <c r="G437" s="255"/>
      <c r="H437" s="255"/>
      <c r="I437" s="255"/>
      <c r="J437" s="255"/>
      <c r="K437" s="221"/>
      <c r="L437" s="288">
        <f>L438/L$101*100</f>
        <v>0</v>
      </c>
      <c r="M437" s="288">
        <f t="shared" ref="M437:U437" ca="1" si="210">M438/M$101*100</f>
        <v>0</v>
      </c>
      <c r="N437" s="288">
        <f t="shared" ca="1" si="210"/>
        <v>0</v>
      </c>
      <c r="O437" s="288">
        <f t="shared" ca="1" si="210"/>
        <v>0</v>
      </c>
      <c r="P437" s="288">
        <f t="shared" ca="1" si="210"/>
        <v>0</v>
      </c>
      <c r="Q437" s="288">
        <f t="shared" ca="1" si="210"/>
        <v>0</v>
      </c>
      <c r="R437" s="288">
        <f t="shared" ca="1" si="210"/>
        <v>0</v>
      </c>
      <c r="S437" s="288">
        <f t="shared" ca="1" si="210"/>
        <v>0</v>
      </c>
      <c r="T437" s="288">
        <f t="shared" ca="1" si="210"/>
        <v>0</v>
      </c>
      <c r="U437" s="288">
        <f t="shared" ca="1" si="210"/>
        <v>0</v>
      </c>
    </row>
    <row r="438" spans="1:21" ht="15">
      <c r="A438" s="176"/>
      <c r="B438" s="285" t="s">
        <v>189</v>
      </c>
      <c r="C438" s="271" t="s">
        <v>186</v>
      </c>
      <c r="D438" s="280" t="str">
        <f>C436</f>
        <v>Domestic</v>
      </c>
      <c r="E438" s="271"/>
      <c r="F438" s="281"/>
      <c r="G438" s="275"/>
      <c r="H438" s="275"/>
      <c r="I438" s="275"/>
      <c r="J438" s="275"/>
      <c r="K438" s="231"/>
      <c r="L438" s="250">
        <f>SUMIF($E$63:$E$72,$B430,L$63:L$72)*L442</f>
        <v>0</v>
      </c>
      <c r="M438" s="250">
        <f t="shared" ref="M438:U438" si="211">SUMIF($E$63:$E$72,$B430,M$63:M$72)*M442</f>
        <v>0</v>
      </c>
      <c r="N438" s="250">
        <f t="shared" si="211"/>
        <v>0</v>
      </c>
      <c r="O438" s="250">
        <f t="shared" si="211"/>
        <v>0</v>
      </c>
      <c r="P438" s="250">
        <f t="shared" si="211"/>
        <v>0</v>
      </c>
      <c r="Q438" s="250">
        <f t="shared" si="211"/>
        <v>0</v>
      </c>
      <c r="R438" s="250">
        <f t="shared" si="211"/>
        <v>0</v>
      </c>
      <c r="S438" s="250">
        <f t="shared" si="211"/>
        <v>0</v>
      </c>
      <c r="T438" s="250">
        <f t="shared" si="211"/>
        <v>0</v>
      </c>
      <c r="U438" s="250">
        <f t="shared" si="211"/>
        <v>0</v>
      </c>
    </row>
    <row r="439" spans="1:21" ht="15">
      <c r="A439" s="176"/>
      <c r="B439" s="285" t="s">
        <v>188</v>
      </c>
      <c r="C439" s="271" t="s">
        <v>186</v>
      </c>
      <c r="D439" s="280" t="str">
        <f>C436</f>
        <v>Domestic</v>
      </c>
      <c r="E439" s="271"/>
      <c r="F439" s="281"/>
      <c r="G439" s="275"/>
      <c r="H439" s="275"/>
      <c r="I439" s="275"/>
      <c r="J439" s="275"/>
      <c r="K439" s="231"/>
      <c r="L439" s="240"/>
      <c r="M439" s="273">
        <f t="shared" ref="M439:U439" ca="1" si="212">M445*M442</f>
        <v>0</v>
      </c>
      <c r="N439" s="273">
        <f t="shared" ca="1" si="212"/>
        <v>0</v>
      </c>
      <c r="O439" s="273">
        <f t="shared" ca="1" si="212"/>
        <v>0</v>
      </c>
      <c r="P439" s="273">
        <f t="shared" ca="1" si="212"/>
        <v>0</v>
      </c>
      <c r="Q439" s="273">
        <f t="shared" ca="1" si="212"/>
        <v>0</v>
      </c>
      <c r="R439" s="273">
        <f t="shared" ca="1" si="212"/>
        <v>0</v>
      </c>
      <c r="S439" s="273">
        <f t="shared" ca="1" si="212"/>
        <v>0</v>
      </c>
      <c r="T439" s="273">
        <f t="shared" ca="1" si="212"/>
        <v>0</v>
      </c>
      <c r="U439" s="273">
        <f t="shared" ca="1" si="212"/>
        <v>0</v>
      </c>
    </row>
    <row r="440" spans="1:21" ht="15">
      <c r="A440" s="176"/>
      <c r="B440" s="285" t="s">
        <v>206</v>
      </c>
      <c r="C440" s="271" t="s">
        <v>186</v>
      </c>
      <c r="D440" s="280" t="str">
        <f>C436</f>
        <v>Domestic</v>
      </c>
      <c r="E440" s="271"/>
      <c r="F440" s="281"/>
      <c r="G440" s="275"/>
      <c r="H440" s="275"/>
      <c r="I440" s="275"/>
      <c r="J440" s="275"/>
      <c r="K440" s="231"/>
      <c r="L440" s="240"/>
      <c r="M440" s="273">
        <f t="shared" ref="M440:U440" si="213">M446*M442</f>
        <v>0</v>
      </c>
      <c r="N440" s="273">
        <f t="shared" ca="1" si="213"/>
        <v>0</v>
      </c>
      <c r="O440" s="273">
        <f t="shared" ca="1" si="213"/>
        <v>0</v>
      </c>
      <c r="P440" s="273">
        <f t="shared" ca="1" si="213"/>
        <v>0</v>
      </c>
      <c r="Q440" s="273">
        <f t="shared" ca="1" si="213"/>
        <v>0</v>
      </c>
      <c r="R440" s="273">
        <f t="shared" ca="1" si="213"/>
        <v>0</v>
      </c>
      <c r="S440" s="273">
        <f t="shared" ca="1" si="213"/>
        <v>0</v>
      </c>
      <c r="T440" s="273">
        <f t="shared" ca="1" si="213"/>
        <v>0</v>
      </c>
      <c r="U440" s="273">
        <f t="shared" ca="1" si="213"/>
        <v>0</v>
      </c>
    </row>
    <row r="441" spans="1:21" ht="15">
      <c r="A441" s="176"/>
      <c r="B441" s="285" t="s">
        <v>187</v>
      </c>
      <c r="C441" s="271" t="s">
        <v>186</v>
      </c>
      <c r="D441" s="280" t="str">
        <f>C436</f>
        <v>Domestic</v>
      </c>
      <c r="E441" s="271"/>
      <c r="F441" s="281"/>
      <c r="G441" s="275"/>
      <c r="H441" s="275"/>
      <c r="I441" s="275"/>
      <c r="J441" s="275"/>
      <c r="K441" s="231"/>
      <c r="L441" s="273">
        <f t="shared" ref="L441:U441" si="214">L444*L442</f>
        <v>0</v>
      </c>
      <c r="M441" s="273">
        <f t="shared" ca="1" si="214"/>
        <v>0</v>
      </c>
      <c r="N441" s="273">
        <f t="shared" ca="1" si="214"/>
        <v>0</v>
      </c>
      <c r="O441" s="273">
        <f t="shared" ca="1" si="214"/>
        <v>0</v>
      </c>
      <c r="P441" s="273">
        <f t="shared" ca="1" si="214"/>
        <v>0</v>
      </c>
      <c r="Q441" s="273">
        <f t="shared" ca="1" si="214"/>
        <v>0</v>
      </c>
      <c r="R441" s="273">
        <f t="shared" ca="1" si="214"/>
        <v>0</v>
      </c>
      <c r="S441" s="273">
        <f t="shared" ca="1" si="214"/>
        <v>0</v>
      </c>
      <c r="T441" s="273">
        <f t="shared" ca="1" si="214"/>
        <v>0</v>
      </c>
      <c r="U441" s="273">
        <f t="shared" ca="1" si="214"/>
        <v>0</v>
      </c>
    </row>
    <row r="442" spans="1:21" ht="15">
      <c r="A442" s="176"/>
      <c r="B442" s="285" t="s">
        <v>185</v>
      </c>
      <c r="C442" s="252" t="str">
        <f>"LCU per unit of "&amp;D441</f>
        <v>LCU per unit of Domestic</v>
      </c>
      <c r="D442" s="280" t="str">
        <f>C431</f>
        <v>LCU</v>
      </c>
      <c r="E442" s="271"/>
      <c r="F442" s="281"/>
      <c r="G442" s="275"/>
      <c r="H442" s="275"/>
      <c r="I442" s="275"/>
      <c r="J442" s="275"/>
      <c r="K442" s="231"/>
      <c r="L442" s="273">
        <f t="shared" ref="L442:U442" si="215">INDEX($L$81:$U$85,MATCH($D442,$B$81:$B$85,0),MATCH(L$78,$L$78:$U$78,0))</f>
        <v>1</v>
      </c>
      <c r="M442" s="273">
        <f t="shared" si="215"/>
        <v>1</v>
      </c>
      <c r="N442" s="273">
        <f t="shared" si="215"/>
        <v>1</v>
      </c>
      <c r="O442" s="273">
        <f t="shared" si="215"/>
        <v>1</v>
      </c>
      <c r="P442" s="273">
        <f t="shared" si="215"/>
        <v>1</v>
      </c>
      <c r="Q442" s="273">
        <f t="shared" si="215"/>
        <v>1</v>
      </c>
      <c r="R442" s="273">
        <f t="shared" si="215"/>
        <v>1</v>
      </c>
      <c r="S442" s="273">
        <f t="shared" si="215"/>
        <v>1</v>
      </c>
      <c r="T442" s="273">
        <f t="shared" si="215"/>
        <v>1</v>
      </c>
      <c r="U442" s="273">
        <f t="shared" si="215"/>
        <v>1</v>
      </c>
    </row>
    <row r="443" spans="1:21" ht="15">
      <c r="A443" s="176"/>
      <c r="B443" s="285" t="s">
        <v>184</v>
      </c>
      <c r="C443" s="252" t="str">
        <f>"million "&amp;D442</f>
        <v>million LCU</v>
      </c>
      <c r="D443" s="280" t="str">
        <f>D442</f>
        <v>LCU</v>
      </c>
      <c r="E443" s="263"/>
      <c r="F443" s="287"/>
      <c r="G443" s="275"/>
      <c r="H443" s="275"/>
      <c r="I443" s="275"/>
      <c r="J443" s="275"/>
      <c r="K443" s="231"/>
      <c r="L443" s="288">
        <f t="shared" ref="L443:U443" si="216">L438/L442</f>
        <v>0</v>
      </c>
      <c r="M443" s="288">
        <f t="shared" si="216"/>
        <v>0</v>
      </c>
      <c r="N443" s="288">
        <f t="shared" si="216"/>
        <v>0</v>
      </c>
      <c r="O443" s="288">
        <f t="shared" si="216"/>
        <v>0</v>
      </c>
      <c r="P443" s="288">
        <f t="shared" si="216"/>
        <v>0</v>
      </c>
      <c r="Q443" s="288">
        <f t="shared" si="216"/>
        <v>0</v>
      </c>
      <c r="R443" s="288">
        <f t="shared" si="216"/>
        <v>0</v>
      </c>
      <c r="S443" s="288">
        <f t="shared" si="216"/>
        <v>0</v>
      </c>
      <c r="T443" s="288">
        <f t="shared" si="216"/>
        <v>0</v>
      </c>
      <c r="U443" s="288">
        <f t="shared" si="216"/>
        <v>0</v>
      </c>
    </row>
    <row r="444" spans="1:21" ht="15">
      <c r="A444" s="176"/>
      <c r="B444" s="285" t="s">
        <v>183</v>
      </c>
      <c r="C444" s="252" t="str">
        <f>"million "&amp;D443</f>
        <v>million LCU</v>
      </c>
      <c r="D444" s="280" t="str">
        <f>D443</f>
        <v>LCU</v>
      </c>
      <c r="E444" s="271"/>
      <c r="F444" s="287"/>
      <c r="G444" s="275"/>
      <c r="H444" s="275"/>
      <c r="I444" s="275"/>
      <c r="J444" s="275"/>
      <c r="K444" s="231"/>
      <c r="L444" s="273">
        <f>L443</f>
        <v>0</v>
      </c>
      <c r="M444" s="273">
        <f t="shared" ref="M444:U444" ca="1" si="217">L444+M443-M445</f>
        <v>0</v>
      </c>
      <c r="N444" s="273">
        <f t="shared" ca="1" si="217"/>
        <v>0</v>
      </c>
      <c r="O444" s="273">
        <f t="shared" ca="1" si="217"/>
        <v>0</v>
      </c>
      <c r="P444" s="273">
        <f t="shared" ca="1" si="217"/>
        <v>0</v>
      </c>
      <c r="Q444" s="273">
        <f t="shared" ca="1" si="217"/>
        <v>0</v>
      </c>
      <c r="R444" s="273">
        <f t="shared" ca="1" si="217"/>
        <v>0</v>
      </c>
      <c r="S444" s="273">
        <f t="shared" ca="1" si="217"/>
        <v>0</v>
      </c>
      <c r="T444" s="273">
        <f t="shared" ca="1" si="217"/>
        <v>0</v>
      </c>
      <c r="U444" s="273">
        <f t="shared" ca="1" si="217"/>
        <v>0</v>
      </c>
    </row>
    <row r="445" spans="1:21" ht="15">
      <c r="A445" s="176"/>
      <c r="B445" s="285" t="s">
        <v>119</v>
      </c>
      <c r="C445" s="252" t="str">
        <f>"million "&amp;D444</f>
        <v>million LCU</v>
      </c>
      <c r="D445" s="280" t="str">
        <f>D444</f>
        <v>LCU</v>
      </c>
      <c r="E445" s="271"/>
      <c r="F445" s="287"/>
      <c r="G445" s="275"/>
      <c r="H445" s="275"/>
      <c r="I445" s="275"/>
      <c r="J445" s="275"/>
      <c r="K445" s="231"/>
      <c r="L445" s="240"/>
      <c r="M445" s="273">
        <f t="shared" ref="M445:U445" ca="1" si="218">IF(M$241&gt;$C432-1,SUM(OFFSET($L443,0,M$241-$C432,1,$C432-$C433))/($C432-$C433),IF(M$241&lt;$C433+1,0,SUM(OFFSET($L443,0,0,1,M$241-$C433))/($C432-$C433)))</f>
        <v>0</v>
      </c>
      <c r="N445" s="273">
        <f t="shared" ca="1" si="218"/>
        <v>0</v>
      </c>
      <c r="O445" s="273">
        <f t="shared" ca="1" si="218"/>
        <v>0</v>
      </c>
      <c r="P445" s="273">
        <f t="shared" ca="1" si="218"/>
        <v>0</v>
      </c>
      <c r="Q445" s="273">
        <f t="shared" ca="1" si="218"/>
        <v>0</v>
      </c>
      <c r="R445" s="273">
        <f t="shared" ca="1" si="218"/>
        <v>0</v>
      </c>
      <c r="S445" s="273">
        <f t="shared" ca="1" si="218"/>
        <v>0</v>
      </c>
      <c r="T445" s="273">
        <f t="shared" ca="1" si="218"/>
        <v>0</v>
      </c>
      <c r="U445" s="273">
        <f t="shared" ca="1" si="218"/>
        <v>0</v>
      </c>
    </row>
    <row r="446" spans="1:21" ht="15">
      <c r="A446" s="176"/>
      <c r="B446" s="285" t="s">
        <v>182</v>
      </c>
      <c r="C446" s="252" t="str">
        <f>"million "&amp;D445</f>
        <v>million LCU</v>
      </c>
      <c r="D446" s="280" t="str">
        <f>D445</f>
        <v>LCU</v>
      </c>
      <c r="E446" s="271"/>
      <c r="F446" s="287"/>
      <c r="G446" s="275"/>
      <c r="H446" s="275"/>
      <c r="I446" s="275"/>
      <c r="J446" s="275"/>
      <c r="K446" s="231"/>
      <c r="L446" s="240"/>
      <c r="M446" s="273">
        <f t="shared" ref="M446:U446" si="219">L444*$C434</f>
        <v>0</v>
      </c>
      <c r="N446" s="273">
        <f t="shared" ca="1" si="219"/>
        <v>0</v>
      </c>
      <c r="O446" s="273">
        <f t="shared" ca="1" si="219"/>
        <v>0</v>
      </c>
      <c r="P446" s="273">
        <f t="shared" ca="1" si="219"/>
        <v>0</v>
      </c>
      <c r="Q446" s="273">
        <f t="shared" ca="1" si="219"/>
        <v>0</v>
      </c>
      <c r="R446" s="273">
        <f t="shared" ca="1" si="219"/>
        <v>0</v>
      </c>
      <c r="S446" s="273">
        <f t="shared" ca="1" si="219"/>
        <v>0</v>
      </c>
      <c r="T446" s="273">
        <f t="shared" ca="1" si="219"/>
        <v>0</v>
      </c>
      <c r="U446" s="273">
        <f t="shared" ca="1" si="219"/>
        <v>0</v>
      </c>
    </row>
    <row r="447" spans="1:21" ht="15">
      <c r="A447" s="176"/>
      <c r="B447" s="289" t="s">
        <v>250</v>
      </c>
      <c r="C447" s="252"/>
      <c r="D447" s="264"/>
      <c r="E447" s="260"/>
      <c r="F447" s="275"/>
      <c r="G447" s="275"/>
      <c r="H447" s="275"/>
      <c r="I447" s="275"/>
      <c r="J447" s="275"/>
      <c r="K447" s="231"/>
      <c r="L447" s="273"/>
      <c r="M447" s="273"/>
      <c r="N447" s="273"/>
      <c r="O447" s="273"/>
      <c r="P447" s="273"/>
      <c r="Q447" s="273"/>
      <c r="R447" s="273"/>
      <c r="S447" s="273"/>
      <c r="T447" s="273"/>
      <c r="U447" s="273"/>
    </row>
    <row r="448" spans="1:21" ht="15">
      <c r="A448" s="176"/>
      <c r="B448" s="285" t="s">
        <v>59</v>
      </c>
      <c r="C448" s="306" t="s">
        <v>226</v>
      </c>
      <c r="D448" s="251"/>
      <c r="E448" s="251"/>
      <c r="F448" s="255"/>
      <c r="G448" s="255"/>
      <c r="H448" s="255"/>
      <c r="I448" s="255"/>
      <c r="J448" s="255"/>
      <c r="K448" s="221"/>
      <c r="L448" s="221"/>
      <c r="M448" s="221"/>
      <c r="N448" s="221"/>
      <c r="O448" s="221"/>
      <c r="P448" s="221"/>
      <c r="Q448" s="221"/>
      <c r="R448" s="221"/>
      <c r="S448" s="221"/>
      <c r="T448" s="221"/>
      <c r="U448" s="221"/>
    </row>
    <row r="449" spans="1:21" ht="15">
      <c r="A449" s="176"/>
      <c r="B449" s="285" t="s">
        <v>221</v>
      </c>
      <c r="C449" s="308">
        <v>1</v>
      </c>
      <c r="D449" s="251"/>
      <c r="E449" s="251"/>
      <c r="F449" s="255"/>
      <c r="G449" s="255"/>
      <c r="H449" s="255"/>
      <c r="I449" s="255"/>
      <c r="J449" s="255"/>
      <c r="K449" s="221"/>
      <c r="L449" s="221"/>
      <c r="M449" s="221"/>
      <c r="N449" s="221"/>
      <c r="O449" s="221"/>
      <c r="P449" s="221"/>
      <c r="Q449" s="221"/>
      <c r="R449" s="221"/>
      <c r="S449" s="221"/>
      <c r="T449" s="221"/>
      <c r="U449" s="221"/>
    </row>
    <row r="450" spans="1:21" ht="15">
      <c r="A450" s="176"/>
      <c r="B450" s="285" t="s">
        <v>220</v>
      </c>
      <c r="C450" s="309">
        <v>0</v>
      </c>
      <c r="D450" s="251"/>
      <c r="E450" s="251"/>
      <c r="F450" s="255"/>
      <c r="G450" s="255"/>
      <c r="H450" s="255"/>
      <c r="I450" s="255"/>
      <c r="J450" s="255"/>
      <c r="K450" s="221"/>
      <c r="L450" s="221"/>
      <c r="M450" s="221"/>
      <c r="N450" s="221"/>
      <c r="O450" s="221"/>
      <c r="P450" s="221"/>
      <c r="Q450" s="221"/>
      <c r="R450" s="221"/>
      <c r="S450" s="221"/>
      <c r="T450" s="221"/>
      <c r="U450" s="221"/>
    </row>
    <row r="451" spans="1:21" ht="15">
      <c r="A451" s="176"/>
      <c r="B451" s="285" t="s">
        <v>219</v>
      </c>
      <c r="C451" s="310">
        <v>0</v>
      </c>
      <c r="D451" s="251"/>
      <c r="E451" s="251"/>
      <c r="F451" s="255"/>
      <c r="G451" s="255"/>
      <c r="H451" s="255"/>
      <c r="I451" s="255"/>
      <c r="J451" s="255"/>
      <c r="K451" s="221"/>
      <c r="L451" s="221"/>
      <c r="M451" s="221"/>
      <c r="N451" s="221"/>
      <c r="O451" s="221"/>
      <c r="P451" s="221"/>
      <c r="Q451" s="221"/>
      <c r="R451" s="221"/>
      <c r="S451" s="221"/>
      <c r="T451" s="221"/>
      <c r="U451" s="221"/>
    </row>
    <row r="452" spans="1:21" ht="15">
      <c r="A452" s="176"/>
      <c r="B452" s="285" t="s">
        <v>218</v>
      </c>
      <c r="C452" s="280"/>
      <c r="D452" s="251"/>
      <c r="E452" s="251"/>
      <c r="F452" s="255"/>
      <c r="G452" s="255"/>
      <c r="H452" s="255"/>
      <c r="I452" s="255"/>
      <c r="J452" s="255"/>
      <c r="K452" s="221"/>
      <c r="L452" s="221"/>
      <c r="M452" s="221"/>
      <c r="N452" s="221"/>
      <c r="O452" s="221"/>
      <c r="P452" s="221"/>
      <c r="Q452" s="221"/>
      <c r="R452" s="221"/>
      <c r="S452" s="221"/>
      <c r="T452" s="221"/>
      <c r="U452" s="221"/>
    </row>
    <row r="453" spans="1:21" ht="15">
      <c r="A453" s="176"/>
      <c r="B453" s="285" t="str">
        <f>"Classified as External or Domestic?"</f>
        <v>Classified as External or Domestic?</v>
      </c>
      <c r="C453" s="309" t="s">
        <v>65</v>
      </c>
      <c r="D453" s="251"/>
      <c r="E453" s="251"/>
      <c r="F453" s="255"/>
      <c r="G453" s="255"/>
      <c r="H453" s="255"/>
      <c r="I453" s="255"/>
      <c r="J453" s="255"/>
      <c r="K453" s="221"/>
      <c r="L453" s="221"/>
      <c r="M453" s="221"/>
      <c r="N453" s="221"/>
      <c r="O453" s="221"/>
      <c r="P453" s="221"/>
      <c r="Q453" s="221"/>
      <c r="R453" s="221"/>
      <c r="S453" s="221"/>
      <c r="T453" s="221"/>
      <c r="U453" s="221"/>
    </row>
    <row r="454" spans="1:21" ht="15">
      <c r="A454" s="176"/>
      <c r="B454" s="285" t="s">
        <v>258</v>
      </c>
      <c r="C454" s="251" t="s">
        <v>257</v>
      </c>
      <c r="D454" s="251"/>
      <c r="E454" s="251"/>
      <c r="F454" s="255"/>
      <c r="G454" s="255"/>
      <c r="H454" s="255"/>
      <c r="I454" s="255"/>
      <c r="J454" s="255"/>
      <c r="K454" s="221"/>
      <c r="L454" s="288">
        <f>L455/L$101*100</f>
        <v>0</v>
      </c>
      <c r="M454" s="288">
        <f t="shared" ref="M454:U454" ca="1" si="220">M455/M$101*100</f>
        <v>0</v>
      </c>
      <c r="N454" s="288">
        <f t="shared" ca="1" si="220"/>
        <v>0</v>
      </c>
      <c r="O454" s="288">
        <f t="shared" ca="1" si="220"/>
        <v>0</v>
      </c>
      <c r="P454" s="288">
        <f t="shared" ca="1" si="220"/>
        <v>0</v>
      </c>
      <c r="Q454" s="288">
        <f t="shared" ca="1" si="220"/>
        <v>0</v>
      </c>
      <c r="R454" s="288">
        <f t="shared" ca="1" si="220"/>
        <v>0</v>
      </c>
      <c r="S454" s="288">
        <f t="shared" ca="1" si="220"/>
        <v>0</v>
      </c>
      <c r="T454" s="288">
        <f t="shared" ca="1" si="220"/>
        <v>0</v>
      </c>
      <c r="U454" s="288">
        <f t="shared" ca="1" si="220"/>
        <v>0</v>
      </c>
    </row>
    <row r="455" spans="1:21" ht="15">
      <c r="A455" s="176"/>
      <c r="B455" s="285" t="s">
        <v>189</v>
      </c>
      <c r="C455" s="271" t="s">
        <v>186</v>
      </c>
      <c r="D455" s="280" t="str">
        <f>C453</f>
        <v>Domestic</v>
      </c>
      <c r="E455" s="271"/>
      <c r="F455" s="281"/>
      <c r="G455" s="275"/>
      <c r="H455" s="275"/>
      <c r="I455" s="275"/>
      <c r="J455" s="275"/>
      <c r="K455" s="231"/>
      <c r="L455" s="250">
        <f>SUMIF($E$63:$E$72,$B447,L$63:L$72)*L459</f>
        <v>0</v>
      </c>
      <c r="M455" s="250">
        <f t="shared" ref="M455:U455" si="221">SUMIF($E$63:$E$72,$B447,M$63:M$72)*M459</f>
        <v>0</v>
      </c>
      <c r="N455" s="250">
        <f t="shared" si="221"/>
        <v>0</v>
      </c>
      <c r="O455" s="250">
        <f t="shared" si="221"/>
        <v>0</v>
      </c>
      <c r="P455" s="250">
        <f t="shared" si="221"/>
        <v>0</v>
      </c>
      <c r="Q455" s="250">
        <f t="shared" si="221"/>
        <v>0</v>
      </c>
      <c r="R455" s="250">
        <f t="shared" si="221"/>
        <v>0</v>
      </c>
      <c r="S455" s="250">
        <f t="shared" si="221"/>
        <v>0</v>
      </c>
      <c r="T455" s="250">
        <f t="shared" si="221"/>
        <v>0</v>
      </c>
      <c r="U455" s="250">
        <f t="shared" si="221"/>
        <v>0</v>
      </c>
    </row>
    <row r="456" spans="1:21" ht="15">
      <c r="A456" s="176"/>
      <c r="B456" s="285" t="s">
        <v>188</v>
      </c>
      <c r="C456" s="271" t="s">
        <v>186</v>
      </c>
      <c r="D456" s="280" t="str">
        <f>C453</f>
        <v>Domestic</v>
      </c>
      <c r="E456" s="271"/>
      <c r="F456" s="281"/>
      <c r="G456" s="275"/>
      <c r="H456" s="275"/>
      <c r="I456" s="275"/>
      <c r="J456" s="275"/>
      <c r="K456" s="231"/>
      <c r="L456" s="240"/>
      <c r="M456" s="273">
        <f t="shared" ref="M456:U456" ca="1" si="222">M462*M459</f>
        <v>0</v>
      </c>
      <c r="N456" s="273">
        <f t="shared" ca="1" si="222"/>
        <v>0</v>
      </c>
      <c r="O456" s="273">
        <f t="shared" ca="1" si="222"/>
        <v>0</v>
      </c>
      <c r="P456" s="273">
        <f t="shared" ca="1" si="222"/>
        <v>0</v>
      </c>
      <c r="Q456" s="273">
        <f t="shared" ca="1" si="222"/>
        <v>0</v>
      </c>
      <c r="R456" s="273">
        <f t="shared" ca="1" si="222"/>
        <v>0</v>
      </c>
      <c r="S456" s="273">
        <f t="shared" ca="1" si="222"/>
        <v>0</v>
      </c>
      <c r="T456" s="273">
        <f t="shared" ca="1" si="222"/>
        <v>0</v>
      </c>
      <c r="U456" s="273">
        <f t="shared" ca="1" si="222"/>
        <v>0</v>
      </c>
    </row>
    <row r="457" spans="1:21" ht="15">
      <c r="A457" s="176"/>
      <c r="B457" s="285" t="s">
        <v>206</v>
      </c>
      <c r="C457" s="271" t="s">
        <v>186</v>
      </c>
      <c r="D457" s="280" t="str">
        <f>C453</f>
        <v>Domestic</v>
      </c>
      <c r="E457" s="271"/>
      <c r="F457" s="281"/>
      <c r="G457" s="275"/>
      <c r="H457" s="275"/>
      <c r="I457" s="275"/>
      <c r="J457" s="275"/>
      <c r="K457" s="231"/>
      <c r="L457" s="240"/>
      <c r="M457" s="273">
        <f t="shared" ref="M457:U457" si="223">M463*M459</f>
        <v>0</v>
      </c>
      <c r="N457" s="273">
        <f t="shared" ca="1" si="223"/>
        <v>0</v>
      </c>
      <c r="O457" s="273">
        <f t="shared" ca="1" si="223"/>
        <v>0</v>
      </c>
      <c r="P457" s="273">
        <f t="shared" ca="1" si="223"/>
        <v>0</v>
      </c>
      <c r="Q457" s="273">
        <f t="shared" ca="1" si="223"/>
        <v>0</v>
      </c>
      <c r="R457" s="273">
        <f t="shared" ca="1" si="223"/>
        <v>0</v>
      </c>
      <c r="S457" s="273">
        <f t="shared" ca="1" si="223"/>
        <v>0</v>
      </c>
      <c r="T457" s="273">
        <f t="shared" ca="1" si="223"/>
        <v>0</v>
      </c>
      <c r="U457" s="273">
        <f t="shared" ca="1" si="223"/>
        <v>0</v>
      </c>
    </row>
    <row r="458" spans="1:21" ht="15">
      <c r="A458" s="176"/>
      <c r="B458" s="285" t="s">
        <v>187</v>
      </c>
      <c r="C458" s="271" t="s">
        <v>186</v>
      </c>
      <c r="D458" s="280" t="str">
        <f>C453</f>
        <v>Domestic</v>
      </c>
      <c r="E458" s="271"/>
      <c r="F458" s="281"/>
      <c r="G458" s="275"/>
      <c r="H458" s="275"/>
      <c r="I458" s="275"/>
      <c r="J458" s="275"/>
      <c r="K458" s="231"/>
      <c r="L458" s="273">
        <f t="shared" ref="L458:U458" si="224">L461*L459</f>
        <v>0</v>
      </c>
      <c r="M458" s="273">
        <f t="shared" ca="1" si="224"/>
        <v>0</v>
      </c>
      <c r="N458" s="273">
        <f t="shared" ca="1" si="224"/>
        <v>0</v>
      </c>
      <c r="O458" s="273">
        <f t="shared" ca="1" si="224"/>
        <v>0</v>
      </c>
      <c r="P458" s="273">
        <f t="shared" ca="1" si="224"/>
        <v>0</v>
      </c>
      <c r="Q458" s="273">
        <f t="shared" ca="1" si="224"/>
        <v>0</v>
      </c>
      <c r="R458" s="273">
        <f t="shared" ca="1" si="224"/>
        <v>0</v>
      </c>
      <c r="S458" s="273">
        <f t="shared" ca="1" si="224"/>
        <v>0</v>
      </c>
      <c r="T458" s="273">
        <f t="shared" ca="1" si="224"/>
        <v>0</v>
      </c>
      <c r="U458" s="273">
        <f t="shared" ca="1" si="224"/>
        <v>0</v>
      </c>
    </row>
    <row r="459" spans="1:21" ht="15">
      <c r="A459" s="176"/>
      <c r="B459" s="285" t="s">
        <v>185</v>
      </c>
      <c r="C459" s="252" t="str">
        <f>"LCU per unit of "&amp;D458</f>
        <v>LCU per unit of Domestic</v>
      </c>
      <c r="D459" s="280" t="str">
        <f>C448</f>
        <v>LCU</v>
      </c>
      <c r="E459" s="271"/>
      <c r="F459" s="281"/>
      <c r="G459" s="275"/>
      <c r="H459" s="275"/>
      <c r="I459" s="275"/>
      <c r="J459" s="275"/>
      <c r="K459" s="231"/>
      <c r="L459" s="273">
        <f t="shared" ref="L459:U459" si="225">INDEX($L$81:$U$85,MATCH($D459,$B$81:$B$85,0),MATCH(L$78,$L$78:$U$78,0))</f>
        <v>1</v>
      </c>
      <c r="M459" s="273">
        <f t="shared" si="225"/>
        <v>1</v>
      </c>
      <c r="N459" s="273">
        <f t="shared" si="225"/>
        <v>1</v>
      </c>
      <c r="O459" s="273">
        <f t="shared" si="225"/>
        <v>1</v>
      </c>
      <c r="P459" s="273">
        <f t="shared" si="225"/>
        <v>1</v>
      </c>
      <c r="Q459" s="273">
        <f t="shared" si="225"/>
        <v>1</v>
      </c>
      <c r="R459" s="273">
        <f t="shared" si="225"/>
        <v>1</v>
      </c>
      <c r="S459" s="273">
        <f t="shared" si="225"/>
        <v>1</v>
      </c>
      <c r="T459" s="273">
        <f t="shared" si="225"/>
        <v>1</v>
      </c>
      <c r="U459" s="273">
        <f t="shared" si="225"/>
        <v>1</v>
      </c>
    </row>
    <row r="460" spans="1:21" ht="15">
      <c r="A460" s="176"/>
      <c r="B460" s="285" t="s">
        <v>184</v>
      </c>
      <c r="C460" s="252" t="str">
        <f>"million "&amp;D459</f>
        <v>million LCU</v>
      </c>
      <c r="D460" s="280" t="str">
        <f>D459</f>
        <v>LCU</v>
      </c>
      <c r="E460" s="263"/>
      <c r="F460" s="287"/>
      <c r="G460" s="275"/>
      <c r="H460" s="275"/>
      <c r="I460" s="275"/>
      <c r="J460" s="275"/>
      <c r="K460" s="231"/>
      <c r="L460" s="288">
        <f t="shared" ref="L460:U460" si="226">L455/L459</f>
        <v>0</v>
      </c>
      <c r="M460" s="288">
        <f t="shared" si="226"/>
        <v>0</v>
      </c>
      <c r="N460" s="288">
        <f t="shared" si="226"/>
        <v>0</v>
      </c>
      <c r="O460" s="288">
        <f t="shared" si="226"/>
        <v>0</v>
      </c>
      <c r="P460" s="288">
        <f t="shared" si="226"/>
        <v>0</v>
      </c>
      <c r="Q460" s="288">
        <f t="shared" si="226"/>
        <v>0</v>
      </c>
      <c r="R460" s="288">
        <f t="shared" si="226"/>
        <v>0</v>
      </c>
      <c r="S460" s="288">
        <f t="shared" si="226"/>
        <v>0</v>
      </c>
      <c r="T460" s="288">
        <f t="shared" si="226"/>
        <v>0</v>
      </c>
      <c r="U460" s="288">
        <f t="shared" si="226"/>
        <v>0</v>
      </c>
    </row>
    <row r="461" spans="1:21" ht="15">
      <c r="A461" s="176"/>
      <c r="B461" s="285" t="s">
        <v>183</v>
      </c>
      <c r="C461" s="252" t="str">
        <f>"million "&amp;D460</f>
        <v>million LCU</v>
      </c>
      <c r="D461" s="280" t="str">
        <f>D460</f>
        <v>LCU</v>
      </c>
      <c r="E461" s="271"/>
      <c r="F461" s="287"/>
      <c r="G461" s="275"/>
      <c r="H461" s="275"/>
      <c r="I461" s="275"/>
      <c r="J461" s="275"/>
      <c r="K461" s="231"/>
      <c r="L461" s="273">
        <f>L460</f>
        <v>0</v>
      </c>
      <c r="M461" s="273">
        <f t="shared" ref="M461:U461" ca="1" si="227">L461+M460-M462</f>
        <v>0</v>
      </c>
      <c r="N461" s="273">
        <f t="shared" ca="1" si="227"/>
        <v>0</v>
      </c>
      <c r="O461" s="273">
        <f t="shared" ca="1" si="227"/>
        <v>0</v>
      </c>
      <c r="P461" s="273">
        <f t="shared" ca="1" si="227"/>
        <v>0</v>
      </c>
      <c r="Q461" s="273">
        <f t="shared" ca="1" si="227"/>
        <v>0</v>
      </c>
      <c r="R461" s="273">
        <f t="shared" ca="1" si="227"/>
        <v>0</v>
      </c>
      <c r="S461" s="273">
        <f t="shared" ca="1" si="227"/>
        <v>0</v>
      </c>
      <c r="T461" s="273">
        <f t="shared" ca="1" si="227"/>
        <v>0</v>
      </c>
      <c r="U461" s="273">
        <f t="shared" ca="1" si="227"/>
        <v>0</v>
      </c>
    </row>
    <row r="462" spans="1:21" ht="15">
      <c r="A462" s="176"/>
      <c r="B462" s="285" t="s">
        <v>119</v>
      </c>
      <c r="C462" s="252" t="str">
        <f>"million "&amp;D461</f>
        <v>million LCU</v>
      </c>
      <c r="D462" s="280" t="str">
        <f>D461</f>
        <v>LCU</v>
      </c>
      <c r="E462" s="271"/>
      <c r="F462" s="287"/>
      <c r="G462" s="275"/>
      <c r="H462" s="275"/>
      <c r="I462" s="275"/>
      <c r="J462" s="275"/>
      <c r="K462" s="231"/>
      <c r="L462" s="240"/>
      <c r="M462" s="273">
        <f t="shared" ref="M462:U462" ca="1" si="228">IF(M$241&gt;$C449-1,SUM(OFFSET($L460,0,M$241-$C449,1,$C449-$C450))/($C449-$C450),IF(M$241&lt;$C450+1,0,SUM(OFFSET($L460,0,0,1,M$241-$C450))/($C449-$C450)))</f>
        <v>0</v>
      </c>
      <c r="N462" s="273">
        <f t="shared" ca="1" si="228"/>
        <v>0</v>
      </c>
      <c r="O462" s="273">
        <f t="shared" ca="1" si="228"/>
        <v>0</v>
      </c>
      <c r="P462" s="273">
        <f t="shared" ca="1" si="228"/>
        <v>0</v>
      </c>
      <c r="Q462" s="273">
        <f t="shared" ca="1" si="228"/>
        <v>0</v>
      </c>
      <c r="R462" s="273">
        <f t="shared" ca="1" si="228"/>
        <v>0</v>
      </c>
      <c r="S462" s="273">
        <f t="shared" ca="1" si="228"/>
        <v>0</v>
      </c>
      <c r="T462" s="273">
        <f t="shared" ca="1" si="228"/>
        <v>0</v>
      </c>
      <c r="U462" s="273">
        <f t="shared" ca="1" si="228"/>
        <v>0</v>
      </c>
    </row>
    <row r="463" spans="1:21" ht="15">
      <c r="A463" s="176"/>
      <c r="B463" s="285" t="s">
        <v>182</v>
      </c>
      <c r="C463" s="252" t="str">
        <f>"million "&amp;D462</f>
        <v>million LCU</v>
      </c>
      <c r="D463" s="280" t="str">
        <f>D462</f>
        <v>LCU</v>
      </c>
      <c r="E463" s="271"/>
      <c r="F463" s="287"/>
      <c r="G463" s="275"/>
      <c r="H463" s="275"/>
      <c r="I463" s="275"/>
      <c r="J463" s="275"/>
      <c r="K463" s="231"/>
      <c r="L463" s="240"/>
      <c r="M463" s="273">
        <f t="shared" ref="M463:U463" si="229">L461*$C451</f>
        <v>0</v>
      </c>
      <c r="N463" s="273">
        <f t="shared" ca="1" si="229"/>
        <v>0</v>
      </c>
      <c r="O463" s="273">
        <f t="shared" ca="1" si="229"/>
        <v>0</v>
      </c>
      <c r="P463" s="273">
        <f t="shared" ca="1" si="229"/>
        <v>0</v>
      </c>
      <c r="Q463" s="273">
        <f t="shared" ca="1" si="229"/>
        <v>0</v>
      </c>
      <c r="R463" s="273">
        <f t="shared" ca="1" si="229"/>
        <v>0</v>
      </c>
      <c r="S463" s="273">
        <f t="shared" ca="1" si="229"/>
        <v>0</v>
      </c>
      <c r="T463" s="273">
        <f t="shared" ca="1" si="229"/>
        <v>0</v>
      </c>
      <c r="U463" s="273">
        <f t="shared" ca="1" si="229"/>
        <v>0</v>
      </c>
    </row>
    <row r="464" spans="1:21" ht="15">
      <c r="A464" s="176"/>
      <c r="B464" s="289" t="s">
        <v>251</v>
      </c>
      <c r="C464" s="252"/>
      <c r="D464" s="264"/>
      <c r="E464" s="260"/>
      <c r="F464" s="275"/>
      <c r="G464" s="275"/>
      <c r="H464" s="275"/>
      <c r="I464" s="275"/>
      <c r="J464" s="275"/>
      <c r="K464" s="231"/>
      <c r="L464" s="273"/>
      <c r="M464" s="273"/>
      <c r="N464" s="273"/>
      <c r="O464" s="273"/>
      <c r="P464" s="273"/>
      <c r="Q464" s="273"/>
      <c r="R464" s="273"/>
      <c r="S464" s="273"/>
      <c r="T464" s="273"/>
      <c r="U464" s="273"/>
    </row>
    <row r="465" spans="1:21" ht="15">
      <c r="A465" s="176"/>
      <c r="B465" s="285" t="s">
        <v>59</v>
      </c>
      <c r="C465" s="306" t="s">
        <v>226</v>
      </c>
      <c r="D465" s="251"/>
      <c r="E465" s="251"/>
      <c r="F465" s="255"/>
      <c r="G465" s="255"/>
      <c r="H465" s="255"/>
      <c r="I465" s="255"/>
      <c r="J465" s="255"/>
      <c r="K465" s="221"/>
      <c r="L465" s="221"/>
      <c r="M465" s="221"/>
      <c r="N465" s="221"/>
      <c r="O465" s="221"/>
      <c r="P465" s="221"/>
      <c r="Q465" s="221"/>
      <c r="R465" s="221"/>
      <c r="S465" s="221"/>
      <c r="T465" s="221"/>
      <c r="U465" s="221"/>
    </row>
    <row r="466" spans="1:21" ht="15">
      <c r="A466" s="176"/>
      <c r="B466" s="285" t="s">
        <v>221</v>
      </c>
      <c r="C466" s="308">
        <v>1</v>
      </c>
      <c r="D466" s="251"/>
      <c r="E466" s="251"/>
      <c r="F466" s="255"/>
      <c r="G466" s="255"/>
      <c r="H466" s="255"/>
      <c r="I466" s="255"/>
      <c r="J466" s="255"/>
      <c r="K466" s="221"/>
      <c r="L466" s="221"/>
      <c r="M466" s="221"/>
      <c r="N466" s="221"/>
      <c r="O466" s="221"/>
      <c r="P466" s="221"/>
      <c r="Q466" s="221"/>
      <c r="R466" s="221"/>
      <c r="S466" s="221"/>
      <c r="T466" s="221"/>
      <c r="U466" s="221"/>
    </row>
    <row r="467" spans="1:21" ht="15">
      <c r="A467" s="176"/>
      <c r="B467" s="285" t="s">
        <v>220</v>
      </c>
      <c r="C467" s="309">
        <v>0</v>
      </c>
      <c r="D467" s="251"/>
      <c r="E467" s="251"/>
      <c r="F467" s="255"/>
      <c r="G467" s="255"/>
      <c r="H467" s="255"/>
      <c r="I467" s="255"/>
      <c r="J467" s="255"/>
      <c r="K467" s="221"/>
      <c r="L467" s="221"/>
      <c r="M467" s="221"/>
      <c r="N467" s="221"/>
      <c r="O467" s="221"/>
      <c r="P467" s="221"/>
      <c r="Q467" s="221"/>
      <c r="R467" s="221"/>
      <c r="S467" s="221"/>
      <c r="T467" s="221"/>
      <c r="U467" s="221"/>
    </row>
    <row r="468" spans="1:21" ht="15">
      <c r="A468" s="176"/>
      <c r="B468" s="285" t="s">
        <v>219</v>
      </c>
      <c r="C468" s="310">
        <v>0</v>
      </c>
      <c r="D468" s="251"/>
      <c r="E468" s="251"/>
      <c r="F468" s="255"/>
      <c r="G468" s="255"/>
      <c r="H468" s="255"/>
      <c r="I468" s="255"/>
      <c r="J468" s="255"/>
      <c r="K468" s="221"/>
      <c r="L468" s="221"/>
      <c r="M468" s="221"/>
      <c r="N468" s="221"/>
      <c r="O468" s="221"/>
      <c r="P468" s="221"/>
      <c r="Q468" s="221"/>
      <c r="R468" s="221"/>
      <c r="S468" s="221"/>
      <c r="T468" s="221"/>
      <c r="U468" s="221"/>
    </row>
    <row r="469" spans="1:21" ht="15">
      <c r="A469" s="176"/>
      <c r="B469" s="285" t="s">
        <v>218</v>
      </c>
      <c r="C469" s="280"/>
      <c r="D469" s="251"/>
      <c r="E469" s="251"/>
      <c r="F469" s="255"/>
      <c r="G469" s="255"/>
      <c r="H469" s="255"/>
      <c r="I469" s="255"/>
      <c r="J469" s="255"/>
      <c r="K469" s="221"/>
      <c r="L469" s="221"/>
      <c r="M469" s="221"/>
      <c r="N469" s="221"/>
      <c r="O469" s="221"/>
      <c r="P469" s="221"/>
      <c r="Q469" s="221"/>
      <c r="R469" s="221"/>
      <c r="S469" s="221"/>
      <c r="T469" s="221"/>
      <c r="U469" s="221"/>
    </row>
    <row r="470" spans="1:21" ht="15">
      <c r="A470" s="176"/>
      <c r="B470" s="285" t="str">
        <f>"Classified as External or Domestic?"</f>
        <v>Classified as External or Domestic?</v>
      </c>
      <c r="C470" s="309" t="s">
        <v>65</v>
      </c>
      <c r="D470" s="251"/>
      <c r="E470" s="251"/>
      <c r="F470" s="255"/>
      <c r="G470" s="255"/>
      <c r="H470" s="255"/>
      <c r="I470" s="255"/>
      <c r="J470" s="255"/>
      <c r="K470" s="221"/>
      <c r="L470" s="221"/>
      <c r="M470" s="221"/>
      <c r="N470" s="221"/>
      <c r="O470" s="221"/>
      <c r="P470" s="221"/>
      <c r="Q470" s="221"/>
      <c r="R470" s="221"/>
      <c r="S470" s="221"/>
      <c r="T470" s="221"/>
      <c r="U470" s="221"/>
    </row>
    <row r="471" spans="1:21" ht="15">
      <c r="A471" s="176"/>
      <c r="B471" s="285" t="s">
        <v>258</v>
      </c>
      <c r="C471" s="251" t="s">
        <v>257</v>
      </c>
      <c r="D471" s="251"/>
      <c r="E471" s="251"/>
      <c r="F471" s="255"/>
      <c r="G471" s="255"/>
      <c r="H471" s="255"/>
      <c r="I471" s="255"/>
      <c r="J471" s="255"/>
      <c r="K471" s="221"/>
      <c r="L471" s="288">
        <f>L472/L$101*100</f>
        <v>0</v>
      </c>
      <c r="M471" s="288">
        <f t="shared" ref="M471:U471" ca="1" si="230">M472/M$101*100</f>
        <v>0</v>
      </c>
      <c r="N471" s="288">
        <f t="shared" ca="1" si="230"/>
        <v>0</v>
      </c>
      <c r="O471" s="288">
        <f t="shared" ca="1" si="230"/>
        <v>0</v>
      </c>
      <c r="P471" s="288">
        <f t="shared" ca="1" si="230"/>
        <v>0</v>
      </c>
      <c r="Q471" s="288">
        <f t="shared" ca="1" si="230"/>
        <v>0</v>
      </c>
      <c r="R471" s="288">
        <f t="shared" ca="1" si="230"/>
        <v>0</v>
      </c>
      <c r="S471" s="288">
        <f t="shared" ca="1" si="230"/>
        <v>0</v>
      </c>
      <c r="T471" s="288">
        <f t="shared" ca="1" si="230"/>
        <v>0</v>
      </c>
      <c r="U471" s="288">
        <f t="shared" ca="1" si="230"/>
        <v>0</v>
      </c>
    </row>
    <row r="472" spans="1:21" ht="15">
      <c r="A472" s="176"/>
      <c r="B472" s="285" t="s">
        <v>189</v>
      </c>
      <c r="C472" s="271" t="s">
        <v>186</v>
      </c>
      <c r="D472" s="280" t="str">
        <f>C470</f>
        <v>Domestic</v>
      </c>
      <c r="E472" s="271"/>
      <c r="F472" s="281"/>
      <c r="G472" s="275"/>
      <c r="H472" s="275"/>
      <c r="I472" s="275"/>
      <c r="J472" s="275"/>
      <c r="K472" s="231"/>
      <c r="L472" s="250">
        <f>SUMIF($E$63:$E$72,$B464,L$63:L$72)*L476</f>
        <v>0</v>
      </c>
      <c r="M472" s="250">
        <f t="shared" ref="M472:U472" si="231">SUMIF($E$63:$E$72,$B464,M$63:M$72)*M476</f>
        <v>0</v>
      </c>
      <c r="N472" s="250">
        <f t="shared" si="231"/>
        <v>0</v>
      </c>
      <c r="O472" s="250">
        <f t="shared" si="231"/>
        <v>0</v>
      </c>
      <c r="P472" s="250">
        <f t="shared" si="231"/>
        <v>0</v>
      </c>
      <c r="Q472" s="250">
        <f t="shared" si="231"/>
        <v>0</v>
      </c>
      <c r="R472" s="250">
        <f t="shared" si="231"/>
        <v>0</v>
      </c>
      <c r="S472" s="250">
        <f t="shared" si="231"/>
        <v>0</v>
      </c>
      <c r="T472" s="250">
        <f t="shared" si="231"/>
        <v>0</v>
      </c>
      <c r="U472" s="250">
        <f t="shared" si="231"/>
        <v>0</v>
      </c>
    </row>
    <row r="473" spans="1:21" ht="15">
      <c r="A473" s="176"/>
      <c r="B473" s="285" t="s">
        <v>188</v>
      </c>
      <c r="C473" s="271" t="s">
        <v>186</v>
      </c>
      <c r="D473" s="280" t="str">
        <f>C470</f>
        <v>Domestic</v>
      </c>
      <c r="E473" s="271"/>
      <c r="F473" s="281"/>
      <c r="G473" s="275"/>
      <c r="H473" s="275"/>
      <c r="I473" s="275"/>
      <c r="J473" s="275"/>
      <c r="K473" s="231"/>
      <c r="L473" s="240"/>
      <c r="M473" s="273">
        <f t="shared" ref="M473:U473" ca="1" si="232">M479*M476</f>
        <v>0</v>
      </c>
      <c r="N473" s="273">
        <f t="shared" ca="1" si="232"/>
        <v>0</v>
      </c>
      <c r="O473" s="273">
        <f t="shared" ca="1" si="232"/>
        <v>0</v>
      </c>
      <c r="P473" s="273">
        <f t="shared" ca="1" si="232"/>
        <v>0</v>
      </c>
      <c r="Q473" s="273">
        <f t="shared" ca="1" si="232"/>
        <v>0</v>
      </c>
      <c r="R473" s="273">
        <f t="shared" ca="1" si="232"/>
        <v>0</v>
      </c>
      <c r="S473" s="273">
        <f t="shared" ca="1" si="232"/>
        <v>0</v>
      </c>
      <c r="T473" s="273">
        <f t="shared" ca="1" si="232"/>
        <v>0</v>
      </c>
      <c r="U473" s="273">
        <f t="shared" ca="1" si="232"/>
        <v>0</v>
      </c>
    </row>
    <row r="474" spans="1:21" ht="15">
      <c r="A474" s="176"/>
      <c r="B474" s="285" t="s">
        <v>206</v>
      </c>
      <c r="C474" s="271" t="s">
        <v>186</v>
      </c>
      <c r="D474" s="280" t="str">
        <f>C470</f>
        <v>Domestic</v>
      </c>
      <c r="E474" s="271"/>
      <c r="F474" s="281"/>
      <c r="G474" s="275"/>
      <c r="H474" s="275"/>
      <c r="I474" s="275"/>
      <c r="J474" s="275"/>
      <c r="K474" s="231"/>
      <c r="L474" s="240"/>
      <c r="M474" s="273">
        <f t="shared" ref="M474:U474" si="233">M480*M476</f>
        <v>0</v>
      </c>
      <c r="N474" s="273">
        <f t="shared" ca="1" si="233"/>
        <v>0</v>
      </c>
      <c r="O474" s="273">
        <f t="shared" ca="1" si="233"/>
        <v>0</v>
      </c>
      <c r="P474" s="273">
        <f t="shared" ca="1" si="233"/>
        <v>0</v>
      </c>
      <c r="Q474" s="273">
        <f t="shared" ca="1" si="233"/>
        <v>0</v>
      </c>
      <c r="R474" s="273">
        <f t="shared" ca="1" si="233"/>
        <v>0</v>
      </c>
      <c r="S474" s="273">
        <f t="shared" ca="1" si="233"/>
        <v>0</v>
      </c>
      <c r="T474" s="273">
        <f t="shared" ca="1" si="233"/>
        <v>0</v>
      </c>
      <c r="U474" s="273">
        <f t="shared" ca="1" si="233"/>
        <v>0</v>
      </c>
    </row>
    <row r="475" spans="1:21" ht="15">
      <c r="A475" s="176"/>
      <c r="B475" s="285" t="s">
        <v>187</v>
      </c>
      <c r="C475" s="271" t="s">
        <v>186</v>
      </c>
      <c r="D475" s="280" t="str">
        <f>C470</f>
        <v>Domestic</v>
      </c>
      <c r="E475" s="271"/>
      <c r="F475" s="281"/>
      <c r="G475" s="275"/>
      <c r="H475" s="275"/>
      <c r="I475" s="275"/>
      <c r="J475" s="275"/>
      <c r="K475" s="231"/>
      <c r="L475" s="273">
        <f t="shared" ref="L475:U475" si="234">L478*L476</f>
        <v>0</v>
      </c>
      <c r="M475" s="273">
        <f t="shared" ca="1" si="234"/>
        <v>0</v>
      </c>
      <c r="N475" s="273">
        <f t="shared" ca="1" si="234"/>
        <v>0</v>
      </c>
      <c r="O475" s="273">
        <f t="shared" ca="1" si="234"/>
        <v>0</v>
      </c>
      <c r="P475" s="273">
        <f t="shared" ca="1" si="234"/>
        <v>0</v>
      </c>
      <c r="Q475" s="273">
        <f t="shared" ca="1" si="234"/>
        <v>0</v>
      </c>
      <c r="R475" s="273">
        <f t="shared" ca="1" si="234"/>
        <v>0</v>
      </c>
      <c r="S475" s="273">
        <f t="shared" ca="1" si="234"/>
        <v>0</v>
      </c>
      <c r="T475" s="273">
        <f t="shared" ca="1" si="234"/>
        <v>0</v>
      </c>
      <c r="U475" s="273">
        <f t="shared" ca="1" si="234"/>
        <v>0</v>
      </c>
    </row>
    <row r="476" spans="1:21" ht="15">
      <c r="A476" s="176"/>
      <c r="B476" s="285" t="s">
        <v>185</v>
      </c>
      <c r="C476" s="252" t="str">
        <f>"LCU per unit of "&amp;D475</f>
        <v>LCU per unit of Domestic</v>
      </c>
      <c r="D476" s="280" t="str">
        <f>C465</f>
        <v>LCU</v>
      </c>
      <c r="E476" s="271"/>
      <c r="F476" s="281"/>
      <c r="G476" s="275"/>
      <c r="H476" s="275"/>
      <c r="I476" s="275"/>
      <c r="J476" s="275"/>
      <c r="K476" s="231"/>
      <c r="L476" s="273">
        <f t="shared" ref="L476:U476" si="235">INDEX($L$81:$U$85,MATCH($D476,$B$81:$B$85,0),MATCH(L$78,$L$78:$U$78,0))</f>
        <v>1</v>
      </c>
      <c r="M476" s="273">
        <f t="shared" si="235"/>
        <v>1</v>
      </c>
      <c r="N476" s="273">
        <f t="shared" si="235"/>
        <v>1</v>
      </c>
      <c r="O476" s="273">
        <f t="shared" si="235"/>
        <v>1</v>
      </c>
      <c r="P476" s="273">
        <f t="shared" si="235"/>
        <v>1</v>
      </c>
      <c r="Q476" s="273">
        <f t="shared" si="235"/>
        <v>1</v>
      </c>
      <c r="R476" s="273">
        <f t="shared" si="235"/>
        <v>1</v>
      </c>
      <c r="S476" s="273">
        <f t="shared" si="235"/>
        <v>1</v>
      </c>
      <c r="T476" s="273">
        <f t="shared" si="235"/>
        <v>1</v>
      </c>
      <c r="U476" s="273">
        <f t="shared" si="235"/>
        <v>1</v>
      </c>
    </row>
    <row r="477" spans="1:21" ht="15">
      <c r="A477" s="176"/>
      <c r="B477" s="285" t="s">
        <v>184</v>
      </c>
      <c r="C477" s="252" t="str">
        <f>"million "&amp;D476</f>
        <v>million LCU</v>
      </c>
      <c r="D477" s="280" t="str">
        <f>D476</f>
        <v>LCU</v>
      </c>
      <c r="E477" s="263"/>
      <c r="F477" s="287"/>
      <c r="G477" s="275"/>
      <c r="H477" s="275"/>
      <c r="I477" s="275"/>
      <c r="J477" s="275"/>
      <c r="K477" s="231"/>
      <c r="L477" s="288">
        <f t="shared" ref="L477:U477" si="236">L472/L476</f>
        <v>0</v>
      </c>
      <c r="M477" s="288">
        <f t="shared" si="236"/>
        <v>0</v>
      </c>
      <c r="N477" s="288">
        <f t="shared" si="236"/>
        <v>0</v>
      </c>
      <c r="O477" s="288">
        <f t="shared" si="236"/>
        <v>0</v>
      </c>
      <c r="P477" s="288">
        <f t="shared" si="236"/>
        <v>0</v>
      </c>
      <c r="Q477" s="288">
        <f t="shared" si="236"/>
        <v>0</v>
      </c>
      <c r="R477" s="288">
        <f t="shared" si="236"/>
        <v>0</v>
      </c>
      <c r="S477" s="288">
        <f t="shared" si="236"/>
        <v>0</v>
      </c>
      <c r="T477" s="288">
        <f t="shared" si="236"/>
        <v>0</v>
      </c>
      <c r="U477" s="288">
        <f t="shared" si="236"/>
        <v>0</v>
      </c>
    </row>
    <row r="478" spans="1:21" ht="15">
      <c r="A478" s="176"/>
      <c r="B478" s="285" t="s">
        <v>183</v>
      </c>
      <c r="C478" s="252" t="str">
        <f>"million "&amp;D477</f>
        <v>million LCU</v>
      </c>
      <c r="D478" s="280" t="str">
        <f>D477</f>
        <v>LCU</v>
      </c>
      <c r="E478" s="271"/>
      <c r="F478" s="287"/>
      <c r="G478" s="275"/>
      <c r="H478" s="275"/>
      <c r="I478" s="275"/>
      <c r="J478" s="275"/>
      <c r="K478" s="231"/>
      <c r="L478" s="273">
        <f>L477</f>
        <v>0</v>
      </c>
      <c r="M478" s="273">
        <f t="shared" ref="M478:U478" ca="1" si="237">L478+M477-M479</f>
        <v>0</v>
      </c>
      <c r="N478" s="273">
        <f t="shared" ca="1" si="237"/>
        <v>0</v>
      </c>
      <c r="O478" s="273">
        <f t="shared" ca="1" si="237"/>
        <v>0</v>
      </c>
      <c r="P478" s="273">
        <f t="shared" ca="1" si="237"/>
        <v>0</v>
      </c>
      <c r="Q478" s="273">
        <f t="shared" ca="1" si="237"/>
        <v>0</v>
      </c>
      <c r="R478" s="273">
        <f t="shared" ca="1" si="237"/>
        <v>0</v>
      </c>
      <c r="S478" s="273">
        <f t="shared" ca="1" si="237"/>
        <v>0</v>
      </c>
      <c r="T478" s="273">
        <f t="shared" ca="1" si="237"/>
        <v>0</v>
      </c>
      <c r="U478" s="273">
        <f t="shared" ca="1" si="237"/>
        <v>0</v>
      </c>
    </row>
    <row r="479" spans="1:21" ht="15">
      <c r="A479" s="176"/>
      <c r="B479" s="285" t="s">
        <v>119</v>
      </c>
      <c r="C479" s="252" t="str">
        <f>"million "&amp;D478</f>
        <v>million LCU</v>
      </c>
      <c r="D479" s="280" t="str">
        <f>D478</f>
        <v>LCU</v>
      </c>
      <c r="E479" s="271"/>
      <c r="F479" s="287"/>
      <c r="G479" s="275"/>
      <c r="H479" s="275"/>
      <c r="I479" s="275"/>
      <c r="J479" s="275"/>
      <c r="K479" s="231"/>
      <c r="L479" s="240"/>
      <c r="M479" s="273">
        <f t="shared" ref="M479:U479" ca="1" si="238">IF(M$241&gt;$C466-1,SUM(OFFSET($L477,0,M$241-$C466,1,$C466-$C467))/($C466-$C467),IF(M$241&lt;$C467+1,0,SUM(OFFSET($L477,0,0,1,M$241-$C467))/($C466-$C467)))</f>
        <v>0</v>
      </c>
      <c r="N479" s="273">
        <f t="shared" ca="1" si="238"/>
        <v>0</v>
      </c>
      <c r="O479" s="273">
        <f t="shared" ca="1" si="238"/>
        <v>0</v>
      </c>
      <c r="P479" s="273">
        <f t="shared" ca="1" si="238"/>
        <v>0</v>
      </c>
      <c r="Q479" s="273">
        <f t="shared" ca="1" si="238"/>
        <v>0</v>
      </c>
      <c r="R479" s="273">
        <f t="shared" ca="1" si="238"/>
        <v>0</v>
      </c>
      <c r="S479" s="273">
        <f t="shared" ca="1" si="238"/>
        <v>0</v>
      </c>
      <c r="T479" s="273">
        <f t="shared" ca="1" si="238"/>
        <v>0</v>
      </c>
      <c r="U479" s="273">
        <f t="shared" ca="1" si="238"/>
        <v>0</v>
      </c>
    </row>
    <row r="480" spans="1:21" ht="15">
      <c r="A480" s="176"/>
      <c r="B480" s="285" t="s">
        <v>182</v>
      </c>
      <c r="C480" s="252" t="str">
        <f>"million "&amp;D479</f>
        <v>million LCU</v>
      </c>
      <c r="D480" s="280" t="str">
        <f>D479</f>
        <v>LCU</v>
      </c>
      <c r="E480" s="271"/>
      <c r="F480" s="287"/>
      <c r="G480" s="275"/>
      <c r="H480" s="275"/>
      <c r="I480" s="275"/>
      <c r="J480" s="275"/>
      <c r="K480" s="231"/>
      <c r="L480" s="240"/>
      <c r="M480" s="273">
        <f t="shared" ref="M480:U480" si="239">L478*$C468</f>
        <v>0</v>
      </c>
      <c r="N480" s="273">
        <f t="shared" ca="1" si="239"/>
        <v>0</v>
      </c>
      <c r="O480" s="273">
        <f t="shared" ca="1" si="239"/>
        <v>0</v>
      </c>
      <c r="P480" s="273">
        <f t="shared" ca="1" si="239"/>
        <v>0</v>
      </c>
      <c r="Q480" s="273">
        <f t="shared" ca="1" si="239"/>
        <v>0</v>
      </c>
      <c r="R480" s="273">
        <f t="shared" ca="1" si="239"/>
        <v>0</v>
      </c>
      <c r="S480" s="273">
        <f t="shared" ca="1" si="239"/>
        <v>0</v>
      </c>
      <c r="T480" s="273">
        <f t="shared" ca="1" si="239"/>
        <v>0</v>
      </c>
      <c r="U480" s="273">
        <f t="shared" ca="1" si="239"/>
        <v>0</v>
      </c>
    </row>
    <row r="481" spans="1:21" ht="15">
      <c r="A481" s="176"/>
      <c r="B481" s="289" t="s">
        <v>252</v>
      </c>
      <c r="C481" s="252"/>
      <c r="D481" s="264"/>
      <c r="E481" s="260"/>
      <c r="F481" s="275"/>
      <c r="G481" s="275"/>
      <c r="H481" s="275"/>
      <c r="I481" s="275"/>
      <c r="J481" s="275"/>
      <c r="K481" s="231"/>
      <c r="L481" s="273"/>
      <c r="M481" s="273"/>
      <c r="N481" s="273"/>
      <c r="O481" s="273"/>
      <c r="P481" s="273"/>
      <c r="Q481" s="273"/>
      <c r="R481" s="273"/>
      <c r="S481" s="273"/>
      <c r="T481" s="273"/>
      <c r="U481" s="273"/>
    </row>
    <row r="482" spans="1:21" ht="15">
      <c r="A482" s="176"/>
      <c r="B482" s="285" t="s">
        <v>59</v>
      </c>
      <c r="C482" s="306" t="s">
        <v>226</v>
      </c>
      <c r="D482" s="251"/>
      <c r="E482" s="251"/>
      <c r="F482" s="255"/>
      <c r="G482" s="255"/>
      <c r="H482" s="255"/>
      <c r="I482" s="255"/>
      <c r="J482" s="255"/>
      <c r="K482" s="221"/>
      <c r="L482" s="221"/>
      <c r="M482" s="221"/>
      <c r="N482" s="221"/>
      <c r="O482" s="221"/>
      <c r="P482" s="221"/>
      <c r="Q482" s="221"/>
      <c r="R482" s="221"/>
      <c r="S482" s="221"/>
      <c r="T482" s="221"/>
      <c r="U482" s="221"/>
    </row>
    <row r="483" spans="1:21" ht="15">
      <c r="A483" s="176"/>
      <c r="B483" s="285" t="s">
        <v>221</v>
      </c>
      <c r="C483" s="308">
        <v>1</v>
      </c>
      <c r="D483" s="251"/>
      <c r="E483" s="251"/>
      <c r="F483" s="255"/>
      <c r="G483" s="255"/>
      <c r="H483" s="255"/>
      <c r="I483" s="255"/>
      <c r="J483" s="255"/>
      <c r="K483" s="221"/>
      <c r="L483" s="221"/>
      <c r="M483" s="221"/>
      <c r="N483" s="221"/>
      <c r="O483" s="221"/>
      <c r="P483" s="221"/>
      <c r="Q483" s="221"/>
      <c r="R483" s="221"/>
      <c r="S483" s="221"/>
      <c r="T483" s="221"/>
      <c r="U483" s="221"/>
    </row>
    <row r="484" spans="1:21" ht="15">
      <c r="A484" s="176"/>
      <c r="B484" s="285" t="s">
        <v>220</v>
      </c>
      <c r="C484" s="309">
        <v>0</v>
      </c>
      <c r="D484" s="251"/>
      <c r="E484" s="251"/>
      <c r="F484" s="255"/>
      <c r="G484" s="255"/>
      <c r="H484" s="255"/>
      <c r="I484" s="255"/>
      <c r="J484" s="255"/>
      <c r="K484" s="221"/>
      <c r="L484" s="221"/>
      <c r="M484" s="221"/>
      <c r="N484" s="221"/>
      <c r="O484" s="221"/>
      <c r="P484" s="221"/>
      <c r="Q484" s="221"/>
      <c r="R484" s="221"/>
      <c r="S484" s="221"/>
      <c r="T484" s="221"/>
      <c r="U484" s="221"/>
    </row>
    <row r="485" spans="1:21" ht="15">
      <c r="A485" s="176"/>
      <c r="B485" s="285" t="s">
        <v>219</v>
      </c>
      <c r="C485" s="310">
        <v>0</v>
      </c>
      <c r="D485" s="251"/>
      <c r="E485" s="251"/>
      <c r="F485" s="255"/>
      <c r="G485" s="255"/>
      <c r="H485" s="255"/>
      <c r="I485" s="255"/>
      <c r="J485" s="255"/>
      <c r="K485" s="221"/>
      <c r="L485" s="221"/>
      <c r="M485" s="221"/>
      <c r="N485" s="221"/>
      <c r="O485" s="221"/>
      <c r="P485" s="221"/>
      <c r="Q485" s="221"/>
      <c r="R485" s="221"/>
      <c r="S485" s="221"/>
      <c r="T485" s="221"/>
      <c r="U485" s="221"/>
    </row>
    <row r="486" spans="1:21" ht="15">
      <c r="A486" s="176"/>
      <c r="B486" s="285" t="s">
        <v>218</v>
      </c>
      <c r="C486" s="280"/>
      <c r="D486" s="251"/>
      <c r="E486" s="251"/>
      <c r="F486" s="255"/>
      <c r="G486" s="255"/>
      <c r="H486" s="255"/>
      <c r="I486" s="255"/>
      <c r="J486" s="255"/>
      <c r="K486" s="221"/>
      <c r="L486" s="221"/>
      <c r="M486" s="221"/>
      <c r="N486" s="221"/>
      <c r="O486" s="221"/>
      <c r="P486" s="221"/>
      <c r="Q486" s="221"/>
      <c r="R486" s="221"/>
      <c r="S486" s="221"/>
      <c r="T486" s="221"/>
      <c r="U486" s="221"/>
    </row>
    <row r="487" spans="1:21" ht="15">
      <c r="A487" s="176"/>
      <c r="B487" s="285" t="str">
        <f>"Classified as External or Domestic?"</f>
        <v>Classified as External or Domestic?</v>
      </c>
      <c r="C487" s="309" t="s">
        <v>65</v>
      </c>
      <c r="D487" s="251"/>
      <c r="E487" s="251"/>
      <c r="F487" s="255"/>
      <c r="G487" s="255"/>
      <c r="H487" s="255"/>
      <c r="I487" s="255"/>
      <c r="J487" s="255"/>
      <c r="K487" s="221"/>
      <c r="L487" s="221"/>
      <c r="M487" s="221"/>
      <c r="N487" s="221"/>
      <c r="O487" s="221"/>
      <c r="P487" s="221"/>
      <c r="Q487" s="221"/>
      <c r="R487" s="221"/>
      <c r="S487" s="221"/>
      <c r="T487" s="221"/>
      <c r="U487" s="221"/>
    </row>
    <row r="488" spans="1:21" ht="15">
      <c r="A488" s="176"/>
      <c r="B488" s="285" t="s">
        <v>258</v>
      </c>
      <c r="C488" s="251" t="s">
        <v>257</v>
      </c>
      <c r="D488" s="251"/>
      <c r="E488" s="251"/>
      <c r="F488" s="255"/>
      <c r="G488" s="255"/>
      <c r="H488" s="255"/>
      <c r="I488" s="255"/>
      <c r="J488" s="255"/>
      <c r="K488" s="221"/>
      <c r="L488" s="288">
        <f>L489/L$101*100</f>
        <v>0</v>
      </c>
      <c r="M488" s="288">
        <f t="shared" ref="M488:U488" ca="1" si="240">M489/M$101*100</f>
        <v>0</v>
      </c>
      <c r="N488" s="288">
        <f t="shared" ca="1" si="240"/>
        <v>0</v>
      </c>
      <c r="O488" s="288">
        <f t="shared" ca="1" si="240"/>
        <v>0</v>
      </c>
      <c r="P488" s="288">
        <f t="shared" ca="1" si="240"/>
        <v>0</v>
      </c>
      <c r="Q488" s="288">
        <f t="shared" ca="1" si="240"/>
        <v>0</v>
      </c>
      <c r="R488" s="288">
        <f t="shared" ca="1" si="240"/>
        <v>0</v>
      </c>
      <c r="S488" s="288">
        <f t="shared" ca="1" si="240"/>
        <v>0</v>
      </c>
      <c r="T488" s="288">
        <f t="shared" ca="1" si="240"/>
        <v>0</v>
      </c>
      <c r="U488" s="288">
        <f t="shared" ca="1" si="240"/>
        <v>0</v>
      </c>
    </row>
    <row r="489" spans="1:21" ht="15">
      <c r="A489" s="176"/>
      <c r="B489" s="285" t="s">
        <v>189</v>
      </c>
      <c r="C489" s="271" t="s">
        <v>186</v>
      </c>
      <c r="D489" s="280" t="str">
        <f>C487</f>
        <v>Domestic</v>
      </c>
      <c r="E489" s="271"/>
      <c r="F489" s="281"/>
      <c r="G489" s="275"/>
      <c r="H489" s="275"/>
      <c r="I489" s="275"/>
      <c r="J489" s="275"/>
      <c r="K489" s="231"/>
      <c r="L489" s="250">
        <f>SUMIF($E$63:$E$72,$B481,L$63:L$72)*L493</f>
        <v>0</v>
      </c>
      <c r="M489" s="250">
        <f t="shared" ref="M489:U489" si="241">SUMIF($E$63:$E$72,$B481,M$63:M$72)*M493</f>
        <v>0</v>
      </c>
      <c r="N489" s="250">
        <f t="shared" si="241"/>
        <v>0</v>
      </c>
      <c r="O489" s="250">
        <f t="shared" si="241"/>
        <v>0</v>
      </c>
      <c r="P489" s="250">
        <f t="shared" si="241"/>
        <v>0</v>
      </c>
      <c r="Q489" s="250">
        <f t="shared" si="241"/>
        <v>0</v>
      </c>
      <c r="R489" s="250">
        <f t="shared" si="241"/>
        <v>0</v>
      </c>
      <c r="S489" s="250">
        <f t="shared" si="241"/>
        <v>0</v>
      </c>
      <c r="T489" s="250">
        <f t="shared" si="241"/>
        <v>0</v>
      </c>
      <c r="U489" s="250">
        <f t="shared" si="241"/>
        <v>0</v>
      </c>
    </row>
    <row r="490" spans="1:21" ht="15">
      <c r="A490" s="176"/>
      <c r="B490" s="285" t="s">
        <v>188</v>
      </c>
      <c r="C490" s="271" t="s">
        <v>186</v>
      </c>
      <c r="D490" s="280" t="str">
        <f>C487</f>
        <v>Domestic</v>
      </c>
      <c r="E490" s="271"/>
      <c r="F490" s="281"/>
      <c r="G490" s="275"/>
      <c r="H490" s="275"/>
      <c r="I490" s="275"/>
      <c r="J490" s="275"/>
      <c r="K490" s="231"/>
      <c r="L490" s="240"/>
      <c r="M490" s="273">
        <f t="shared" ref="M490:U490" ca="1" si="242">M496*M493</f>
        <v>0</v>
      </c>
      <c r="N490" s="273">
        <f t="shared" ca="1" si="242"/>
        <v>0</v>
      </c>
      <c r="O490" s="273">
        <f t="shared" ca="1" si="242"/>
        <v>0</v>
      </c>
      <c r="P490" s="273">
        <f t="shared" ca="1" si="242"/>
        <v>0</v>
      </c>
      <c r="Q490" s="273">
        <f t="shared" ca="1" si="242"/>
        <v>0</v>
      </c>
      <c r="R490" s="273">
        <f t="shared" ca="1" si="242"/>
        <v>0</v>
      </c>
      <c r="S490" s="273">
        <f t="shared" ca="1" si="242"/>
        <v>0</v>
      </c>
      <c r="T490" s="273">
        <f t="shared" ca="1" si="242"/>
        <v>0</v>
      </c>
      <c r="U490" s="273">
        <f t="shared" ca="1" si="242"/>
        <v>0</v>
      </c>
    </row>
    <row r="491" spans="1:21" ht="15">
      <c r="A491" s="176"/>
      <c r="B491" s="285" t="s">
        <v>206</v>
      </c>
      <c r="C491" s="271" t="s">
        <v>186</v>
      </c>
      <c r="D491" s="280" t="str">
        <f>C487</f>
        <v>Domestic</v>
      </c>
      <c r="E491" s="271"/>
      <c r="F491" s="281"/>
      <c r="G491" s="275"/>
      <c r="H491" s="275"/>
      <c r="I491" s="275"/>
      <c r="J491" s="275"/>
      <c r="K491" s="231"/>
      <c r="L491" s="240"/>
      <c r="M491" s="273">
        <f t="shared" ref="M491:U491" si="243">M497*M493</f>
        <v>0</v>
      </c>
      <c r="N491" s="273">
        <f t="shared" ca="1" si="243"/>
        <v>0</v>
      </c>
      <c r="O491" s="273">
        <f t="shared" ca="1" si="243"/>
        <v>0</v>
      </c>
      <c r="P491" s="273">
        <f t="shared" ca="1" si="243"/>
        <v>0</v>
      </c>
      <c r="Q491" s="273">
        <f t="shared" ca="1" si="243"/>
        <v>0</v>
      </c>
      <c r="R491" s="273">
        <f t="shared" ca="1" si="243"/>
        <v>0</v>
      </c>
      <c r="S491" s="273">
        <f t="shared" ca="1" si="243"/>
        <v>0</v>
      </c>
      <c r="T491" s="273">
        <f t="shared" ca="1" si="243"/>
        <v>0</v>
      </c>
      <c r="U491" s="273">
        <f t="shared" ca="1" si="243"/>
        <v>0</v>
      </c>
    </row>
    <row r="492" spans="1:21" ht="15">
      <c r="A492" s="176"/>
      <c r="B492" s="285" t="s">
        <v>187</v>
      </c>
      <c r="C492" s="271" t="s">
        <v>186</v>
      </c>
      <c r="D492" s="280" t="str">
        <f>C487</f>
        <v>Domestic</v>
      </c>
      <c r="E492" s="271"/>
      <c r="F492" s="281"/>
      <c r="G492" s="275"/>
      <c r="H492" s="275"/>
      <c r="I492" s="275"/>
      <c r="J492" s="275"/>
      <c r="K492" s="231"/>
      <c r="L492" s="273">
        <f t="shared" ref="L492:U492" si="244">L495*L493</f>
        <v>0</v>
      </c>
      <c r="M492" s="273">
        <f t="shared" ca="1" si="244"/>
        <v>0</v>
      </c>
      <c r="N492" s="273">
        <f t="shared" ca="1" si="244"/>
        <v>0</v>
      </c>
      <c r="O492" s="273">
        <f t="shared" ca="1" si="244"/>
        <v>0</v>
      </c>
      <c r="P492" s="273">
        <f t="shared" ca="1" si="244"/>
        <v>0</v>
      </c>
      <c r="Q492" s="273">
        <f t="shared" ca="1" si="244"/>
        <v>0</v>
      </c>
      <c r="R492" s="273">
        <f t="shared" ca="1" si="244"/>
        <v>0</v>
      </c>
      <c r="S492" s="273">
        <f t="shared" ca="1" si="244"/>
        <v>0</v>
      </c>
      <c r="T492" s="273">
        <f t="shared" ca="1" si="244"/>
        <v>0</v>
      </c>
      <c r="U492" s="273">
        <f t="shared" ca="1" si="244"/>
        <v>0</v>
      </c>
    </row>
    <row r="493" spans="1:21" ht="15">
      <c r="A493" s="176"/>
      <c r="B493" s="285" t="s">
        <v>185</v>
      </c>
      <c r="C493" s="252" t="str">
        <f>"LCU per unit of "&amp;D492</f>
        <v>LCU per unit of Domestic</v>
      </c>
      <c r="D493" s="280" t="str">
        <f>C482</f>
        <v>LCU</v>
      </c>
      <c r="E493" s="271"/>
      <c r="F493" s="281"/>
      <c r="G493" s="275"/>
      <c r="H493" s="275"/>
      <c r="I493" s="275"/>
      <c r="J493" s="275"/>
      <c r="K493" s="231"/>
      <c r="L493" s="273">
        <f t="shared" ref="L493:U493" si="245">INDEX($L$81:$U$85,MATCH($D493,$B$81:$B$85,0),MATCH(L$78,$L$78:$U$78,0))</f>
        <v>1</v>
      </c>
      <c r="M493" s="273">
        <f t="shared" si="245"/>
        <v>1</v>
      </c>
      <c r="N493" s="273">
        <f t="shared" si="245"/>
        <v>1</v>
      </c>
      <c r="O493" s="273">
        <f t="shared" si="245"/>
        <v>1</v>
      </c>
      <c r="P493" s="273">
        <f t="shared" si="245"/>
        <v>1</v>
      </c>
      <c r="Q493" s="273">
        <f t="shared" si="245"/>
        <v>1</v>
      </c>
      <c r="R493" s="273">
        <f t="shared" si="245"/>
        <v>1</v>
      </c>
      <c r="S493" s="273">
        <f t="shared" si="245"/>
        <v>1</v>
      </c>
      <c r="T493" s="273">
        <f t="shared" si="245"/>
        <v>1</v>
      </c>
      <c r="U493" s="273">
        <f t="shared" si="245"/>
        <v>1</v>
      </c>
    </row>
    <row r="494" spans="1:21" ht="15">
      <c r="A494" s="176"/>
      <c r="B494" s="285" t="s">
        <v>184</v>
      </c>
      <c r="C494" s="252" t="str">
        <f>"million "&amp;D493</f>
        <v>million LCU</v>
      </c>
      <c r="D494" s="280" t="str">
        <f>D493</f>
        <v>LCU</v>
      </c>
      <c r="E494" s="263"/>
      <c r="F494" s="287"/>
      <c r="G494" s="275"/>
      <c r="H494" s="275"/>
      <c r="I494" s="275"/>
      <c r="J494" s="275"/>
      <c r="K494" s="231"/>
      <c r="L494" s="288">
        <f t="shared" ref="L494:U494" si="246">L489/L493</f>
        <v>0</v>
      </c>
      <c r="M494" s="288">
        <f t="shared" si="246"/>
        <v>0</v>
      </c>
      <c r="N494" s="288">
        <f t="shared" si="246"/>
        <v>0</v>
      </c>
      <c r="O494" s="288">
        <f t="shared" si="246"/>
        <v>0</v>
      </c>
      <c r="P494" s="288">
        <f t="shared" si="246"/>
        <v>0</v>
      </c>
      <c r="Q494" s="288">
        <f t="shared" si="246"/>
        <v>0</v>
      </c>
      <c r="R494" s="288">
        <f t="shared" si="246"/>
        <v>0</v>
      </c>
      <c r="S494" s="288">
        <f t="shared" si="246"/>
        <v>0</v>
      </c>
      <c r="T494" s="288">
        <f t="shared" si="246"/>
        <v>0</v>
      </c>
      <c r="U494" s="288">
        <f t="shared" si="246"/>
        <v>0</v>
      </c>
    </row>
    <row r="495" spans="1:21" ht="15">
      <c r="A495" s="176"/>
      <c r="B495" s="285" t="s">
        <v>183</v>
      </c>
      <c r="C495" s="252" t="str">
        <f>"million "&amp;D494</f>
        <v>million LCU</v>
      </c>
      <c r="D495" s="280" t="str">
        <f>D494</f>
        <v>LCU</v>
      </c>
      <c r="E495" s="271"/>
      <c r="F495" s="287"/>
      <c r="G495" s="275"/>
      <c r="H495" s="275"/>
      <c r="I495" s="275"/>
      <c r="J495" s="275"/>
      <c r="K495" s="231"/>
      <c r="L495" s="273">
        <f>L494</f>
        <v>0</v>
      </c>
      <c r="M495" s="273">
        <f t="shared" ref="M495:U495" ca="1" si="247">L495+M494-M496</f>
        <v>0</v>
      </c>
      <c r="N495" s="273">
        <f t="shared" ca="1" si="247"/>
        <v>0</v>
      </c>
      <c r="O495" s="273">
        <f t="shared" ca="1" si="247"/>
        <v>0</v>
      </c>
      <c r="P495" s="273">
        <f t="shared" ca="1" si="247"/>
        <v>0</v>
      </c>
      <c r="Q495" s="273">
        <f t="shared" ca="1" si="247"/>
        <v>0</v>
      </c>
      <c r="R495" s="273">
        <f t="shared" ca="1" si="247"/>
        <v>0</v>
      </c>
      <c r="S495" s="273">
        <f t="shared" ca="1" si="247"/>
        <v>0</v>
      </c>
      <c r="T495" s="273">
        <f t="shared" ca="1" si="247"/>
        <v>0</v>
      </c>
      <c r="U495" s="273">
        <f t="shared" ca="1" si="247"/>
        <v>0</v>
      </c>
    </row>
    <row r="496" spans="1:21" ht="15">
      <c r="A496" s="176"/>
      <c r="B496" s="285" t="s">
        <v>119</v>
      </c>
      <c r="C496" s="252" t="str">
        <f>"million "&amp;D495</f>
        <v>million LCU</v>
      </c>
      <c r="D496" s="280" t="str">
        <f>D495</f>
        <v>LCU</v>
      </c>
      <c r="E496" s="271"/>
      <c r="F496" s="287"/>
      <c r="G496" s="275"/>
      <c r="H496" s="275"/>
      <c r="I496" s="275"/>
      <c r="J496" s="275"/>
      <c r="K496" s="231"/>
      <c r="L496" s="240"/>
      <c r="M496" s="273">
        <f t="shared" ref="M496:U496" ca="1" si="248">IF(M$241&gt;$C483-1,SUM(OFFSET($L494,0,M$241-$C483,1,$C483-$C484))/($C483-$C484),IF(M$241&lt;$C484+1,0,SUM(OFFSET($L494,0,0,1,M$241-$C484))/($C483-$C484)))</f>
        <v>0</v>
      </c>
      <c r="N496" s="273">
        <f t="shared" ca="1" si="248"/>
        <v>0</v>
      </c>
      <c r="O496" s="273">
        <f t="shared" ca="1" si="248"/>
        <v>0</v>
      </c>
      <c r="P496" s="273">
        <f t="shared" ca="1" si="248"/>
        <v>0</v>
      </c>
      <c r="Q496" s="273">
        <f t="shared" ca="1" si="248"/>
        <v>0</v>
      </c>
      <c r="R496" s="273">
        <f t="shared" ca="1" si="248"/>
        <v>0</v>
      </c>
      <c r="S496" s="273">
        <f t="shared" ca="1" si="248"/>
        <v>0</v>
      </c>
      <c r="T496" s="273">
        <f t="shared" ca="1" si="248"/>
        <v>0</v>
      </c>
      <c r="U496" s="273">
        <f t="shared" ca="1" si="248"/>
        <v>0</v>
      </c>
    </row>
    <row r="497" spans="1:21" ht="15">
      <c r="A497" s="176"/>
      <c r="B497" s="285" t="s">
        <v>182</v>
      </c>
      <c r="C497" s="252" t="str">
        <f>"million "&amp;D496</f>
        <v>million LCU</v>
      </c>
      <c r="D497" s="280" t="str">
        <f>D496</f>
        <v>LCU</v>
      </c>
      <c r="E497" s="271"/>
      <c r="F497" s="287"/>
      <c r="G497" s="275"/>
      <c r="H497" s="275"/>
      <c r="I497" s="275"/>
      <c r="J497" s="275"/>
      <c r="K497" s="231"/>
      <c r="L497" s="240"/>
      <c r="M497" s="273">
        <f t="shared" ref="M497:U497" si="249">L495*$C485</f>
        <v>0</v>
      </c>
      <c r="N497" s="273">
        <f t="shared" ca="1" si="249"/>
        <v>0</v>
      </c>
      <c r="O497" s="273">
        <f t="shared" ca="1" si="249"/>
        <v>0</v>
      </c>
      <c r="P497" s="273">
        <f t="shared" ca="1" si="249"/>
        <v>0</v>
      </c>
      <c r="Q497" s="273">
        <f t="shared" ca="1" si="249"/>
        <v>0</v>
      </c>
      <c r="R497" s="273">
        <f t="shared" ca="1" si="249"/>
        <v>0</v>
      </c>
      <c r="S497" s="273">
        <f t="shared" ca="1" si="249"/>
        <v>0</v>
      </c>
      <c r="T497" s="273">
        <f t="shared" ca="1" si="249"/>
        <v>0</v>
      </c>
      <c r="U497" s="273">
        <f t="shared" ca="1" si="249"/>
        <v>0</v>
      </c>
    </row>
    <row r="498" spans="1:21" ht="15">
      <c r="A498" s="176"/>
      <c r="B498" s="289" t="s">
        <v>253</v>
      </c>
      <c r="C498" s="252"/>
      <c r="D498" s="264"/>
      <c r="E498" s="260"/>
      <c r="F498" s="275"/>
      <c r="G498" s="275"/>
      <c r="H498" s="275"/>
      <c r="I498" s="275"/>
      <c r="J498" s="275"/>
      <c r="K498" s="231"/>
      <c r="L498" s="273"/>
      <c r="M498" s="273"/>
      <c r="N498" s="273"/>
      <c r="O498" s="273"/>
      <c r="P498" s="273"/>
      <c r="Q498" s="273"/>
      <c r="R498" s="273"/>
      <c r="S498" s="273"/>
      <c r="T498" s="273"/>
      <c r="U498" s="273"/>
    </row>
    <row r="499" spans="1:21" ht="15">
      <c r="A499" s="176"/>
      <c r="B499" s="285" t="s">
        <v>59</v>
      </c>
      <c r="C499" s="306" t="s">
        <v>226</v>
      </c>
      <c r="D499" s="251"/>
      <c r="E499" s="251"/>
      <c r="F499" s="255"/>
      <c r="G499" s="255"/>
      <c r="H499" s="255"/>
      <c r="I499" s="255"/>
      <c r="J499" s="255"/>
      <c r="K499" s="221"/>
      <c r="L499" s="221"/>
      <c r="M499" s="221"/>
      <c r="N499" s="221"/>
      <c r="O499" s="221"/>
      <c r="P499" s="221"/>
      <c r="Q499" s="221"/>
      <c r="R499" s="221"/>
      <c r="S499" s="221"/>
      <c r="T499" s="221"/>
      <c r="U499" s="221"/>
    </row>
    <row r="500" spans="1:21" ht="15">
      <c r="A500" s="176"/>
      <c r="B500" s="285" t="s">
        <v>221</v>
      </c>
      <c r="C500" s="308">
        <v>1</v>
      </c>
      <c r="D500" s="251"/>
      <c r="E500" s="251"/>
      <c r="F500" s="255"/>
      <c r="G500" s="255"/>
      <c r="H500" s="255"/>
      <c r="I500" s="255"/>
      <c r="J500" s="255"/>
      <c r="K500" s="221"/>
      <c r="L500" s="221"/>
      <c r="M500" s="221"/>
      <c r="N500" s="221"/>
      <c r="O500" s="221"/>
      <c r="P500" s="221"/>
      <c r="Q500" s="221"/>
      <c r="R500" s="221"/>
      <c r="S500" s="221"/>
      <c r="T500" s="221"/>
      <c r="U500" s="221"/>
    </row>
    <row r="501" spans="1:21" ht="15">
      <c r="A501" s="176"/>
      <c r="B501" s="285" t="s">
        <v>220</v>
      </c>
      <c r="C501" s="309">
        <v>0</v>
      </c>
      <c r="D501" s="251"/>
      <c r="E501" s="251"/>
      <c r="F501" s="255"/>
      <c r="G501" s="255"/>
      <c r="H501" s="255"/>
      <c r="I501" s="255"/>
      <c r="J501" s="255"/>
      <c r="K501" s="221"/>
      <c r="L501" s="221"/>
      <c r="M501" s="221"/>
      <c r="N501" s="221"/>
      <c r="O501" s="221"/>
      <c r="P501" s="221"/>
      <c r="Q501" s="221"/>
      <c r="R501" s="221"/>
      <c r="S501" s="221"/>
      <c r="T501" s="221"/>
      <c r="U501" s="221"/>
    </row>
    <row r="502" spans="1:21" ht="15">
      <c r="A502" s="176"/>
      <c r="B502" s="285" t="s">
        <v>219</v>
      </c>
      <c r="C502" s="310">
        <v>0</v>
      </c>
      <c r="D502" s="251"/>
      <c r="E502" s="251"/>
      <c r="F502" s="255"/>
      <c r="G502" s="255"/>
      <c r="H502" s="255"/>
      <c r="I502" s="255"/>
      <c r="J502" s="255"/>
      <c r="K502" s="221"/>
      <c r="L502" s="221"/>
      <c r="M502" s="221"/>
      <c r="N502" s="221"/>
      <c r="O502" s="221"/>
      <c r="P502" s="221"/>
      <c r="Q502" s="221"/>
      <c r="R502" s="221"/>
      <c r="S502" s="221"/>
      <c r="T502" s="221"/>
      <c r="U502" s="221"/>
    </row>
    <row r="503" spans="1:21" ht="15">
      <c r="A503" s="176"/>
      <c r="B503" s="285" t="s">
        <v>218</v>
      </c>
      <c r="C503" s="280"/>
      <c r="D503" s="251"/>
      <c r="E503" s="251"/>
      <c r="F503" s="255"/>
      <c r="G503" s="255"/>
      <c r="H503" s="255"/>
      <c r="I503" s="255"/>
      <c r="J503" s="255"/>
      <c r="K503" s="221"/>
      <c r="L503" s="221"/>
      <c r="M503" s="221"/>
      <c r="N503" s="221"/>
      <c r="O503" s="221"/>
      <c r="P503" s="221"/>
      <c r="Q503" s="221"/>
      <c r="R503" s="221"/>
      <c r="S503" s="221"/>
      <c r="T503" s="221"/>
      <c r="U503" s="221"/>
    </row>
    <row r="504" spans="1:21" ht="15">
      <c r="A504" s="176"/>
      <c r="B504" s="285" t="str">
        <f>"Classified as External or Domestic?"</f>
        <v>Classified as External or Domestic?</v>
      </c>
      <c r="C504" s="309" t="s">
        <v>65</v>
      </c>
      <c r="D504" s="251"/>
      <c r="E504" s="251"/>
      <c r="F504" s="255"/>
      <c r="G504" s="255"/>
      <c r="H504" s="255"/>
      <c r="I504" s="255"/>
      <c r="J504" s="255"/>
      <c r="K504" s="221"/>
      <c r="L504" s="221"/>
      <c r="M504" s="221"/>
      <c r="N504" s="221"/>
      <c r="O504" s="221"/>
      <c r="P504" s="221"/>
      <c r="Q504" s="221"/>
      <c r="R504" s="221"/>
      <c r="S504" s="221"/>
      <c r="T504" s="221"/>
      <c r="U504" s="221"/>
    </row>
    <row r="505" spans="1:21" ht="15">
      <c r="A505" s="176"/>
      <c r="B505" s="285" t="s">
        <v>258</v>
      </c>
      <c r="C505" s="251" t="s">
        <v>257</v>
      </c>
      <c r="D505" s="251"/>
      <c r="E505" s="251"/>
      <c r="F505" s="255"/>
      <c r="G505" s="255"/>
      <c r="H505" s="255"/>
      <c r="I505" s="255"/>
      <c r="J505" s="255"/>
      <c r="K505" s="221"/>
      <c r="L505" s="288">
        <f>L506/L$101*100</f>
        <v>0</v>
      </c>
      <c r="M505" s="288">
        <f t="shared" ref="M505:U505" ca="1" si="250">M506/M$101*100</f>
        <v>0</v>
      </c>
      <c r="N505" s="288">
        <f t="shared" ca="1" si="250"/>
        <v>0</v>
      </c>
      <c r="O505" s="288">
        <f t="shared" ca="1" si="250"/>
        <v>0</v>
      </c>
      <c r="P505" s="288">
        <f t="shared" ca="1" si="250"/>
        <v>0</v>
      </c>
      <c r="Q505" s="288">
        <f t="shared" ca="1" si="250"/>
        <v>0</v>
      </c>
      <c r="R505" s="288">
        <f t="shared" ca="1" si="250"/>
        <v>0</v>
      </c>
      <c r="S505" s="288">
        <f t="shared" ca="1" si="250"/>
        <v>0</v>
      </c>
      <c r="T505" s="288">
        <f t="shared" ca="1" si="250"/>
        <v>0</v>
      </c>
      <c r="U505" s="288">
        <f t="shared" ca="1" si="250"/>
        <v>0</v>
      </c>
    </row>
    <row r="506" spans="1:21" ht="15">
      <c r="A506" s="176"/>
      <c r="B506" s="285" t="s">
        <v>189</v>
      </c>
      <c r="C506" s="271" t="s">
        <v>186</v>
      </c>
      <c r="D506" s="280" t="str">
        <f>C504</f>
        <v>Domestic</v>
      </c>
      <c r="E506" s="271"/>
      <c r="F506" s="281"/>
      <c r="G506" s="275"/>
      <c r="H506" s="275"/>
      <c r="I506" s="275"/>
      <c r="J506" s="275"/>
      <c r="K506" s="231"/>
      <c r="L506" s="250">
        <f>SUMIF($E$63:$E$72,$B498,L$63:L$72)*L510</f>
        <v>0</v>
      </c>
      <c r="M506" s="250">
        <f t="shared" ref="M506:U506" si="251">SUMIF($E$63:$E$72,$B498,M$63:M$72)*M510</f>
        <v>0</v>
      </c>
      <c r="N506" s="250">
        <f t="shared" si="251"/>
        <v>0</v>
      </c>
      <c r="O506" s="250">
        <f t="shared" si="251"/>
        <v>0</v>
      </c>
      <c r="P506" s="250">
        <f t="shared" si="251"/>
        <v>0</v>
      </c>
      <c r="Q506" s="250">
        <f t="shared" si="251"/>
        <v>0</v>
      </c>
      <c r="R506" s="250">
        <f t="shared" si="251"/>
        <v>0</v>
      </c>
      <c r="S506" s="250">
        <f t="shared" si="251"/>
        <v>0</v>
      </c>
      <c r="T506" s="250">
        <f t="shared" si="251"/>
        <v>0</v>
      </c>
      <c r="U506" s="250">
        <f t="shared" si="251"/>
        <v>0</v>
      </c>
    </row>
    <row r="507" spans="1:21" ht="15">
      <c r="A507" s="176"/>
      <c r="B507" s="285" t="s">
        <v>188</v>
      </c>
      <c r="C507" s="271" t="s">
        <v>186</v>
      </c>
      <c r="D507" s="280" t="str">
        <f>C504</f>
        <v>Domestic</v>
      </c>
      <c r="E507" s="271"/>
      <c r="F507" s="281"/>
      <c r="G507" s="275"/>
      <c r="H507" s="275"/>
      <c r="I507" s="275"/>
      <c r="J507" s="275"/>
      <c r="K507" s="231"/>
      <c r="L507" s="240"/>
      <c r="M507" s="273">
        <f t="shared" ref="M507:U507" ca="1" si="252">M513*M510</f>
        <v>0</v>
      </c>
      <c r="N507" s="273">
        <f t="shared" ca="1" si="252"/>
        <v>0</v>
      </c>
      <c r="O507" s="273">
        <f t="shared" ca="1" si="252"/>
        <v>0</v>
      </c>
      <c r="P507" s="273">
        <f t="shared" ca="1" si="252"/>
        <v>0</v>
      </c>
      <c r="Q507" s="273">
        <f t="shared" ca="1" si="252"/>
        <v>0</v>
      </c>
      <c r="R507" s="273">
        <f t="shared" ca="1" si="252"/>
        <v>0</v>
      </c>
      <c r="S507" s="273">
        <f t="shared" ca="1" si="252"/>
        <v>0</v>
      </c>
      <c r="T507" s="273">
        <f t="shared" ca="1" si="252"/>
        <v>0</v>
      </c>
      <c r="U507" s="273">
        <f t="shared" ca="1" si="252"/>
        <v>0</v>
      </c>
    </row>
    <row r="508" spans="1:21" ht="15">
      <c r="A508" s="176"/>
      <c r="B508" s="285" t="s">
        <v>206</v>
      </c>
      <c r="C508" s="271" t="s">
        <v>186</v>
      </c>
      <c r="D508" s="280" t="str">
        <f>C504</f>
        <v>Domestic</v>
      </c>
      <c r="E508" s="271"/>
      <c r="F508" s="281"/>
      <c r="G508" s="275"/>
      <c r="H508" s="275"/>
      <c r="I508" s="275"/>
      <c r="J508" s="275"/>
      <c r="K508" s="231"/>
      <c r="L508" s="240"/>
      <c r="M508" s="273">
        <f t="shared" ref="M508:U508" si="253">M514*M510</f>
        <v>0</v>
      </c>
      <c r="N508" s="273">
        <f t="shared" ca="1" si="253"/>
        <v>0</v>
      </c>
      <c r="O508" s="273">
        <f t="shared" ca="1" si="253"/>
        <v>0</v>
      </c>
      <c r="P508" s="273">
        <f t="shared" ca="1" si="253"/>
        <v>0</v>
      </c>
      <c r="Q508" s="273">
        <f t="shared" ca="1" si="253"/>
        <v>0</v>
      </c>
      <c r="R508" s="273">
        <f t="shared" ca="1" si="253"/>
        <v>0</v>
      </c>
      <c r="S508" s="273">
        <f t="shared" ca="1" si="253"/>
        <v>0</v>
      </c>
      <c r="T508" s="273">
        <f t="shared" ca="1" si="253"/>
        <v>0</v>
      </c>
      <c r="U508" s="273">
        <f t="shared" ca="1" si="253"/>
        <v>0</v>
      </c>
    </row>
    <row r="509" spans="1:21" ht="15">
      <c r="A509" s="176"/>
      <c r="B509" s="285" t="s">
        <v>187</v>
      </c>
      <c r="C509" s="271" t="s">
        <v>186</v>
      </c>
      <c r="D509" s="280" t="str">
        <f>C504</f>
        <v>Domestic</v>
      </c>
      <c r="E509" s="271"/>
      <c r="F509" s="281"/>
      <c r="G509" s="275"/>
      <c r="H509" s="275"/>
      <c r="I509" s="275"/>
      <c r="J509" s="275"/>
      <c r="K509" s="231"/>
      <c r="L509" s="273">
        <f t="shared" ref="L509:U509" si="254">L512*L510</f>
        <v>0</v>
      </c>
      <c r="M509" s="273">
        <f t="shared" ca="1" si="254"/>
        <v>0</v>
      </c>
      <c r="N509" s="273">
        <f t="shared" ca="1" si="254"/>
        <v>0</v>
      </c>
      <c r="O509" s="273">
        <f t="shared" ca="1" si="254"/>
        <v>0</v>
      </c>
      <c r="P509" s="273">
        <f t="shared" ca="1" si="254"/>
        <v>0</v>
      </c>
      <c r="Q509" s="273">
        <f t="shared" ca="1" si="254"/>
        <v>0</v>
      </c>
      <c r="R509" s="273">
        <f t="shared" ca="1" si="254"/>
        <v>0</v>
      </c>
      <c r="S509" s="273">
        <f t="shared" ca="1" si="254"/>
        <v>0</v>
      </c>
      <c r="T509" s="273">
        <f t="shared" ca="1" si="254"/>
        <v>0</v>
      </c>
      <c r="U509" s="273">
        <f t="shared" ca="1" si="254"/>
        <v>0</v>
      </c>
    </row>
    <row r="510" spans="1:21" ht="15">
      <c r="A510" s="176"/>
      <c r="B510" s="285" t="s">
        <v>185</v>
      </c>
      <c r="C510" s="252" t="str">
        <f>"LCU per unit of "&amp;D509</f>
        <v>LCU per unit of Domestic</v>
      </c>
      <c r="D510" s="280" t="str">
        <f>C499</f>
        <v>LCU</v>
      </c>
      <c r="E510" s="271"/>
      <c r="F510" s="281"/>
      <c r="G510" s="275"/>
      <c r="H510" s="275"/>
      <c r="I510" s="275"/>
      <c r="J510" s="275"/>
      <c r="K510" s="231"/>
      <c r="L510" s="273">
        <f t="shared" ref="L510:U510" si="255">INDEX($L$81:$U$85,MATCH($D510,$B$81:$B$85,0),MATCH(L$78,$L$78:$U$78,0))</f>
        <v>1</v>
      </c>
      <c r="M510" s="273">
        <f t="shared" si="255"/>
        <v>1</v>
      </c>
      <c r="N510" s="273">
        <f t="shared" si="255"/>
        <v>1</v>
      </c>
      <c r="O510" s="273">
        <f t="shared" si="255"/>
        <v>1</v>
      </c>
      <c r="P510" s="273">
        <f t="shared" si="255"/>
        <v>1</v>
      </c>
      <c r="Q510" s="273">
        <f t="shared" si="255"/>
        <v>1</v>
      </c>
      <c r="R510" s="273">
        <f t="shared" si="255"/>
        <v>1</v>
      </c>
      <c r="S510" s="273">
        <f t="shared" si="255"/>
        <v>1</v>
      </c>
      <c r="T510" s="273">
        <f t="shared" si="255"/>
        <v>1</v>
      </c>
      <c r="U510" s="273">
        <f t="shared" si="255"/>
        <v>1</v>
      </c>
    </row>
    <row r="511" spans="1:21" ht="15">
      <c r="A511" s="176"/>
      <c r="B511" s="285" t="s">
        <v>184</v>
      </c>
      <c r="C511" s="252" t="str">
        <f>"million "&amp;D510</f>
        <v>million LCU</v>
      </c>
      <c r="D511" s="280" t="str">
        <f>D510</f>
        <v>LCU</v>
      </c>
      <c r="E511" s="263"/>
      <c r="F511" s="287"/>
      <c r="G511" s="275"/>
      <c r="H511" s="275"/>
      <c r="I511" s="275"/>
      <c r="J511" s="275"/>
      <c r="K511" s="231"/>
      <c r="L511" s="288">
        <f t="shared" ref="L511:U511" si="256">L506/L510</f>
        <v>0</v>
      </c>
      <c r="M511" s="288">
        <f t="shared" si="256"/>
        <v>0</v>
      </c>
      <c r="N511" s="288">
        <f t="shared" si="256"/>
        <v>0</v>
      </c>
      <c r="O511" s="288">
        <f t="shared" si="256"/>
        <v>0</v>
      </c>
      <c r="P511" s="288">
        <f t="shared" si="256"/>
        <v>0</v>
      </c>
      <c r="Q511" s="288">
        <f t="shared" si="256"/>
        <v>0</v>
      </c>
      <c r="R511" s="288">
        <f t="shared" si="256"/>
        <v>0</v>
      </c>
      <c r="S511" s="288">
        <f t="shared" si="256"/>
        <v>0</v>
      </c>
      <c r="T511" s="288">
        <f t="shared" si="256"/>
        <v>0</v>
      </c>
      <c r="U511" s="288">
        <f t="shared" si="256"/>
        <v>0</v>
      </c>
    </row>
    <row r="512" spans="1:21" ht="15">
      <c r="A512" s="176"/>
      <c r="B512" s="285" t="s">
        <v>183</v>
      </c>
      <c r="C512" s="252" t="str">
        <f>"million "&amp;D511</f>
        <v>million LCU</v>
      </c>
      <c r="D512" s="280" t="str">
        <f>D511</f>
        <v>LCU</v>
      </c>
      <c r="E512" s="271"/>
      <c r="F512" s="287"/>
      <c r="G512" s="275"/>
      <c r="H512" s="275"/>
      <c r="I512" s="275"/>
      <c r="J512" s="275"/>
      <c r="K512" s="231"/>
      <c r="L512" s="273">
        <f>L511</f>
        <v>0</v>
      </c>
      <c r="M512" s="273">
        <f t="shared" ref="M512:U512" ca="1" si="257">L512+M511-M513</f>
        <v>0</v>
      </c>
      <c r="N512" s="273">
        <f t="shared" ca="1" si="257"/>
        <v>0</v>
      </c>
      <c r="O512" s="273">
        <f t="shared" ca="1" si="257"/>
        <v>0</v>
      </c>
      <c r="P512" s="273">
        <f t="shared" ca="1" si="257"/>
        <v>0</v>
      </c>
      <c r="Q512" s="273">
        <f t="shared" ca="1" si="257"/>
        <v>0</v>
      </c>
      <c r="R512" s="273">
        <f t="shared" ca="1" si="257"/>
        <v>0</v>
      </c>
      <c r="S512" s="273">
        <f t="shared" ca="1" si="257"/>
        <v>0</v>
      </c>
      <c r="T512" s="273">
        <f t="shared" ca="1" si="257"/>
        <v>0</v>
      </c>
      <c r="U512" s="273">
        <f t="shared" ca="1" si="257"/>
        <v>0</v>
      </c>
    </row>
    <row r="513" spans="1:21" ht="15">
      <c r="A513" s="176"/>
      <c r="B513" s="285" t="s">
        <v>119</v>
      </c>
      <c r="C513" s="252" t="str">
        <f>"million "&amp;D512</f>
        <v>million LCU</v>
      </c>
      <c r="D513" s="280" t="str">
        <f>D512</f>
        <v>LCU</v>
      </c>
      <c r="E513" s="271"/>
      <c r="F513" s="287"/>
      <c r="G513" s="275"/>
      <c r="H513" s="275"/>
      <c r="I513" s="275"/>
      <c r="J513" s="275"/>
      <c r="K513" s="231"/>
      <c r="L513" s="240"/>
      <c r="M513" s="273">
        <f t="shared" ref="M513:U513" ca="1" si="258">IF(M$241&gt;$C500-1,SUM(OFFSET($L511,0,M$241-$C500,1,$C500-$C501))/($C500-$C501),IF(M$241&lt;$C501+1,0,SUM(OFFSET($L511,0,0,1,M$241-$C501))/($C500-$C501)))</f>
        <v>0</v>
      </c>
      <c r="N513" s="273">
        <f t="shared" ca="1" si="258"/>
        <v>0</v>
      </c>
      <c r="O513" s="273">
        <f t="shared" ca="1" si="258"/>
        <v>0</v>
      </c>
      <c r="P513" s="273">
        <f t="shared" ca="1" si="258"/>
        <v>0</v>
      </c>
      <c r="Q513" s="273">
        <f t="shared" ca="1" si="258"/>
        <v>0</v>
      </c>
      <c r="R513" s="273">
        <f t="shared" ca="1" si="258"/>
        <v>0</v>
      </c>
      <c r="S513" s="273">
        <f t="shared" ca="1" si="258"/>
        <v>0</v>
      </c>
      <c r="T513" s="273">
        <f t="shared" ca="1" si="258"/>
        <v>0</v>
      </c>
      <c r="U513" s="273">
        <f t="shared" ca="1" si="258"/>
        <v>0</v>
      </c>
    </row>
    <row r="514" spans="1:21" ht="15">
      <c r="A514" s="176"/>
      <c r="B514" s="286" t="s">
        <v>182</v>
      </c>
      <c r="C514" s="252" t="str">
        <f>"million "&amp;D513</f>
        <v>million LCU</v>
      </c>
      <c r="D514" s="280" t="str">
        <f>D513</f>
        <v>LCU</v>
      </c>
      <c r="E514" s="271"/>
      <c r="F514" s="287"/>
      <c r="G514" s="275"/>
      <c r="H514" s="275"/>
      <c r="I514" s="275"/>
      <c r="J514" s="275"/>
      <c r="K514" s="231"/>
      <c r="L514" s="240"/>
      <c r="M514" s="273">
        <f t="shared" ref="M514:U514" si="259">L512*$C502</f>
        <v>0</v>
      </c>
      <c r="N514" s="273">
        <f t="shared" ca="1" si="259"/>
        <v>0</v>
      </c>
      <c r="O514" s="273">
        <f t="shared" ca="1" si="259"/>
        <v>0</v>
      </c>
      <c r="P514" s="273">
        <f t="shared" ca="1" si="259"/>
        <v>0</v>
      </c>
      <c r="Q514" s="273">
        <f t="shared" ca="1" si="259"/>
        <v>0</v>
      </c>
      <c r="R514" s="273">
        <f t="shared" ca="1" si="259"/>
        <v>0</v>
      </c>
      <c r="S514" s="273">
        <f t="shared" ca="1" si="259"/>
        <v>0</v>
      </c>
      <c r="T514" s="273">
        <f t="shared" ca="1" si="259"/>
        <v>0</v>
      </c>
      <c r="U514" s="273">
        <f t="shared" ca="1" si="259"/>
        <v>0</v>
      </c>
    </row>
    <row r="515" spans="1:21" ht="15">
      <c r="A515" s="176"/>
      <c r="B515" s="302" t="s">
        <v>256</v>
      </c>
      <c r="C515" s="303"/>
      <c r="D515" s="304"/>
      <c r="E515" s="260"/>
      <c r="F515" s="275"/>
      <c r="G515" s="275"/>
      <c r="H515" s="275"/>
      <c r="I515" s="275"/>
      <c r="J515" s="275"/>
      <c r="K515" s="231"/>
      <c r="L515" s="273"/>
      <c r="M515" s="273"/>
      <c r="N515" s="273"/>
      <c r="O515" s="273"/>
      <c r="P515" s="273"/>
      <c r="Q515" s="273"/>
      <c r="R515" s="273"/>
      <c r="S515" s="273"/>
      <c r="T515" s="273"/>
      <c r="U515" s="273"/>
    </row>
    <row r="516" spans="1:21" ht="15">
      <c r="A516" s="176"/>
      <c r="B516" s="305" t="s">
        <v>59</v>
      </c>
      <c r="C516" s="306" t="s">
        <v>226</v>
      </c>
      <c r="D516" s="307"/>
      <c r="E516" s="251"/>
      <c r="F516" s="255"/>
      <c r="G516" s="255"/>
      <c r="H516" s="255"/>
      <c r="I516" s="255"/>
      <c r="J516" s="255"/>
      <c r="K516" s="221"/>
      <c r="L516" s="221"/>
      <c r="M516" s="221"/>
      <c r="N516" s="221"/>
      <c r="O516" s="221"/>
      <c r="P516" s="221"/>
      <c r="Q516" s="221"/>
      <c r="R516" s="221"/>
      <c r="S516" s="221"/>
      <c r="T516" s="221"/>
      <c r="U516" s="221"/>
    </row>
    <row r="517" spans="1:21" ht="15">
      <c r="A517" s="176"/>
      <c r="B517" s="305" t="s">
        <v>221</v>
      </c>
      <c r="C517" s="308">
        <v>5</v>
      </c>
      <c r="D517" s="307"/>
      <c r="E517" s="251"/>
      <c r="F517" s="255"/>
      <c r="G517" s="255"/>
      <c r="H517" s="255"/>
      <c r="I517" s="255"/>
      <c r="J517" s="255"/>
      <c r="K517" s="221"/>
      <c r="L517" s="221"/>
      <c r="M517" s="221"/>
      <c r="N517" s="221"/>
      <c r="O517" s="221"/>
      <c r="P517" s="221"/>
      <c r="Q517" s="221"/>
      <c r="R517" s="221"/>
      <c r="S517" s="221"/>
      <c r="T517" s="221"/>
      <c r="U517" s="221"/>
    </row>
    <row r="518" spans="1:21" ht="15">
      <c r="A518" s="176"/>
      <c r="B518" s="305" t="s">
        <v>220</v>
      </c>
      <c r="C518" s="309">
        <v>4</v>
      </c>
      <c r="D518" s="307"/>
      <c r="E518" s="251"/>
      <c r="F518" s="255"/>
      <c r="G518" s="255"/>
      <c r="H518" s="255"/>
      <c r="I518" s="255"/>
      <c r="J518" s="255"/>
      <c r="K518" s="221"/>
      <c r="L518" s="221"/>
      <c r="M518" s="221"/>
      <c r="N518" s="221"/>
      <c r="O518" s="221"/>
      <c r="P518" s="221"/>
      <c r="Q518" s="221"/>
      <c r="R518" s="221"/>
      <c r="S518" s="221"/>
      <c r="T518" s="221"/>
      <c r="U518" s="221"/>
    </row>
    <row r="519" spans="1:21" ht="15">
      <c r="A519" s="176"/>
      <c r="B519" s="305" t="s">
        <v>219</v>
      </c>
      <c r="C519" s="310">
        <v>0.08</v>
      </c>
      <c r="D519" s="307"/>
      <c r="E519" s="251"/>
      <c r="F519" s="255"/>
      <c r="G519" s="255"/>
      <c r="H519" s="255"/>
      <c r="I519" s="255"/>
      <c r="J519" s="255"/>
      <c r="K519" s="221"/>
      <c r="L519" s="221"/>
      <c r="M519" s="221"/>
      <c r="N519" s="221"/>
      <c r="O519" s="221"/>
      <c r="P519" s="221"/>
      <c r="Q519" s="221"/>
      <c r="R519" s="221"/>
      <c r="S519" s="221"/>
      <c r="T519" s="221"/>
      <c r="U519" s="221"/>
    </row>
    <row r="520" spans="1:21" ht="15">
      <c r="A520" s="176"/>
      <c r="B520" s="305" t="s">
        <v>218</v>
      </c>
      <c r="C520" s="311" t="s">
        <v>232</v>
      </c>
      <c r="D520" s="307"/>
      <c r="E520" s="251"/>
      <c r="F520" s="255"/>
      <c r="G520" s="255"/>
      <c r="H520" s="255"/>
      <c r="I520" s="255"/>
      <c r="J520" s="255"/>
      <c r="K520" s="221"/>
      <c r="L520" s="221"/>
      <c r="M520" s="221"/>
      <c r="N520" s="221"/>
      <c r="O520" s="221"/>
      <c r="P520" s="221"/>
      <c r="Q520" s="221"/>
      <c r="R520" s="221"/>
      <c r="S520" s="221"/>
      <c r="T520" s="221"/>
      <c r="U520" s="221"/>
    </row>
    <row r="521" spans="1:21" ht="15">
      <c r="A521" s="176"/>
      <c r="B521" s="305" t="str">
        <f>"Classified as External or Domestic?"</f>
        <v>Classified as External or Domestic?</v>
      </c>
      <c r="C521" s="309" t="s">
        <v>65</v>
      </c>
      <c r="D521" s="307"/>
      <c r="E521" s="251"/>
      <c r="F521" s="255"/>
      <c r="G521" s="255"/>
      <c r="H521" s="255"/>
      <c r="I521" s="255"/>
      <c r="J521" s="255"/>
      <c r="K521" s="221"/>
      <c r="L521" s="221"/>
      <c r="M521" s="221"/>
      <c r="N521" s="221"/>
      <c r="O521" s="221"/>
      <c r="P521" s="221"/>
      <c r="Q521" s="221"/>
      <c r="R521" s="221"/>
      <c r="S521" s="221"/>
      <c r="T521" s="221"/>
      <c r="U521" s="221"/>
    </row>
    <row r="522" spans="1:21" ht="15">
      <c r="A522" s="176"/>
      <c r="B522" s="305" t="s">
        <v>258</v>
      </c>
      <c r="C522" s="307" t="s">
        <v>257</v>
      </c>
      <c r="D522" s="307"/>
      <c r="E522" s="251"/>
      <c r="F522" s="255"/>
      <c r="G522" s="255"/>
      <c r="H522" s="255"/>
      <c r="I522" s="255"/>
      <c r="J522" s="255"/>
      <c r="K522" s="221"/>
      <c r="L522" s="288">
        <f t="shared" ref="L522:U522" si="260">L523/L$101*100</f>
        <v>329.20928705959955</v>
      </c>
      <c r="M522" s="288">
        <f t="shared" ca="1" si="260"/>
        <v>318.74411436576588</v>
      </c>
      <c r="N522" s="288">
        <f t="shared" ca="1" si="260"/>
        <v>348.2714372256043</v>
      </c>
      <c r="O522" s="288">
        <f t="shared" ca="1" si="260"/>
        <v>325.49037699822418</v>
      </c>
      <c r="P522" s="288">
        <f t="shared" ca="1" si="260"/>
        <v>323.36172836511332</v>
      </c>
      <c r="Q522" s="288">
        <f t="shared" ca="1" si="260"/>
        <v>188.16143576558198</v>
      </c>
      <c r="R522" s="288">
        <f t="shared" ca="1" si="260"/>
        <v>179.96023424205643</v>
      </c>
      <c r="S522" s="288">
        <f t="shared" ca="1" si="260"/>
        <v>176.38142330320056</v>
      </c>
      <c r="T522" s="288">
        <f t="shared" ca="1" si="260"/>
        <v>163.77403469931136</v>
      </c>
      <c r="U522" s="288">
        <f t="shared" ca="1" si="260"/>
        <v>156.46407517143464</v>
      </c>
    </row>
    <row r="523" spans="1:21" ht="15">
      <c r="A523" s="176"/>
      <c r="B523" s="305" t="s">
        <v>189</v>
      </c>
      <c r="C523" s="283" t="s">
        <v>186</v>
      </c>
      <c r="D523" s="311" t="str">
        <f>C521</f>
        <v>Domestic</v>
      </c>
      <c r="E523" s="271"/>
      <c r="F523" s="281"/>
      <c r="G523" s="275"/>
      <c r="H523" s="275"/>
      <c r="I523" s="275"/>
      <c r="J523" s="275"/>
      <c r="K523" s="231"/>
      <c r="L523" s="363">
        <f t="shared" ref="L523:U523" si="261">L101-SUM(L285,L302,L319,L336,L353,L370,L387,L404,L421,L438,L455,L472,L489,L506)</f>
        <v>-78995.537312455737</v>
      </c>
      <c r="M523" s="363">
        <f t="shared" ca="1" si="261"/>
        <v>-76136.356966218475</v>
      </c>
      <c r="N523" s="363">
        <f t="shared" ca="1" si="261"/>
        <v>-69630.738269650174</v>
      </c>
      <c r="O523" s="363">
        <f t="shared" ca="1" si="261"/>
        <v>-68068.102786300995</v>
      </c>
      <c r="P523" s="363">
        <f t="shared" ca="1" si="261"/>
        <v>-64854.029775195952</v>
      </c>
      <c r="Q523" s="363">
        <f t="shared" ca="1" si="261"/>
        <v>-90830.703920639906</v>
      </c>
      <c r="R523" s="363">
        <f t="shared" ca="1" si="261"/>
        <v>-90992.75476634712</v>
      </c>
      <c r="S523" s="363">
        <f t="shared" ca="1" si="261"/>
        <v>-88693.751042028074</v>
      </c>
      <c r="T523" s="363">
        <f t="shared" ca="1" si="261"/>
        <v>-93702.825429731121</v>
      </c>
      <c r="U523" s="363">
        <f t="shared" ca="1" si="261"/>
        <v>-96054.464535682797</v>
      </c>
    </row>
    <row r="524" spans="1:21" ht="15">
      <c r="A524" s="176"/>
      <c r="B524" s="305" t="s">
        <v>188</v>
      </c>
      <c r="C524" s="283" t="s">
        <v>186</v>
      </c>
      <c r="D524" s="311" t="str">
        <f>C521</f>
        <v>Domestic</v>
      </c>
      <c r="E524" s="271"/>
      <c r="F524" s="281"/>
      <c r="G524" s="275"/>
      <c r="H524" s="275"/>
      <c r="I524" s="275"/>
      <c r="J524" s="275"/>
      <c r="K524" s="231"/>
      <c r="L524" s="240"/>
      <c r="M524" s="273">
        <f t="shared" ref="M524:U524" ca="1" si="262">M530*M527</f>
        <v>0</v>
      </c>
      <c r="N524" s="273">
        <f t="shared" ca="1" si="262"/>
        <v>0</v>
      </c>
      <c r="O524" s="273">
        <f t="shared" ca="1" si="262"/>
        <v>0</v>
      </c>
      <c r="P524" s="273">
        <f t="shared" ca="1" si="262"/>
        <v>0</v>
      </c>
      <c r="Q524" s="273">
        <f t="shared" ca="1" si="262"/>
        <v>-78995.537312455737</v>
      </c>
      <c r="R524" s="273">
        <f t="shared" ca="1" si="262"/>
        <v>-76136.356966218475</v>
      </c>
      <c r="S524" s="273">
        <f t="shared" ca="1" si="262"/>
        <v>-69630.738269650174</v>
      </c>
      <c r="T524" s="273">
        <f t="shared" ca="1" si="262"/>
        <v>-68068.102786300995</v>
      </c>
      <c r="U524" s="273">
        <f t="shared" ca="1" si="262"/>
        <v>-64854.029775195952</v>
      </c>
    </row>
    <row r="525" spans="1:21" ht="15">
      <c r="A525" s="176"/>
      <c r="B525" s="305" t="s">
        <v>206</v>
      </c>
      <c r="C525" s="283" t="s">
        <v>186</v>
      </c>
      <c r="D525" s="311" t="str">
        <f>C521</f>
        <v>Domestic</v>
      </c>
      <c r="E525" s="271"/>
      <c r="F525" s="281"/>
      <c r="G525" s="275"/>
      <c r="H525" s="275"/>
      <c r="I525" s="275"/>
      <c r="J525" s="275"/>
      <c r="K525" s="231"/>
      <c r="L525" s="240"/>
      <c r="M525" s="273">
        <f t="shared" ref="M525:U525" si="263">M531*M527</f>
        <v>-6319.6429849964588</v>
      </c>
      <c r="N525" s="273">
        <f t="shared" ca="1" si="263"/>
        <v>-12410.551542293937</v>
      </c>
      <c r="O525" s="273">
        <f t="shared" ca="1" si="263"/>
        <v>-17981.010603865951</v>
      </c>
      <c r="P525" s="273">
        <f t="shared" ca="1" si="263"/>
        <v>-23426.458826770027</v>
      </c>
      <c r="Q525" s="273">
        <f t="shared" ca="1" si="263"/>
        <v>-28614.781208785702</v>
      </c>
      <c r="R525" s="273">
        <f t="shared" ca="1" si="263"/>
        <v>-29561.594537440436</v>
      </c>
      <c r="S525" s="273">
        <f t="shared" ca="1" si="263"/>
        <v>-30750.106361450729</v>
      </c>
      <c r="T525" s="273">
        <f t="shared" ca="1" si="263"/>
        <v>-32275.147383240965</v>
      </c>
      <c r="U525" s="273">
        <f t="shared" ca="1" si="263"/>
        <v>-34325.925194715375</v>
      </c>
    </row>
    <row r="526" spans="1:21" ht="15">
      <c r="A526" s="176"/>
      <c r="B526" s="305" t="s">
        <v>187</v>
      </c>
      <c r="C526" s="283" t="s">
        <v>186</v>
      </c>
      <c r="D526" s="311" t="str">
        <f>C521</f>
        <v>Domestic</v>
      </c>
      <c r="E526" s="271"/>
      <c r="F526" s="281"/>
      <c r="G526" s="275"/>
      <c r="H526" s="275"/>
      <c r="I526" s="275"/>
      <c r="J526" s="275"/>
      <c r="K526" s="231"/>
      <c r="L526" s="273">
        <f t="shared" ref="L526:U526" si="264">L529*L527</f>
        <v>-78995.537312455737</v>
      </c>
      <c r="M526" s="273">
        <f t="shared" ca="1" si="264"/>
        <v>-155131.89427867421</v>
      </c>
      <c r="N526" s="273">
        <f t="shared" ca="1" si="264"/>
        <v>-224762.63254832439</v>
      </c>
      <c r="O526" s="273">
        <f t="shared" ca="1" si="264"/>
        <v>-292830.73533462535</v>
      </c>
      <c r="P526" s="273">
        <f t="shared" ca="1" si="264"/>
        <v>-357684.76510982128</v>
      </c>
      <c r="Q526" s="273">
        <f t="shared" ca="1" si="264"/>
        <v>-369519.93171800545</v>
      </c>
      <c r="R526" s="273">
        <f t="shared" ca="1" si="264"/>
        <v>-384376.32951813412</v>
      </c>
      <c r="S526" s="273">
        <f t="shared" ca="1" si="264"/>
        <v>-403439.34229051205</v>
      </c>
      <c r="T526" s="273">
        <f t="shared" ca="1" si="264"/>
        <v>-429074.06493394217</v>
      </c>
      <c r="U526" s="273">
        <f t="shared" ca="1" si="264"/>
        <v>-460274.49969442905</v>
      </c>
    </row>
    <row r="527" spans="1:21" ht="15">
      <c r="A527" s="176"/>
      <c r="B527" s="305" t="s">
        <v>185</v>
      </c>
      <c r="C527" s="303" t="str">
        <f>"LCU per unit of "&amp;D526</f>
        <v>LCU per unit of Domestic</v>
      </c>
      <c r="D527" s="311" t="str">
        <f>C516</f>
        <v>LCU</v>
      </c>
      <c r="E527" s="271"/>
      <c r="F527" s="281"/>
      <c r="G527" s="275"/>
      <c r="H527" s="275"/>
      <c r="I527" s="275"/>
      <c r="J527" s="275"/>
      <c r="K527" s="231"/>
      <c r="L527" s="273">
        <f t="shared" ref="L527:U527" si="265">INDEX($L$81:$U$85,MATCH($D527,$B$81:$B$85,0),MATCH(L$78,$L$78:$U$78,0))</f>
        <v>1</v>
      </c>
      <c r="M527" s="273">
        <f t="shared" si="265"/>
        <v>1</v>
      </c>
      <c r="N527" s="273">
        <f t="shared" si="265"/>
        <v>1</v>
      </c>
      <c r="O527" s="273">
        <f t="shared" si="265"/>
        <v>1</v>
      </c>
      <c r="P527" s="273">
        <f t="shared" si="265"/>
        <v>1</v>
      </c>
      <c r="Q527" s="273">
        <f t="shared" si="265"/>
        <v>1</v>
      </c>
      <c r="R527" s="273">
        <f t="shared" si="265"/>
        <v>1</v>
      </c>
      <c r="S527" s="273">
        <f t="shared" si="265"/>
        <v>1</v>
      </c>
      <c r="T527" s="273">
        <f t="shared" si="265"/>
        <v>1</v>
      </c>
      <c r="U527" s="273">
        <f t="shared" si="265"/>
        <v>1</v>
      </c>
    </row>
    <row r="528" spans="1:21" ht="15">
      <c r="A528" s="176"/>
      <c r="B528" s="305" t="s">
        <v>184</v>
      </c>
      <c r="C528" s="303" t="str">
        <f>"million "&amp;D527</f>
        <v>million LCU</v>
      </c>
      <c r="D528" s="311" t="str">
        <f>D527</f>
        <v>LCU</v>
      </c>
      <c r="E528" s="263"/>
      <c r="F528" s="287"/>
      <c r="G528" s="275"/>
      <c r="H528" s="275"/>
      <c r="I528" s="275"/>
      <c r="J528" s="275"/>
      <c r="K528" s="231"/>
      <c r="L528" s="288">
        <f t="shared" ref="L528:U528" si="266">L523/L527</f>
        <v>-78995.537312455737</v>
      </c>
      <c r="M528" s="288">
        <f t="shared" ca="1" si="266"/>
        <v>-76136.356966218475</v>
      </c>
      <c r="N528" s="288">
        <f t="shared" ca="1" si="266"/>
        <v>-69630.738269650174</v>
      </c>
      <c r="O528" s="288">
        <f t="shared" ca="1" si="266"/>
        <v>-68068.102786300995</v>
      </c>
      <c r="P528" s="288">
        <f t="shared" ca="1" si="266"/>
        <v>-64854.029775195952</v>
      </c>
      <c r="Q528" s="288">
        <f t="shared" ca="1" si="266"/>
        <v>-90830.703920639906</v>
      </c>
      <c r="R528" s="288">
        <f t="shared" ca="1" si="266"/>
        <v>-90992.75476634712</v>
      </c>
      <c r="S528" s="288">
        <f t="shared" ca="1" si="266"/>
        <v>-88693.751042028074</v>
      </c>
      <c r="T528" s="288">
        <f t="shared" ca="1" si="266"/>
        <v>-93702.825429731121</v>
      </c>
      <c r="U528" s="288">
        <f t="shared" ca="1" si="266"/>
        <v>-96054.464535682797</v>
      </c>
    </row>
    <row r="529" spans="1:22" ht="15">
      <c r="A529" s="176"/>
      <c r="B529" s="305" t="s">
        <v>183</v>
      </c>
      <c r="C529" s="303" t="str">
        <f>"million "&amp;D528</f>
        <v>million LCU</v>
      </c>
      <c r="D529" s="311" t="str">
        <f>D528</f>
        <v>LCU</v>
      </c>
      <c r="E529" s="271"/>
      <c r="F529" s="287"/>
      <c r="G529" s="275"/>
      <c r="H529" s="275"/>
      <c r="I529" s="275"/>
      <c r="J529" s="275"/>
      <c r="K529" s="231"/>
      <c r="L529" s="273">
        <f>L528</f>
        <v>-78995.537312455737</v>
      </c>
      <c r="M529" s="273">
        <f t="shared" ref="M529:U529" ca="1" si="267">L529+M528-M530</f>
        <v>-155131.89427867421</v>
      </c>
      <c r="N529" s="273">
        <f t="shared" ca="1" si="267"/>
        <v>-224762.63254832439</v>
      </c>
      <c r="O529" s="273">
        <f t="shared" ca="1" si="267"/>
        <v>-292830.73533462535</v>
      </c>
      <c r="P529" s="273">
        <f t="shared" ca="1" si="267"/>
        <v>-357684.76510982128</v>
      </c>
      <c r="Q529" s="273">
        <f t="shared" ca="1" si="267"/>
        <v>-369519.93171800545</v>
      </c>
      <c r="R529" s="273">
        <f t="shared" ca="1" si="267"/>
        <v>-384376.32951813412</v>
      </c>
      <c r="S529" s="273">
        <f t="shared" ca="1" si="267"/>
        <v>-403439.34229051205</v>
      </c>
      <c r="T529" s="273">
        <f t="shared" ca="1" si="267"/>
        <v>-429074.06493394217</v>
      </c>
      <c r="U529" s="273">
        <f t="shared" ca="1" si="267"/>
        <v>-460274.49969442905</v>
      </c>
    </row>
    <row r="530" spans="1:22" ht="15">
      <c r="A530" s="176"/>
      <c r="B530" s="305" t="s">
        <v>119</v>
      </c>
      <c r="C530" s="303" t="str">
        <f>"million "&amp;D529</f>
        <v>million LCU</v>
      </c>
      <c r="D530" s="311" t="str">
        <f>D529</f>
        <v>LCU</v>
      </c>
      <c r="E530" s="271"/>
      <c r="F530" s="287"/>
      <c r="G530" s="275"/>
      <c r="H530" s="275"/>
      <c r="I530" s="275"/>
      <c r="J530" s="275"/>
      <c r="K530" s="231"/>
      <c r="L530" s="240"/>
      <c r="M530" s="273">
        <f t="shared" ref="M530:U530" ca="1" si="268">IF(M$241&gt;$C517-1,SUM(OFFSET($L528,0,M$241-$C517,1,$C517-$C518))/($C517-$C518),IF(M$241&lt;$C518+1,0,SUM(OFFSET($L528,0,0,1,M$241-$C518))/($C517-$C518)))</f>
        <v>0</v>
      </c>
      <c r="N530" s="273">
        <f t="shared" ca="1" si="268"/>
        <v>0</v>
      </c>
      <c r="O530" s="273">
        <f t="shared" ca="1" si="268"/>
        <v>0</v>
      </c>
      <c r="P530" s="273">
        <f t="shared" ca="1" si="268"/>
        <v>0</v>
      </c>
      <c r="Q530" s="273">
        <f t="shared" ca="1" si="268"/>
        <v>-78995.537312455737</v>
      </c>
      <c r="R530" s="273">
        <f t="shared" ca="1" si="268"/>
        <v>-76136.356966218475</v>
      </c>
      <c r="S530" s="273">
        <f t="shared" ca="1" si="268"/>
        <v>-69630.738269650174</v>
      </c>
      <c r="T530" s="273">
        <f t="shared" ca="1" si="268"/>
        <v>-68068.102786300995</v>
      </c>
      <c r="U530" s="273">
        <f t="shared" ca="1" si="268"/>
        <v>-64854.029775195952</v>
      </c>
    </row>
    <row r="531" spans="1:22" ht="15">
      <c r="A531" s="176"/>
      <c r="B531" s="305" t="s">
        <v>182</v>
      </c>
      <c r="C531" s="303" t="str">
        <f>"million "&amp;D530</f>
        <v>million LCU</v>
      </c>
      <c r="D531" s="311" t="str">
        <f>D530</f>
        <v>LCU</v>
      </c>
      <c r="E531" s="271"/>
      <c r="F531" s="287"/>
      <c r="G531" s="275"/>
      <c r="H531" s="275"/>
      <c r="I531" s="275"/>
      <c r="J531" s="275"/>
      <c r="K531" s="231"/>
      <c r="L531" s="240"/>
      <c r="M531" s="273">
        <f t="shared" ref="M531:U531" si="269">L529*$C519</f>
        <v>-6319.6429849964588</v>
      </c>
      <c r="N531" s="273">
        <f t="shared" ca="1" si="269"/>
        <v>-12410.551542293937</v>
      </c>
      <c r="O531" s="273">
        <f t="shared" ca="1" si="269"/>
        <v>-17981.010603865951</v>
      </c>
      <c r="P531" s="273">
        <f t="shared" ca="1" si="269"/>
        <v>-23426.458826770027</v>
      </c>
      <c r="Q531" s="273">
        <f t="shared" ca="1" si="269"/>
        <v>-28614.781208785702</v>
      </c>
      <c r="R531" s="273">
        <f t="shared" ca="1" si="269"/>
        <v>-29561.594537440436</v>
      </c>
      <c r="S531" s="273">
        <f t="shared" ca="1" si="269"/>
        <v>-30750.106361450729</v>
      </c>
      <c r="T531" s="273">
        <f t="shared" ca="1" si="269"/>
        <v>-32275.147383240965</v>
      </c>
      <c r="U531" s="273">
        <f t="shared" ca="1" si="269"/>
        <v>-34325.925194715375</v>
      </c>
    </row>
    <row r="534" spans="1:22">
      <c r="B534" s="297" t="s">
        <v>260</v>
      </c>
      <c r="C534" s="166"/>
      <c r="D534" s="166"/>
      <c r="E534" s="165"/>
      <c r="F534" s="165"/>
      <c r="G534" s="165"/>
      <c r="H534" s="165"/>
      <c r="I534" s="165"/>
      <c r="J534" s="165"/>
      <c r="K534" s="165"/>
      <c r="L534" s="167"/>
      <c r="M534" s="167"/>
      <c r="N534" s="167"/>
      <c r="O534" s="167"/>
      <c r="P534" s="167"/>
      <c r="Q534" s="167"/>
      <c r="R534" s="167"/>
      <c r="S534" s="167"/>
      <c r="T534" s="167"/>
      <c r="U534" s="167"/>
    </row>
    <row r="536" spans="1:22">
      <c r="A536" s="384"/>
      <c r="B536" s="385" t="s">
        <v>266</v>
      </c>
      <c r="C536" s="386"/>
      <c r="D536" s="386"/>
      <c r="E536" s="387"/>
      <c r="F536" s="387"/>
      <c r="G536" s="388">
        <f>DataInput!G10</f>
        <v>2015</v>
      </c>
      <c r="H536" s="388">
        <f>DataInput!H10</f>
        <v>2016</v>
      </c>
      <c r="I536" s="388">
        <f>DataInput!I10</f>
        <v>2017</v>
      </c>
      <c r="J536" s="388">
        <f>DataInput!J10</f>
        <v>2018</v>
      </c>
      <c r="K536" s="388">
        <f>DataInput!K10</f>
        <v>2019</v>
      </c>
      <c r="L536" s="388">
        <f>DataInput!L10</f>
        <v>2020</v>
      </c>
      <c r="M536" s="388">
        <f>DataInput!M10</f>
        <v>2021</v>
      </c>
      <c r="N536" s="388">
        <f>DataInput!N10</f>
        <v>2022</v>
      </c>
      <c r="O536" s="388">
        <f>DataInput!O10</f>
        <v>2023</v>
      </c>
      <c r="P536" s="388">
        <f>DataInput!P10</f>
        <v>2024</v>
      </c>
      <c r="Q536" s="388">
        <f>DataInput!Q10</f>
        <v>2025</v>
      </c>
      <c r="R536" s="388">
        <f>DataInput!R10</f>
        <v>2026</v>
      </c>
      <c r="S536" s="388">
        <f>DataInput!S10</f>
        <v>2027</v>
      </c>
      <c r="T536" s="388">
        <f>DataInput!T10</f>
        <v>2028</v>
      </c>
      <c r="U536" s="388">
        <f>DataInput!U10</f>
        <v>2029</v>
      </c>
      <c r="V536" s="10"/>
    </row>
    <row r="537" spans="1:22">
      <c r="A537" s="384"/>
      <c r="G537" s="10"/>
      <c r="H537" s="10"/>
      <c r="I537" s="10"/>
      <c r="J537" s="10"/>
      <c r="K537" s="10"/>
      <c r="L537" s="10"/>
      <c r="M537" s="10"/>
      <c r="N537" s="10"/>
      <c r="O537" s="10"/>
      <c r="P537" s="10"/>
      <c r="Q537" s="10"/>
      <c r="R537" s="10"/>
      <c r="S537" s="10"/>
      <c r="T537" s="10"/>
      <c r="U537" s="10"/>
      <c r="V537" s="10"/>
    </row>
    <row r="538" spans="1:22">
      <c r="A538" s="400">
        <f>Baseline!A538</f>
        <v>11</v>
      </c>
      <c r="B538" s="320" t="s">
        <v>261</v>
      </c>
      <c r="C538" s="35" t="str">
        <f>'Data Request'!$C$6</f>
        <v>Naira</v>
      </c>
      <c r="D538" s="35" t="str">
        <f>'Data Request'!$C$7</f>
        <v>Million</v>
      </c>
      <c r="G538" s="322">
        <f t="shared" ref="G538:U538" si="270">G107</f>
        <v>141852.10725286513</v>
      </c>
      <c r="H538" s="322">
        <f t="shared" si="270"/>
        <v>157257.80407878614</v>
      </c>
      <c r="I538" s="322">
        <f t="shared" si="270"/>
        <v>164076.0813640175</v>
      </c>
      <c r="J538" s="322">
        <f t="shared" si="270"/>
        <v>225814.99905458503</v>
      </c>
      <c r="K538" s="322">
        <f t="shared" si="270"/>
        <v>235074.69480103999</v>
      </c>
      <c r="L538" s="322">
        <f t="shared" si="270"/>
        <v>219295.11818805346</v>
      </c>
      <c r="M538" s="322">
        <f t="shared" ca="1" si="270"/>
        <v>191425.53265333219</v>
      </c>
      <c r="N538" s="322">
        <f t="shared" ca="1" si="270"/>
        <v>162384.25638926055</v>
      </c>
      <c r="O538" s="322">
        <f t="shared" ca="1" si="270"/>
        <v>132322.04475727555</v>
      </c>
      <c r="P538" s="322">
        <f t="shared" ca="1" si="270"/>
        <v>101009.34424256987</v>
      </c>
      <c r="Q538" s="322">
        <f t="shared" ca="1" si="270"/>
        <v>68363.495031358994</v>
      </c>
      <c r="R538" s="322">
        <f t="shared" ca="1" si="270"/>
        <v>31700.791390260798</v>
      </c>
      <c r="S538" s="322">
        <f t="shared" ca="1" si="270"/>
        <v>-9201.1418651141867</v>
      </c>
      <c r="T538" s="322">
        <f t="shared" ca="1" si="270"/>
        <v>-54661.305528138269</v>
      </c>
      <c r="U538" s="322">
        <f t="shared" ca="1" si="270"/>
        <v>-105188.47854313071</v>
      </c>
      <c r="V538" s="322"/>
    </row>
    <row r="539" spans="1:22">
      <c r="A539" s="400">
        <f>Baseline!A539</f>
        <v>12</v>
      </c>
      <c r="B539" s="340" t="s">
        <v>64</v>
      </c>
      <c r="C539" s="35" t="str">
        <f>'Data Request'!$C$6</f>
        <v>Naira</v>
      </c>
      <c r="D539" s="35" t="str">
        <f>'Data Request'!$C$7</f>
        <v>Million</v>
      </c>
      <c r="G539" s="322">
        <f t="shared" ref="G539:U539" si="271">G108</f>
        <v>26329.855195105141</v>
      </c>
      <c r="H539" s="322">
        <f t="shared" si="271"/>
        <v>29115.710949806158</v>
      </c>
      <c r="I539" s="322">
        <f t="shared" si="271"/>
        <v>38427.375821517504</v>
      </c>
      <c r="J539" s="322">
        <f t="shared" si="271"/>
        <v>57859.15033226501</v>
      </c>
      <c r="K539" s="322">
        <f t="shared" si="271"/>
        <v>68121.10988176</v>
      </c>
      <c r="L539" s="322">
        <f t="shared" si="271"/>
        <v>77351.19155039922</v>
      </c>
      <c r="M539" s="322">
        <f t="shared" ca="1" si="271"/>
        <v>75414.127716826421</v>
      </c>
      <c r="N539" s="322">
        <f t="shared" ca="1" si="271"/>
        <v>73380.210691574961</v>
      </c>
      <c r="O539" s="322">
        <f t="shared" ca="1" si="271"/>
        <v>71244.59781506093</v>
      </c>
      <c r="P539" s="322">
        <f t="shared" ca="1" si="271"/>
        <v>69002.204294721203</v>
      </c>
      <c r="Q539" s="322">
        <f t="shared" ca="1" si="271"/>
        <v>66647.691098364492</v>
      </c>
      <c r="R539" s="322">
        <f t="shared" ca="1" si="271"/>
        <v>64175.452242189953</v>
      </c>
      <c r="S539" s="322">
        <f t="shared" ca="1" si="271"/>
        <v>61579.60144320668</v>
      </c>
      <c r="T539" s="322">
        <f t="shared" ca="1" si="271"/>
        <v>58853.958104274243</v>
      </c>
      <c r="U539" s="322">
        <f t="shared" ca="1" si="271"/>
        <v>55992.032598395192</v>
      </c>
      <c r="V539" s="322"/>
    </row>
    <row r="540" spans="1:22">
      <c r="A540" s="400">
        <f>Baseline!A540</f>
        <v>13</v>
      </c>
      <c r="B540" s="340" t="s">
        <v>65</v>
      </c>
      <c r="C540" s="35" t="str">
        <f>'Data Request'!$C$6</f>
        <v>Naira</v>
      </c>
      <c r="D540" s="35" t="str">
        <f>'Data Request'!$C$7</f>
        <v>Million</v>
      </c>
      <c r="G540" s="322">
        <f t="shared" ref="G540:U540" si="272">G109</f>
        <v>115522.25205775999</v>
      </c>
      <c r="H540" s="322">
        <f t="shared" si="272"/>
        <v>128142.09312897999</v>
      </c>
      <c r="I540" s="322">
        <f t="shared" si="272"/>
        <v>125648.7055425</v>
      </c>
      <c r="J540" s="322">
        <f t="shared" si="272"/>
        <v>167955.84872232002</v>
      </c>
      <c r="K540" s="322">
        <f t="shared" si="272"/>
        <v>166953.58491927999</v>
      </c>
      <c r="L540" s="322">
        <f t="shared" si="272"/>
        <v>141943.92663765425</v>
      </c>
      <c r="M540" s="322">
        <f t="shared" ca="1" si="272"/>
        <v>116011.40493650577</v>
      </c>
      <c r="N540" s="322">
        <f t="shared" ca="1" si="272"/>
        <v>89004.045697685593</v>
      </c>
      <c r="O540" s="322">
        <f t="shared" ca="1" si="272"/>
        <v>61077.446942214621</v>
      </c>
      <c r="P540" s="322">
        <f t="shared" ca="1" si="272"/>
        <v>32007.139947848686</v>
      </c>
      <c r="Q540" s="322">
        <f t="shared" ca="1" si="272"/>
        <v>1715.8039329945168</v>
      </c>
      <c r="R540" s="322">
        <f t="shared" ca="1" si="272"/>
        <v>-32474.660851929162</v>
      </c>
      <c r="S540" s="322">
        <f t="shared" ca="1" si="272"/>
        <v>-70780.743308320874</v>
      </c>
      <c r="T540" s="322">
        <f t="shared" ca="1" si="272"/>
        <v>-113515.26363241252</v>
      </c>
      <c r="U540" s="322">
        <f t="shared" ca="1" si="272"/>
        <v>-161180.5111415259</v>
      </c>
      <c r="V540" s="322"/>
    </row>
    <row r="541" spans="1:22">
      <c r="A541" s="400">
        <f>Baseline!A541</f>
        <v>0</v>
      </c>
      <c r="B541" s="320" t="s">
        <v>277</v>
      </c>
      <c r="C541" s="35" t="str">
        <f>'Data Request'!$C$6</f>
        <v>Naira</v>
      </c>
      <c r="D541" s="35" t="str">
        <f>'Data Request'!$C$7</f>
        <v>Million</v>
      </c>
      <c r="G541" s="322">
        <f>G544+G547</f>
        <v>3117.4286598907502</v>
      </c>
      <c r="H541" s="322">
        <f t="shared" ref="H541:U543" si="273">H544+H547</f>
        <v>3635.257474267501</v>
      </c>
      <c r="I541" s="322">
        <f t="shared" si="273"/>
        <v>4284.4112945044099</v>
      </c>
      <c r="J541" s="322">
        <f t="shared" si="273"/>
        <v>4220.0644088751851</v>
      </c>
      <c r="K541" s="322">
        <f t="shared" si="273"/>
        <v>5070.1728097647265</v>
      </c>
      <c r="L541" s="322">
        <f t="shared" si="273"/>
        <v>5608.8978032402702</v>
      </c>
      <c r="M541" s="322">
        <f t="shared" ca="1" si="273"/>
        <v>7198.2998050993247</v>
      </c>
      <c r="N541" s="322">
        <f t="shared" ca="1" si="273"/>
        <v>12645.651240070538</v>
      </c>
      <c r="O541" s="322">
        <f t="shared" ca="1" si="273"/>
        <v>13358.354095482729</v>
      </c>
      <c r="P541" s="322">
        <f t="shared" ca="1" si="273"/>
        <v>15928.187450676964</v>
      </c>
      <c r="Q541" s="322">
        <f t="shared" ca="1" si="273"/>
        <v>-10489.160208473349</v>
      </c>
      <c r="R541" s="322">
        <f t="shared" ca="1" si="273"/>
        <v>-10889.929024822213</v>
      </c>
      <c r="S541" s="322">
        <f t="shared" ca="1" si="273"/>
        <v>-8628.7894118644308</v>
      </c>
      <c r="T541" s="322">
        <f t="shared" ca="1" si="273"/>
        <v>-13475.470846574943</v>
      </c>
      <c r="U541" s="322">
        <f t="shared" ca="1" si="273"/>
        <v>-15464.554595458649</v>
      </c>
      <c r="V541" s="322"/>
    </row>
    <row r="542" spans="1:22">
      <c r="A542" s="400">
        <f>Baseline!A542</f>
        <v>0</v>
      </c>
      <c r="B542" s="340" t="s">
        <v>64</v>
      </c>
      <c r="C542" s="35" t="str">
        <f>'Data Request'!$C$6</f>
        <v>Naira</v>
      </c>
      <c r="D542" s="35" t="str">
        <f>'Data Request'!$C$7</f>
        <v>Million</v>
      </c>
      <c r="G542" s="322">
        <f t="shared" ref="G542:L543" si="274">G545+G548</f>
        <v>1064.7083728207501</v>
      </c>
      <c r="H542" s="322">
        <f t="shared" si="274"/>
        <v>1311.473475547501</v>
      </c>
      <c r="I542" s="322">
        <f t="shared" si="274"/>
        <v>1618.5382253244097</v>
      </c>
      <c r="J542" s="322">
        <f t="shared" si="274"/>
        <v>1642.574420965185</v>
      </c>
      <c r="K542" s="322">
        <f t="shared" si="274"/>
        <v>1737.1265014047269</v>
      </c>
      <c r="L542" s="322">
        <f t="shared" si="274"/>
        <v>2159.9052279207708</v>
      </c>
      <c r="M542" s="322">
        <f t="shared" ca="1" si="273"/>
        <v>2315.1628687088087</v>
      </c>
      <c r="N542" s="322">
        <f t="shared" ca="1" si="273"/>
        <v>2487.6358674146495</v>
      </c>
      <c r="O542" s="322">
        <f t="shared" ca="1" si="273"/>
        <v>2680.0754871098616</v>
      </c>
      <c r="P542" s="322">
        <f t="shared" ca="1" si="273"/>
        <v>2895.7486530547308</v>
      </c>
      <c r="Q542" s="322">
        <f t="shared" ca="1" si="273"/>
        <v>3138.5393556147187</v>
      </c>
      <c r="R542" s="322">
        <f t="shared" ca="1" si="273"/>
        <v>3413.0702472841563</v>
      </c>
      <c r="S542" s="322">
        <f t="shared" ca="1" si="273"/>
        <v>3724.8484683148054</v>
      </c>
      <c r="T542" s="322">
        <f t="shared" ca="1" si="273"/>
        <v>4080.4405421302763</v>
      </c>
      <c r="U542" s="322">
        <f t="shared" ca="1" si="273"/>
        <v>4487.6821497164647</v>
      </c>
      <c r="V542" s="322"/>
    </row>
    <row r="543" spans="1:22">
      <c r="A543" s="400">
        <f>Baseline!A543</f>
        <v>0</v>
      </c>
      <c r="B543" s="340" t="s">
        <v>65</v>
      </c>
      <c r="C543" s="35" t="str">
        <f>'Data Request'!$C$6</f>
        <v>Naira</v>
      </c>
      <c r="D543" s="35" t="str">
        <f>'Data Request'!$C$7</f>
        <v>Million</v>
      </c>
      <c r="G543" s="322">
        <f t="shared" si="274"/>
        <v>2052.7202870700003</v>
      </c>
      <c r="H543" s="322">
        <f t="shared" si="274"/>
        <v>2323.78399872</v>
      </c>
      <c r="I543" s="322">
        <f t="shared" si="274"/>
        <v>2665.8730691800001</v>
      </c>
      <c r="J543" s="322">
        <f t="shared" si="274"/>
        <v>2577.4899879100003</v>
      </c>
      <c r="K543" s="322">
        <f t="shared" si="274"/>
        <v>3333.0463083599998</v>
      </c>
      <c r="L543" s="322">
        <f t="shared" si="274"/>
        <v>3448.9925753194998</v>
      </c>
      <c r="M543" s="322">
        <f t="shared" ca="1" si="273"/>
        <v>4883.136936390516</v>
      </c>
      <c r="N543" s="322">
        <f t="shared" ca="1" si="273"/>
        <v>10158.015372655887</v>
      </c>
      <c r="O543" s="322">
        <f t="shared" ca="1" si="273"/>
        <v>10678.278608372868</v>
      </c>
      <c r="P543" s="322">
        <f t="shared" ca="1" si="273"/>
        <v>13032.438797622232</v>
      </c>
      <c r="Q543" s="322">
        <f t="shared" ca="1" si="273"/>
        <v>-13627.69956408807</v>
      </c>
      <c r="R543" s="322">
        <f t="shared" ca="1" si="273"/>
        <v>-14302.999272106368</v>
      </c>
      <c r="S543" s="322">
        <f t="shared" ca="1" si="273"/>
        <v>-12353.637880179234</v>
      </c>
      <c r="T543" s="322">
        <f t="shared" ca="1" si="273"/>
        <v>-17555.911388705219</v>
      </c>
      <c r="U543" s="322">
        <f t="shared" ca="1" si="273"/>
        <v>-19952.236745175112</v>
      </c>
      <c r="V543" s="322"/>
    </row>
    <row r="544" spans="1:22">
      <c r="A544" s="400">
        <f>Baseline!A544</f>
        <v>14</v>
      </c>
      <c r="B544" s="320" t="s">
        <v>262</v>
      </c>
      <c r="C544" s="35" t="str">
        <f>'Data Request'!$C$6</f>
        <v>Naira</v>
      </c>
      <c r="D544" s="35" t="str">
        <f>'Data Request'!$C$7</f>
        <v>Million</v>
      </c>
      <c r="G544" s="322">
        <f t="shared" ref="G544:U544" si="275">G113</f>
        <v>1204.0948514742799</v>
      </c>
      <c r="H544" s="322">
        <f t="shared" si="275"/>
        <v>1486.0628325361731</v>
      </c>
      <c r="I544" s="322">
        <f t="shared" si="275"/>
        <v>1966.1344754043937</v>
      </c>
      <c r="J544" s="322">
        <f t="shared" si="275"/>
        <v>2048.435682635185</v>
      </c>
      <c r="K544" s="322">
        <f t="shared" si="275"/>
        <v>2525.3967569747269</v>
      </c>
      <c r="L544" s="322">
        <f t="shared" si="275"/>
        <v>2858.9436678107704</v>
      </c>
      <c r="M544" s="322">
        <f t="shared" ca="1" si="275"/>
        <v>3983.2285685028091</v>
      </c>
      <c r="N544" s="322">
        <f t="shared" ca="1" si="275"/>
        <v>9048.037994421451</v>
      </c>
      <c r="O544" s="322">
        <f t="shared" ca="1" si="275"/>
        <v>9149.7338456840225</v>
      </c>
      <c r="P544" s="322">
        <f t="shared" ca="1" si="275"/>
        <v>11256.514489509724</v>
      </c>
      <c r="Q544" s="322">
        <f t="shared" ca="1" si="275"/>
        <v>-15626.903146929028</v>
      </c>
      <c r="R544" s="322">
        <f t="shared" ca="1" si="275"/>
        <v>-13899.997140873929</v>
      </c>
      <c r="S544" s="322">
        <f t="shared" ca="1" si="275"/>
        <v>-9383.2665014969025</v>
      </c>
      <c r="T544" s="322">
        <f t="shared" ca="1" si="275"/>
        <v>-11754.538045808567</v>
      </c>
      <c r="U544" s="322">
        <f t="shared" ca="1" si="275"/>
        <v>-10863.573985836894</v>
      </c>
      <c r="V544" s="322"/>
    </row>
    <row r="545" spans="1:22">
      <c r="A545" s="400">
        <f>Baseline!A545</f>
        <v>15</v>
      </c>
      <c r="B545" s="340" t="s">
        <v>64</v>
      </c>
      <c r="C545" s="35" t="str">
        <f>'Data Request'!$C$6</f>
        <v>Naira</v>
      </c>
      <c r="D545" s="35" t="str">
        <f>'Data Request'!$C$7</f>
        <v>Million</v>
      </c>
      <c r="G545" s="322">
        <f t="shared" ref="G545:U545" si="276">G114</f>
        <v>749.37921787428002</v>
      </c>
      <c r="H545" s="322">
        <f t="shared" si="276"/>
        <v>1013.9213346861732</v>
      </c>
      <c r="I545" s="322">
        <f t="shared" si="276"/>
        <v>1285.7762761843937</v>
      </c>
      <c r="J545" s="322">
        <f t="shared" si="276"/>
        <v>1353.2165613851851</v>
      </c>
      <c r="K545" s="322">
        <f t="shared" si="276"/>
        <v>1511.2757878047269</v>
      </c>
      <c r="L545" s="322">
        <f t="shared" si="276"/>
        <v>1844.8226986407706</v>
      </c>
      <c r="M545" s="322">
        <f t="shared" ca="1" si="276"/>
        <v>1937.0638335728088</v>
      </c>
      <c r="N545" s="322">
        <f t="shared" ca="1" si="276"/>
        <v>2033.9170252514496</v>
      </c>
      <c r="O545" s="322">
        <f t="shared" ca="1" si="276"/>
        <v>2135.6128765140215</v>
      </c>
      <c r="P545" s="322">
        <f t="shared" ca="1" si="276"/>
        <v>2242.3935203397227</v>
      </c>
      <c r="Q545" s="322">
        <f t="shared" ca="1" si="276"/>
        <v>2354.5131963567092</v>
      </c>
      <c r="R545" s="322">
        <f t="shared" ca="1" si="276"/>
        <v>2472.2388561745447</v>
      </c>
      <c r="S545" s="322">
        <f t="shared" ca="1" si="276"/>
        <v>2595.8507989832715</v>
      </c>
      <c r="T545" s="322">
        <f t="shared" ca="1" si="276"/>
        <v>2725.6433389324357</v>
      </c>
      <c r="U545" s="322">
        <f t="shared" ca="1" si="276"/>
        <v>2861.9255058790563</v>
      </c>
      <c r="V545" s="322"/>
    </row>
    <row r="546" spans="1:22">
      <c r="A546" s="400">
        <f>Baseline!A546</f>
        <v>16</v>
      </c>
      <c r="B546" s="340" t="s">
        <v>65</v>
      </c>
      <c r="C546" s="35" t="str">
        <f>'Data Request'!$C$6</f>
        <v>Naira</v>
      </c>
      <c r="D546" s="35" t="str">
        <f>'Data Request'!$C$7</f>
        <v>Million</v>
      </c>
      <c r="G546" s="322">
        <f t="shared" ref="G546:U546" si="277">G115</f>
        <v>454.71563360000005</v>
      </c>
      <c r="H546" s="322">
        <f t="shared" si="277"/>
        <v>472.14149785000001</v>
      </c>
      <c r="I546" s="322">
        <f t="shared" si="277"/>
        <v>680.35819921999996</v>
      </c>
      <c r="J546" s="322">
        <f t="shared" si="277"/>
        <v>695.21912125000006</v>
      </c>
      <c r="K546" s="322">
        <f t="shared" si="277"/>
        <v>1014.1209691700001</v>
      </c>
      <c r="L546" s="322">
        <f t="shared" si="277"/>
        <v>1014.1209691700001</v>
      </c>
      <c r="M546" s="322">
        <f t="shared" ca="1" si="277"/>
        <v>2046.1647349300001</v>
      </c>
      <c r="N546" s="322">
        <f t="shared" ca="1" si="277"/>
        <v>7014.1209691700005</v>
      </c>
      <c r="O546" s="322">
        <f t="shared" ca="1" si="277"/>
        <v>7014.1209691700005</v>
      </c>
      <c r="P546" s="322">
        <f t="shared" ca="1" si="277"/>
        <v>9014.1209691700005</v>
      </c>
      <c r="Q546" s="322">
        <f t="shared" ca="1" si="277"/>
        <v>-17981.416343285739</v>
      </c>
      <c r="R546" s="322">
        <f t="shared" ca="1" si="277"/>
        <v>-16372.235997048474</v>
      </c>
      <c r="S546" s="322">
        <f t="shared" ca="1" si="277"/>
        <v>-11979.117300480173</v>
      </c>
      <c r="T546" s="322">
        <f t="shared" ca="1" si="277"/>
        <v>-14480.181384741001</v>
      </c>
      <c r="U546" s="322">
        <f t="shared" ca="1" si="277"/>
        <v>-13725.499491715951</v>
      </c>
      <c r="V546" s="322"/>
    </row>
    <row r="547" spans="1:22">
      <c r="A547" s="400">
        <f>Baseline!A547</f>
        <v>17</v>
      </c>
      <c r="B547" s="320" t="s">
        <v>263</v>
      </c>
      <c r="C547" s="35" t="str">
        <f>'Data Request'!$C$6</f>
        <v>Naira</v>
      </c>
      <c r="D547" s="35" t="str">
        <f>'Data Request'!$C$7</f>
        <v>Million</v>
      </c>
      <c r="G547" s="322">
        <f t="shared" ref="G547:U547" si="278">G116</f>
        <v>1913.33380841647</v>
      </c>
      <c r="H547" s="322">
        <f t="shared" si="278"/>
        <v>2149.1946417313279</v>
      </c>
      <c r="I547" s="322">
        <f t="shared" si="278"/>
        <v>2318.2768191000159</v>
      </c>
      <c r="J547" s="322">
        <f t="shared" si="278"/>
        <v>2171.6287262400001</v>
      </c>
      <c r="K547" s="322">
        <f t="shared" si="278"/>
        <v>2544.7760527899995</v>
      </c>
      <c r="L547" s="322">
        <f t="shared" si="278"/>
        <v>2749.9541354294997</v>
      </c>
      <c r="M547" s="322">
        <f t="shared" si="278"/>
        <v>3215.071236596516</v>
      </c>
      <c r="N547" s="322">
        <f t="shared" ca="1" si="278"/>
        <v>3597.6132456490868</v>
      </c>
      <c r="O547" s="322">
        <f t="shared" ca="1" si="278"/>
        <v>4208.6202497987078</v>
      </c>
      <c r="P547" s="322">
        <f t="shared" ca="1" si="278"/>
        <v>4671.672961167239</v>
      </c>
      <c r="Q547" s="322">
        <f t="shared" ca="1" si="278"/>
        <v>5137.7429384556781</v>
      </c>
      <c r="R547" s="322">
        <f t="shared" ca="1" si="278"/>
        <v>3010.068116051717</v>
      </c>
      <c r="S547" s="322">
        <f t="shared" ca="1" si="278"/>
        <v>754.47708963247169</v>
      </c>
      <c r="T547" s="322">
        <f t="shared" ca="1" si="278"/>
        <v>-1720.9328007663762</v>
      </c>
      <c r="U547" s="322">
        <f t="shared" ca="1" si="278"/>
        <v>-4600.9806096217544</v>
      </c>
      <c r="V547" s="322"/>
    </row>
    <row r="548" spans="1:22">
      <c r="A548" s="400">
        <f>Baseline!A548</f>
        <v>18</v>
      </c>
      <c r="B548" s="340" t="s">
        <v>64</v>
      </c>
      <c r="C548" s="35" t="str">
        <f>'Data Request'!$C$6</f>
        <v>Naira</v>
      </c>
      <c r="D548" s="35" t="str">
        <f>'Data Request'!$C$7</f>
        <v>Million</v>
      </c>
      <c r="G548" s="322">
        <f t="shared" ref="G548:U548" si="279">G117</f>
        <v>315.32915494647006</v>
      </c>
      <c r="H548" s="322">
        <f t="shared" si="279"/>
        <v>297.55214086132793</v>
      </c>
      <c r="I548" s="322">
        <f t="shared" si="279"/>
        <v>332.76194914001599</v>
      </c>
      <c r="J548" s="322">
        <f t="shared" si="279"/>
        <v>289.35785958000002</v>
      </c>
      <c r="K548" s="322">
        <f t="shared" si="279"/>
        <v>225.85071360000003</v>
      </c>
      <c r="L548" s="322">
        <f t="shared" si="279"/>
        <v>315.08252928000007</v>
      </c>
      <c r="M548" s="322">
        <f t="shared" si="279"/>
        <v>378.099035136</v>
      </c>
      <c r="N548" s="322">
        <f t="shared" ca="1" si="279"/>
        <v>453.71884216320001</v>
      </c>
      <c r="O548" s="322">
        <f t="shared" ca="1" si="279"/>
        <v>544.46261059584003</v>
      </c>
      <c r="P548" s="322">
        <f t="shared" ca="1" si="279"/>
        <v>653.35513271500793</v>
      </c>
      <c r="Q548" s="322">
        <f t="shared" ca="1" si="279"/>
        <v>784.02615925800944</v>
      </c>
      <c r="R548" s="322">
        <f t="shared" ca="1" si="279"/>
        <v>940.83139110961145</v>
      </c>
      <c r="S548" s="322">
        <f t="shared" ca="1" si="279"/>
        <v>1128.9976693315336</v>
      </c>
      <c r="T548" s="322">
        <f t="shared" ca="1" si="279"/>
        <v>1354.7972031978404</v>
      </c>
      <c r="U548" s="322">
        <f t="shared" ca="1" si="279"/>
        <v>1625.7566438374083</v>
      </c>
      <c r="V548" s="322"/>
    </row>
    <row r="549" spans="1:22">
      <c r="A549" s="400">
        <f>Baseline!A549</f>
        <v>19</v>
      </c>
      <c r="B549" s="340" t="s">
        <v>65</v>
      </c>
      <c r="C549" s="35" t="str">
        <f>'Data Request'!$C$6</f>
        <v>Naira</v>
      </c>
      <c r="D549" s="35" t="str">
        <f>'Data Request'!$C$7</f>
        <v>Million</v>
      </c>
      <c r="G549" s="322">
        <f t="shared" ref="G549:U549" si="280">G118</f>
        <v>1598.00465347</v>
      </c>
      <c r="H549" s="322">
        <f t="shared" si="280"/>
        <v>1851.6425008699998</v>
      </c>
      <c r="I549" s="322">
        <f t="shared" si="280"/>
        <v>1985.5148699600002</v>
      </c>
      <c r="J549" s="322">
        <f t="shared" si="280"/>
        <v>1882.2708666600001</v>
      </c>
      <c r="K549" s="322">
        <f t="shared" si="280"/>
        <v>2318.9253391899997</v>
      </c>
      <c r="L549" s="322">
        <f t="shared" si="280"/>
        <v>2434.8716061494997</v>
      </c>
      <c r="M549" s="322">
        <f t="shared" si="280"/>
        <v>2836.9722014605159</v>
      </c>
      <c r="N549" s="322">
        <f t="shared" ca="1" si="280"/>
        <v>3143.8944034858869</v>
      </c>
      <c r="O549" s="322">
        <f t="shared" ca="1" si="280"/>
        <v>3664.1576392028678</v>
      </c>
      <c r="P549" s="322">
        <f t="shared" ca="1" si="280"/>
        <v>4018.317828452231</v>
      </c>
      <c r="Q549" s="322">
        <f t="shared" ca="1" si="280"/>
        <v>4353.7167791976681</v>
      </c>
      <c r="R549" s="322">
        <f t="shared" ca="1" si="280"/>
        <v>2069.2367249421059</v>
      </c>
      <c r="S549" s="322">
        <f t="shared" ca="1" si="280"/>
        <v>-374.52057969906173</v>
      </c>
      <c r="T549" s="322">
        <f t="shared" ca="1" si="280"/>
        <v>-3075.7300039642164</v>
      </c>
      <c r="U549" s="322">
        <f t="shared" ca="1" si="280"/>
        <v>-6226.7372534591623</v>
      </c>
      <c r="V549" s="322"/>
    </row>
    <row r="550" spans="1:22">
      <c r="A550" s="400" t="str">
        <f>Baseline!A550</f>
        <v>A</v>
      </c>
      <c r="B550" s="342" t="s">
        <v>310</v>
      </c>
      <c r="C550" s="364" t="str">
        <f>'Data Request'!$C$6</f>
        <v>Naira</v>
      </c>
      <c r="D550" s="364" t="str">
        <f>'Data Request'!$C$7</f>
        <v>Million</v>
      </c>
      <c r="E550" s="365"/>
      <c r="F550" s="365"/>
      <c r="G550" s="366">
        <f t="shared" ref="G550:U550" si="281">G6</f>
        <v>1660778</v>
      </c>
      <c r="H550" s="366">
        <f t="shared" si="281"/>
        <v>1808632</v>
      </c>
      <c r="I550" s="366">
        <f t="shared" si="281"/>
        <v>2314949</v>
      </c>
      <c r="J550" s="366">
        <f t="shared" si="281"/>
        <v>2593789</v>
      </c>
      <c r="K550" s="366">
        <f t="shared" si="281"/>
        <v>2928298</v>
      </c>
      <c r="L550" s="366">
        <f t="shared" si="281"/>
        <v>3069404</v>
      </c>
      <c r="M550" s="366">
        <f t="shared" si="281"/>
        <v>3373143</v>
      </c>
      <c r="N550" s="366">
        <f t="shared" si="281"/>
        <v>3729172</v>
      </c>
      <c r="O550" s="366">
        <f t="shared" si="281"/>
        <v>4128395</v>
      </c>
      <c r="P550" s="366">
        <f t="shared" si="281"/>
        <v>4422336</v>
      </c>
      <c r="Q550" s="366">
        <f t="shared" si="281"/>
        <v>4737207</v>
      </c>
      <c r="R550" s="366">
        <f t="shared" si="281"/>
        <v>5074496</v>
      </c>
      <c r="S550" s="366">
        <f t="shared" si="281"/>
        <v>5435800</v>
      </c>
      <c r="T550" s="366">
        <f t="shared" si="281"/>
        <v>5822829</v>
      </c>
      <c r="U550" s="366">
        <f t="shared" si="281"/>
        <v>6237414</v>
      </c>
      <c r="V550" s="322"/>
    </row>
    <row r="551" spans="1:22">
      <c r="A551" s="400">
        <f>Baseline!A551</f>
        <v>0</v>
      </c>
      <c r="B551" s="320" t="s">
        <v>125</v>
      </c>
      <c r="C551" s="35" t="str">
        <f>'Data Request'!$C$6</f>
        <v>Naira</v>
      </c>
      <c r="D551" s="35" t="str">
        <f>'Data Request'!$C$7</f>
        <v>Million</v>
      </c>
      <c r="G551" s="322">
        <f t="shared" ref="G551:U551" si="282">G13</f>
        <v>80202.713683559996</v>
      </c>
      <c r="H551" s="322">
        <f t="shared" si="282"/>
        <v>72309.791318599993</v>
      </c>
      <c r="I551" s="322">
        <f t="shared" si="282"/>
        <v>70025.797283170003</v>
      </c>
      <c r="J551" s="322">
        <f t="shared" si="282"/>
        <v>100931.84955251</v>
      </c>
      <c r="K551" s="322">
        <f t="shared" si="282"/>
        <v>102447.65274292999</v>
      </c>
      <c r="L551" s="322">
        <f t="shared" si="282"/>
        <v>83574.498067620763</v>
      </c>
      <c r="M551" s="322">
        <f t="shared" ca="1" si="282"/>
        <v>89062.180182861863</v>
      </c>
      <c r="N551" s="322">
        <f t="shared" ca="1" si="282"/>
        <v>98602.725736884197</v>
      </c>
      <c r="O551" s="322">
        <f t="shared" ca="1" si="282"/>
        <v>103613.28442056006</v>
      </c>
      <c r="P551" s="322">
        <f t="shared" ca="1" si="282"/>
        <v>110695.86429200818</v>
      </c>
      <c r="Q551" s="322">
        <f t="shared" ca="1" si="282"/>
        <v>89016.90047492439</v>
      </c>
      <c r="R551" s="322">
        <f t="shared" ca="1" si="282"/>
        <v>93591.434692745446</v>
      </c>
      <c r="S551" s="322">
        <f t="shared" ca="1" si="282"/>
        <v>101076.6424915816</v>
      </c>
      <c r="T551" s="322">
        <f t="shared" ca="1" si="282"/>
        <v>101715.2326520434</v>
      </c>
      <c r="U551" s="322">
        <f t="shared" ca="1" si="282"/>
        <v>105485.68407809061</v>
      </c>
      <c r="V551" s="322"/>
    </row>
    <row r="552" spans="1:22">
      <c r="A552" s="400">
        <f>Baseline!A552</f>
        <v>0</v>
      </c>
      <c r="B552" s="340" t="s">
        <v>335</v>
      </c>
      <c r="C552" s="35" t="str">
        <f>'Data Request'!$C$6</f>
        <v>Naira</v>
      </c>
      <c r="D552" s="35" t="str">
        <f>'Data Request'!$C$7</f>
        <v>Million</v>
      </c>
      <c r="G552" s="322">
        <f t="shared" ref="G552:U552" si="283">G14</f>
        <v>32533.115820049999</v>
      </c>
      <c r="H552" s="322">
        <f t="shared" si="283"/>
        <v>43411.141877559996</v>
      </c>
      <c r="I552" s="322">
        <f t="shared" si="283"/>
        <v>36182.984692190003</v>
      </c>
      <c r="J552" s="322">
        <f t="shared" si="283"/>
        <v>42758.634265220004</v>
      </c>
      <c r="K552" s="322">
        <f t="shared" si="283"/>
        <v>41406.205692240001</v>
      </c>
      <c r="L552" s="322">
        <f t="shared" si="283"/>
        <v>43476.515976852002</v>
      </c>
      <c r="M552" s="322">
        <f t="shared" si="283"/>
        <v>45650.3417756946</v>
      </c>
      <c r="N552" s="322">
        <f t="shared" si="283"/>
        <v>47932.858864479334</v>
      </c>
      <c r="O552" s="322">
        <f t="shared" si="283"/>
        <v>50329.501807703295</v>
      </c>
      <c r="P552" s="322">
        <f t="shared" si="283"/>
        <v>52845.976898088469</v>
      </c>
      <c r="Q552" s="322">
        <f t="shared" si="283"/>
        <v>55488.275742992882</v>
      </c>
      <c r="R552" s="322">
        <f t="shared" si="283"/>
        <v>58262.689530142539</v>
      </c>
      <c r="S552" s="322">
        <f t="shared" si="283"/>
        <v>61175.824006649658</v>
      </c>
      <c r="T552" s="322">
        <f t="shared" si="283"/>
        <v>64234.615206982147</v>
      </c>
      <c r="U552" s="322">
        <f t="shared" si="283"/>
        <v>67446.345967331246</v>
      </c>
      <c r="V552" s="322"/>
    </row>
    <row r="553" spans="1:22">
      <c r="A553" s="400">
        <f>Baseline!A553</f>
        <v>0</v>
      </c>
      <c r="B553" s="344" t="s">
        <v>265</v>
      </c>
      <c r="C553" s="35" t="str">
        <f>'Data Request'!$C$6</f>
        <v>Naira</v>
      </c>
      <c r="D553" s="35" t="str">
        <f>'Data Request'!$C$7</f>
        <v>Million</v>
      </c>
      <c r="G553" s="322">
        <f t="shared" ref="G553:U553" si="284">G15</f>
        <v>0</v>
      </c>
      <c r="H553" s="322">
        <f t="shared" si="284"/>
        <v>0</v>
      </c>
      <c r="I553" s="322">
        <f t="shared" si="284"/>
        <v>0</v>
      </c>
      <c r="J553" s="322">
        <f t="shared" si="284"/>
        <v>0</v>
      </c>
      <c r="K553" s="322">
        <f t="shared" si="284"/>
        <v>0</v>
      </c>
      <c r="L553" s="322">
        <f t="shared" si="284"/>
        <v>0</v>
      </c>
      <c r="M553" s="322">
        <f t="shared" si="284"/>
        <v>0</v>
      </c>
      <c r="N553" s="322">
        <f t="shared" si="284"/>
        <v>0</v>
      </c>
      <c r="O553" s="322">
        <f t="shared" si="284"/>
        <v>0</v>
      </c>
      <c r="P553" s="322">
        <f t="shared" si="284"/>
        <v>0</v>
      </c>
      <c r="Q553" s="322">
        <f t="shared" si="284"/>
        <v>0</v>
      </c>
      <c r="R553" s="322">
        <f t="shared" si="284"/>
        <v>0</v>
      </c>
      <c r="S553" s="322">
        <f t="shared" si="284"/>
        <v>0</v>
      </c>
      <c r="T553" s="322">
        <f t="shared" si="284"/>
        <v>0</v>
      </c>
      <c r="U553" s="322">
        <f t="shared" si="284"/>
        <v>0</v>
      </c>
      <c r="V553" s="322"/>
    </row>
    <row r="554" spans="1:22">
      <c r="A554" s="400">
        <f>Baseline!A554</f>
        <v>0</v>
      </c>
      <c r="B554" s="344" t="s">
        <v>267</v>
      </c>
      <c r="C554" s="35" t="str">
        <f>'Data Request'!$C$6</f>
        <v>Naira</v>
      </c>
      <c r="D554" s="35" t="str">
        <f>'Data Request'!$C$7</f>
        <v>Million</v>
      </c>
      <c r="G554" s="322">
        <f t="shared" ref="G554:U554" si="285">G16</f>
        <v>0</v>
      </c>
      <c r="H554" s="322">
        <f t="shared" si="285"/>
        <v>0</v>
      </c>
      <c r="I554" s="322">
        <f t="shared" si="285"/>
        <v>0</v>
      </c>
      <c r="J554" s="322">
        <f t="shared" si="285"/>
        <v>0</v>
      </c>
      <c r="K554" s="322">
        <f t="shared" si="285"/>
        <v>0</v>
      </c>
      <c r="L554" s="322">
        <f t="shared" si="285"/>
        <v>0</v>
      </c>
      <c r="M554" s="322">
        <f t="shared" si="285"/>
        <v>0</v>
      </c>
      <c r="N554" s="322">
        <f t="shared" si="285"/>
        <v>0</v>
      </c>
      <c r="O554" s="322">
        <f t="shared" si="285"/>
        <v>0</v>
      </c>
      <c r="P554" s="322">
        <f t="shared" si="285"/>
        <v>0</v>
      </c>
      <c r="Q554" s="322">
        <f t="shared" si="285"/>
        <v>0</v>
      </c>
      <c r="R554" s="322">
        <f t="shared" si="285"/>
        <v>0</v>
      </c>
      <c r="S554" s="322">
        <f t="shared" si="285"/>
        <v>0</v>
      </c>
      <c r="T554" s="322">
        <f t="shared" si="285"/>
        <v>0</v>
      </c>
      <c r="U554" s="322">
        <f t="shared" si="285"/>
        <v>0</v>
      </c>
      <c r="V554" s="322"/>
    </row>
    <row r="555" spans="1:22">
      <c r="A555" s="400">
        <f>Baseline!A555</f>
        <v>0</v>
      </c>
      <c r="B555" s="345" t="s">
        <v>273</v>
      </c>
      <c r="C555" s="35" t="str">
        <f>'Data Request'!$C$6</f>
        <v>Naira</v>
      </c>
      <c r="D555" s="35" t="str">
        <f>'Data Request'!$C$7</f>
        <v>Million</v>
      </c>
      <c r="G555" s="322">
        <f t="shared" ref="G555:U555" si="286">G17</f>
        <v>0</v>
      </c>
      <c r="H555" s="322">
        <f t="shared" si="286"/>
        <v>0</v>
      </c>
      <c r="I555" s="322">
        <f t="shared" si="286"/>
        <v>0</v>
      </c>
      <c r="J555" s="322">
        <f t="shared" si="286"/>
        <v>0</v>
      </c>
      <c r="K555" s="322">
        <f t="shared" si="286"/>
        <v>0</v>
      </c>
      <c r="L555" s="322">
        <f t="shared" si="286"/>
        <v>0</v>
      </c>
      <c r="M555" s="322">
        <f t="shared" si="286"/>
        <v>0</v>
      </c>
      <c r="N555" s="322">
        <f t="shared" si="286"/>
        <v>0</v>
      </c>
      <c r="O555" s="322">
        <f t="shared" si="286"/>
        <v>0</v>
      </c>
      <c r="P555" s="322">
        <f t="shared" si="286"/>
        <v>0</v>
      </c>
      <c r="Q555" s="322">
        <f t="shared" si="286"/>
        <v>0</v>
      </c>
      <c r="R555" s="322">
        <f t="shared" si="286"/>
        <v>0</v>
      </c>
      <c r="S555" s="322">
        <f t="shared" si="286"/>
        <v>0</v>
      </c>
      <c r="T555" s="322">
        <f t="shared" si="286"/>
        <v>0</v>
      </c>
      <c r="U555" s="322">
        <f t="shared" si="286"/>
        <v>0</v>
      </c>
      <c r="V555" s="322"/>
    </row>
    <row r="556" spans="1:22">
      <c r="A556" s="400">
        <f>Baseline!A556</f>
        <v>0</v>
      </c>
      <c r="B556" s="345" t="s">
        <v>274</v>
      </c>
      <c r="C556" s="35" t="str">
        <f>'Data Request'!$C$6</f>
        <v>Naira</v>
      </c>
      <c r="D556" s="35" t="str">
        <f>'Data Request'!$C$7</f>
        <v>Million</v>
      </c>
      <c r="G556" s="322">
        <f t="shared" ref="G556:U556" si="287">G18</f>
        <v>0</v>
      </c>
      <c r="H556" s="322">
        <f t="shared" si="287"/>
        <v>0</v>
      </c>
      <c r="I556" s="322">
        <f t="shared" si="287"/>
        <v>0</v>
      </c>
      <c r="J556" s="322">
        <f t="shared" si="287"/>
        <v>0</v>
      </c>
      <c r="K556" s="322">
        <f t="shared" si="287"/>
        <v>0</v>
      </c>
      <c r="L556" s="322">
        <f t="shared" si="287"/>
        <v>0</v>
      </c>
      <c r="M556" s="322">
        <f t="shared" si="287"/>
        <v>0</v>
      </c>
      <c r="N556" s="322">
        <f t="shared" si="287"/>
        <v>0</v>
      </c>
      <c r="O556" s="322">
        <f t="shared" si="287"/>
        <v>0</v>
      </c>
      <c r="P556" s="322">
        <f t="shared" si="287"/>
        <v>0</v>
      </c>
      <c r="Q556" s="322">
        <f t="shared" si="287"/>
        <v>0</v>
      </c>
      <c r="R556" s="322">
        <f t="shared" si="287"/>
        <v>0</v>
      </c>
      <c r="S556" s="322">
        <f t="shared" si="287"/>
        <v>0</v>
      </c>
      <c r="T556" s="322">
        <f t="shared" si="287"/>
        <v>0</v>
      </c>
      <c r="U556" s="322">
        <f t="shared" si="287"/>
        <v>0</v>
      </c>
      <c r="V556" s="322"/>
    </row>
    <row r="557" spans="1:22">
      <c r="A557" s="400">
        <f>Baseline!A557</f>
        <v>0</v>
      </c>
      <c r="B557" s="345" t="s">
        <v>308</v>
      </c>
      <c r="C557" s="35" t="str">
        <f>'Data Request'!$C$6</f>
        <v>Naira</v>
      </c>
      <c r="D557" s="35" t="str">
        <f>'Data Request'!$C$7</f>
        <v>Million</v>
      </c>
      <c r="G557" s="322">
        <f t="shared" ref="G557:U557" si="288">G19</f>
        <v>7886.2365137799998</v>
      </c>
      <c r="H557" s="322">
        <f t="shared" si="288"/>
        <v>7698.8812524899995</v>
      </c>
      <c r="I557" s="322">
        <f t="shared" si="288"/>
        <v>9517.926601090001</v>
      </c>
      <c r="J557" s="322">
        <f t="shared" si="288"/>
        <v>10766.78555074</v>
      </c>
      <c r="K557" s="322">
        <f t="shared" si="288"/>
        <v>11565.18531755</v>
      </c>
      <c r="L557" s="322">
        <f t="shared" si="288"/>
        <v>12143.444583427501</v>
      </c>
      <c r="M557" s="322">
        <f t="shared" si="288"/>
        <v>12750.616812598875</v>
      </c>
      <c r="N557" s="322">
        <f t="shared" si="288"/>
        <v>13388.14765322882</v>
      </c>
      <c r="O557" s="322">
        <f t="shared" si="288"/>
        <v>14057.55503589026</v>
      </c>
      <c r="P557" s="322">
        <f t="shared" si="288"/>
        <v>14760.432787684775</v>
      </c>
      <c r="Q557" s="322">
        <f t="shared" si="288"/>
        <v>15498.454427069011</v>
      </c>
      <c r="R557" s="322">
        <f t="shared" si="288"/>
        <v>16273.377148422465</v>
      </c>
      <c r="S557" s="322">
        <f t="shared" si="288"/>
        <v>17087.046005843586</v>
      </c>
      <c r="T557" s="322">
        <f t="shared" si="288"/>
        <v>17941.398306135765</v>
      </c>
      <c r="U557" s="322">
        <f t="shared" si="288"/>
        <v>18838.468221442556</v>
      </c>
      <c r="V557" s="322"/>
    </row>
    <row r="558" spans="1:22">
      <c r="A558" s="400">
        <f>Baseline!A558</f>
        <v>3</v>
      </c>
      <c r="B558" s="368" t="s">
        <v>309</v>
      </c>
      <c r="C558" s="364" t="str">
        <f>'Data Request'!$C$6</f>
        <v>Naira</v>
      </c>
      <c r="D558" s="364" t="str">
        <f>'Data Request'!$C$7</f>
        <v>Million</v>
      </c>
      <c r="E558" s="365"/>
      <c r="F558" s="365"/>
      <c r="G558" s="366">
        <f t="shared" ref="G558:U558" si="289">G20</f>
        <v>9093.8036747000006</v>
      </c>
      <c r="H558" s="366">
        <f t="shared" si="289"/>
        <v>9140.44405482</v>
      </c>
      <c r="I558" s="366">
        <f t="shared" si="289"/>
        <v>18104.562225630001</v>
      </c>
      <c r="J558" s="366">
        <f t="shared" si="289"/>
        <v>17552.10593709</v>
      </c>
      <c r="K558" s="366">
        <f t="shared" si="289"/>
        <v>24093.842507000001</v>
      </c>
      <c r="L558" s="366">
        <f t="shared" si="289"/>
        <v>25298.534632350002</v>
      </c>
      <c r="M558" s="366">
        <f t="shared" si="289"/>
        <v>26563.461363967501</v>
      </c>
      <c r="N558" s="366">
        <f t="shared" si="289"/>
        <v>27891.63443216588</v>
      </c>
      <c r="O558" s="366">
        <f t="shared" si="289"/>
        <v>29286.21615377417</v>
      </c>
      <c r="P558" s="366">
        <f t="shared" si="289"/>
        <v>30750.526961462881</v>
      </c>
      <c r="Q558" s="366">
        <f t="shared" si="289"/>
        <v>32288.053309536022</v>
      </c>
      <c r="R558" s="366">
        <f t="shared" si="289"/>
        <v>33902.455975012832</v>
      </c>
      <c r="S558" s="366">
        <f t="shared" si="289"/>
        <v>35597.578773763467</v>
      </c>
      <c r="T558" s="366">
        <f t="shared" si="289"/>
        <v>37377.457712451644</v>
      </c>
      <c r="U558" s="366">
        <f t="shared" si="289"/>
        <v>39246.330598074223</v>
      </c>
      <c r="V558" s="322"/>
    </row>
    <row r="559" spans="1:22">
      <c r="A559" s="400">
        <f>Baseline!A559</f>
        <v>0</v>
      </c>
      <c r="B559" s="345" t="s">
        <v>275</v>
      </c>
      <c r="C559" s="35" t="str">
        <f>'Data Request'!$C$6</f>
        <v>Naira</v>
      </c>
      <c r="D559" s="35" t="str">
        <f>'Data Request'!$C$7</f>
        <v>Million</v>
      </c>
      <c r="G559" s="322">
        <f t="shared" ref="G559:U559" si="290">G21</f>
        <v>0</v>
      </c>
      <c r="H559" s="322">
        <f t="shared" si="290"/>
        <v>0</v>
      </c>
      <c r="I559" s="322">
        <f t="shared" si="290"/>
        <v>0</v>
      </c>
      <c r="J559" s="322">
        <f t="shared" si="290"/>
        <v>0</v>
      </c>
      <c r="K559" s="322">
        <f t="shared" si="290"/>
        <v>0</v>
      </c>
      <c r="L559" s="322">
        <f t="shared" si="290"/>
        <v>2656.0028749912562</v>
      </c>
      <c r="M559" s="322">
        <f t="shared" ca="1" si="290"/>
        <v>4097.7602306008848</v>
      </c>
      <c r="N559" s="322">
        <f t="shared" ca="1" si="290"/>
        <v>9390.0847870101534</v>
      </c>
      <c r="O559" s="322">
        <f t="shared" ca="1" si="290"/>
        <v>9940.0114231923362</v>
      </c>
      <c r="P559" s="322">
        <f t="shared" ca="1" si="290"/>
        <v>12338.927644772051</v>
      </c>
      <c r="Q559" s="322">
        <f t="shared" ca="1" si="290"/>
        <v>-14257.883004673517</v>
      </c>
      <c r="R559" s="322">
        <f t="shared" ca="1" si="290"/>
        <v>-14847.087960832396</v>
      </c>
      <c r="S559" s="322">
        <f t="shared" ca="1" si="290"/>
        <v>-12783.806294675116</v>
      </c>
      <c r="T559" s="322">
        <f t="shared" ca="1" si="290"/>
        <v>-17838.238573526141</v>
      </c>
      <c r="U559" s="322">
        <f t="shared" ca="1" si="290"/>
        <v>-20045.460708757411</v>
      </c>
      <c r="V559" s="322"/>
    </row>
    <row r="560" spans="1:22">
      <c r="A560" s="400">
        <f>Baseline!A560</f>
        <v>4</v>
      </c>
      <c r="B560" s="346" t="str">
        <f>B22</f>
        <v>Grants</v>
      </c>
      <c r="C560" s="35" t="str">
        <f>'Data Request'!$C$6</f>
        <v>Naira</v>
      </c>
      <c r="D560" s="35" t="str">
        <f>'Data Request'!$C$7</f>
        <v>Million</v>
      </c>
      <c r="G560" s="322">
        <f t="shared" ref="G560:U560" si="291">G22</f>
        <v>539.4510626</v>
      </c>
      <c r="H560" s="322">
        <f t="shared" si="291"/>
        <v>675.55696641999998</v>
      </c>
      <c r="I560" s="322">
        <f t="shared" si="291"/>
        <v>3961.25615926</v>
      </c>
      <c r="J560" s="322">
        <f t="shared" si="291"/>
        <v>3868.8431855500003</v>
      </c>
      <c r="K560" s="322">
        <f t="shared" si="291"/>
        <v>2618.98562425</v>
      </c>
      <c r="L560" s="322">
        <f t="shared" si="291"/>
        <v>2749.9349054625</v>
      </c>
      <c r="M560" s="322">
        <f t="shared" si="291"/>
        <v>2887.4316507356252</v>
      </c>
      <c r="N560" s="322">
        <f t="shared" si="291"/>
        <v>3031.8032332724065</v>
      </c>
      <c r="O560" s="322">
        <f t="shared" si="291"/>
        <v>3183.3933949360267</v>
      </c>
      <c r="P560" s="322">
        <f t="shared" si="291"/>
        <v>3342.5630646828281</v>
      </c>
      <c r="Q560" s="322">
        <f t="shared" si="291"/>
        <v>3509.6912179169694</v>
      </c>
      <c r="R560" s="322">
        <f t="shared" si="291"/>
        <v>3685.1757788128184</v>
      </c>
      <c r="S560" s="322">
        <f t="shared" si="291"/>
        <v>3869.4345677534589</v>
      </c>
      <c r="T560" s="322">
        <f t="shared" si="291"/>
        <v>4062.9062961411319</v>
      </c>
      <c r="U560" s="322">
        <f t="shared" si="291"/>
        <v>4266.0516109481887</v>
      </c>
      <c r="V560" s="322"/>
    </row>
    <row r="561" spans="1:22">
      <c r="A561" s="400">
        <f>Baseline!A561</f>
        <v>0</v>
      </c>
      <c r="B561" s="346" t="str">
        <f>B23</f>
        <v>Sales of Government Assets and Privatization Proceeds</v>
      </c>
      <c r="C561" s="35" t="str">
        <f>'Data Request'!$C$6</f>
        <v>Naira</v>
      </c>
      <c r="D561" s="35" t="str">
        <f>'Data Request'!$C$7</f>
        <v>Million</v>
      </c>
      <c r="G561" s="322">
        <f t="shared" ref="G561:U561" si="292">G23</f>
        <v>0</v>
      </c>
      <c r="H561" s="322">
        <f t="shared" si="292"/>
        <v>0</v>
      </c>
      <c r="I561" s="322">
        <f t="shared" si="292"/>
        <v>0</v>
      </c>
      <c r="J561" s="322">
        <f t="shared" si="292"/>
        <v>0</v>
      </c>
      <c r="K561" s="322">
        <f t="shared" si="292"/>
        <v>0</v>
      </c>
      <c r="L561" s="322">
        <f t="shared" si="292"/>
        <v>0</v>
      </c>
      <c r="M561" s="322">
        <f t="shared" si="292"/>
        <v>0</v>
      </c>
      <c r="N561" s="322">
        <f t="shared" si="292"/>
        <v>0</v>
      </c>
      <c r="O561" s="322">
        <f t="shared" si="292"/>
        <v>0</v>
      </c>
      <c r="P561" s="322">
        <f t="shared" si="292"/>
        <v>0</v>
      </c>
      <c r="Q561" s="322">
        <f t="shared" si="292"/>
        <v>0</v>
      </c>
      <c r="R561" s="322">
        <f t="shared" si="292"/>
        <v>0</v>
      </c>
      <c r="S561" s="322">
        <f t="shared" si="292"/>
        <v>0</v>
      </c>
      <c r="T561" s="322">
        <f t="shared" si="292"/>
        <v>0</v>
      </c>
      <c r="U561" s="322">
        <f t="shared" si="292"/>
        <v>0</v>
      </c>
      <c r="V561" s="322"/>
    </row>
    <row r="562" spans="1:22">
      <c r="A562" s="400">
        <f>Baseline!A562</f>
        <v>0</v>
      </c>
      <c r="B562" s="346" t="str">
        <f>B24</f>
        <v>Other Non-Debt Creating Capital Receipts</v>
      </c>
      <c r="C562" s="35" t="str">
        <f>'Data Request'!$C$6</f>
        <v>Naira</v>
      </c>
      <c r="D562" s="35" t="str">
        <f>'Data Request'!$C$7</f>
        <v>Million</v>
      </c>
      <c r="G562" s="322">
        <f t="shared" ref="G562:U562" si="293">G24</f>
        <v>30150.106612430001</v>
      </c>
      <c r="H562" s="322">
        <f t="shared" si="293"/>
        <v>11383.767167310001</v>
      </c>
      <c r="I562" s="322">
        <f t="shared" si="293"/>
        <v>2259.0676050000002</v>
      </c>
      <c r="J562" s="322">
        <f t="shared" si="293"/>
        <v>25985.48061391</v>
      </c>
      <c r="K562" s="322">
        <f t="shared" si="293"/>
        <v>22763.433601889999</v>
      </c>
      <c r="L562" s="322">
        <f t="shared" si="293"/>
        <v>23901.605281984499</v>
      </c>
      <c r="M562" s="322">
        <f t="shared" si="293"/>
        <v>25096.685546083725</v>
      </c>
      <c r="N562" s="322">
        <f t="shared" si="293"/>
        <v>26351.519823387913</v>
      </c>
      <c r="O562" s="322">
        <f t="shared" si="293"/>
        <v>27669.095814557306</v>
      </c>
      <c r="P562" s="322">
        <f t="shared" si="293"/>
        <v>29052.550605285174</v>
      </c>
      <c r="Q562" s="322">
        <f t="shared" si="293"/>
        <v>30505.178135549428</v>
      </c>
      <c r="R562" s="322">
        <f t="shared" si="293"/>
        <v>32030.437042326907</v>
      </c>
      <c r="S562" s="322">
        <f t="shared" si="293"/>
        <v>33631.958894443247</v>
      </c>
      <c r="T562" s="322">
        <f t="shared" si="293"/>
        <v>35313.556839165409</v>
      </c>
      <c r="U562" s="322">
        <f t="shared" si="293"/>
        <v>37079.234681123686</v>
      </c>
      <c r="V562" s="322"/>
    </row>
    <row r="563" spans="1:22">
      <c r="A563" s="400">
        <f>Baseline!A563</f>
        <v>0</v>
      </c>
      <c r="B563" s="346" t="s">
        <v>268</v>
      </c>
      <c r="C563" s="35" t="str">
        <f>'Data Request'!$C$6</f>
        <v>Naira</v>
      </c>
      <c r="D563" s="35" t="str">
        <f>'Data Request'!$C$7</f>
        <v>Million</v>
      </c>
      <c r="G563" s="322">
        <f t="shared" ref="G563:U563" si="294">G25</f>
        <v>0</v>
      </c>
      <c r="H563" s="322">
        <f t="shared" si="294"/>
        <v>0</v>
      </c>
      <c r="I563" s="322">
        <f t="shared" si="294"/>
        <v>0</v>
      </c>
      <c r="J563" s="322">
        <f t="shared" si="294"/>
        <v>0</v>
      </c>
      <c r="K563" s="322">
        <f t="shared" si="294"/>
        <v>0</v>
      </c>
      <c r="L563" s="322">
        <f t="shared" si="294"/>
        <v>-23995.537312455741</v>
      </c>
      <c r="M563" s="322">
        <f t="shared" ca="1" si="294"/>
        <v>-23886.356966218467</v>
      </c>
      <c r="N563" s="322">
        <f t="shared" ca="1" si="294"/>
        <v>-19993.238269650166</v>
      </c>
      <c r="O563" s="322">
        <f t="shared" ca="1" si="294"/>
        <v>-20912.477786300995</v>
      </c>
      <c r="P563" s="322">
        <f t="shared" ca="1" si="294"/>
        <v>-20056.186025195952</v>
      </c>
      <c r="Q563" s="322">
        <f t="shared" ca="1" si="294"/>
        <v>-48272.752358139915</v>
      </c>
      <c r="R563" s="322">
        <f t="shared" ca="1" si="294"/>
        <v>-50562.700781972118</v>
      </c>
      <c r="S563" s="322">
        <f t="shared" ca="1" si="294"/>
        <v>-50285.199756871822</v>
      </c>
      <c r="T563" s="322">
        <f t="shared" ca="1" si="294"/>
        <v>-57214.701708832683</v>
      </c>
      <c r="U563" s="322">
        <f t="shared" ca="1" si="294"/>
        <v>-61390.747000829288</v>
      </c>
      <c r="V563" s="322"/>
    </row>
    <row r="564" spans="1:22">
      <c r="A564" s="400">
        <f>Baseline!A564</f>
        <v>1</v>
      </c>
      <c r="B564" s="342" t="s">
        <v>307</v>
      </c>
      <c r="C564" s="364" t="str">
        <f>'Data Request'!$C$6</f>
        <v>Naira</v>
      </c>
      <c r="D564" s="364" t="str">
        <f>'Data Request'!$C$7</f>
        <v>Million</v>
      </c>
      <c r="E564" s="365"/>
      <c r="F564" s="365"/>
      <c r="G564" s="366">
        <f>G552+G555+G556+G557+G558+G560</f>
        <v>50052.607071129998</v>
      </c>
      <c r="H564" s="366">
        <f t="shared" ref="H564:U564" si="295">H552+H555+H556+H557+H558+H560</f>
        <v>60926.024151289996</v>
      </c>
      <c r="I564" s="366">
        <f t="shared" si="295"/>
        <v>67766.729678169999</v>
      </c>
      <c r="J564" s="366">
        <f t="shared" si="295"/>
        <v>74946.368938600004</v>
      </c>
      <c r="K564" s="366">
        <f t="shared" si="295"/>
        <v>79684.219141039997</v>
      </c>
      <c r="L564" s="366">
        <f t="shared" si="295"/>
        <v>83668.430098092009</v>
      </c>
      <c r="M564" s="366">
        <f t="shared" si="295"/>
        <v>87851.851602996598</v>
      </c>
      <c r="N564" s="366">
        <f t="shared" si="295"/>
        <v>92244.44418314645</v>
      </c>
      <c r="O564" s="366">
        <f t="shared" si="295"/>
        <v>96856.666392303741</v>
      </c>
      <c r="P564" s="366">
        <f t="shared" si="295"/>
        <v>101699.49971191895</v>
      </c>
      <c r="Q564" s="366">
        <f t="shared" si="295"/>
        <v>106784.47469751489</v>
      </c>
      <c r="R564" s="366">
        <f t="shared" si="295"/>
        <v>112123.69843239067</v>
      </c>
      <c r="S564" s="366">
        <f t="shared" si="295"/>
        <v>117729.88335401018</v>
      </c>
      <c r="T564" s="366">
        <f t="shared" si="295"/>
        <v>123616.37752171067</v>
      </c>
      <c r="U564" s="366">
        <f t="shared" si="295"/>
        <v>129797.1963977962</v>
      </c>
      <c r="V564" s="322"/>
    </row>
    <row r="565" spans="1:22">
      <c r="A565" s="400">
        <f>Baseline!A565</f>
        <v>2</v>
      </c>
      <c r="B565" s="342" t="s">
        <v>345</v>
      </c>
      <c r="C565" s="364" t="str">
        <f>'Data Request'!$C$6</f>
        <v>Naira</v>
      </c>
      <c r="D565" s="364" t="str">
        <f>'Data Request'!$C$7</f>
        <v>Million</v>
      </c>
      <c r="E565" s="365"/>
      <c r="F565" s="365"/>
      <c r="G565" s="366">
        <f>G552+G555+G556+G557</f>
        <v>40419.35233383</v>
      </c>
      <c r="H565" s="366">
        <f t="shared" ref="H565:U565" si="296">H552+H555+H556+H557</f>
        <v>51110.023130049995</v>
      </c>
      <c r="I565" s="366">
        <f t="shared" si="296"/>
        <v>45700.911293280005</v>
      </c>
      <c r="J565" s="366">
        <f t="shared" si="296"/>
        <v>53525.419815960006</v>
      </c>
      <c r="K565" s="366">
        <f t="shared" si="296"/>
        <v>52971.391009790001</v>
      </c>
      <c r="L565" s="366">
        <f t="shared" si="296"/>
        <v>55619.960560279505</v>
      </c>
      <c r="M565" s="366">
        <f t="shared" si="296"/>
        <v>58400.958588293477</v>
      </c>
      <c r="N565" s="366">
        <f t="shared" si="296"/>
        <v>61321.006517708156</v>
      </c>
      <c r="O565" s="366">
        <f t="shared" si="296"/>
        <v>64387.056843593557</v>
      </c>
      <c r="P565" s="366">
        <f t="shared" si="296"/>
        <v>67606.409685773251</v>
      </c>
      <c r="Q565" s="366">
        <f t="shared" si="296"/>
        <v>70986.730170061899</v>
      </c>
      <c r="R565" s="366">
        <f t="shared" si="296"/>
        <v>74536.06667856501</v>
      </c>
      <c r="S565" s="366">
        <f t="shared" si="296"/>
        <v>78262.870012493251</v>
      </c>
      <c r="T565" s="366">
        <f t="shared" si="296"/>
        <v>82176.013513117912</v>
      </c>
      <c r="U565" s="366">
        <f t="shared" si="296"/>
        <v>86284.814188773802</v>
      </c>
      <c r="V565" s="322"/>
    </row>
    <row r="566" spans="1:22">
      <c r="A566" s="400">
        <f>Baseline!A566</f>
        <v>5</v>
      </c>
      <c r="B566" s="320" t="s">
        <v>126</v>
      </c>
      <c r="C566" s="35" t="str">
        <f>'Data Request'!$C$6</f>
        <v>Naira</v>
      </c>
      <c r="D566" s="35" t="str">
        <f>'Data Request'!$C$7</f>
        <v>Million</v>
      </c>
      <c r="G566" s="322">
        <f t="shared" ref="G566:U566" si="297">G30</f>
        <v>55862.913015310005</v>
      </c>
      <c r="H566" s="322">
        <f t="shared" si="297"/>
        <v>71640.805169309999</v>
      </c>
      <c r="I566" s="322">
        <f t="shared" si="297"/>
        <v>67151.009465919997</v>
      </c>
      <c r="J566" s="322">
        <f t="shared" si="297"/>
        <v>100158.96899600999</v>
      </c>
      <c r="K566" s="322">
        <f t="shared" si="297"/>
        <v>74252.954540609993</v>
      </c>
      <c r="L566" s="322">
        <f t="shared" si="297"/>
        <v>83574.500070880764</v>
      </c>
      <c r="M566" s="322">
        <f t="shared" ca="1" si="297"/>
        <v>89062.182186121849</v>
      </c>
      <c r="N566" s="322">
        <f t="shared" ca="1" si="297"/>
        <v>98602.727740144197</v>
      </c>
      <c r="O566" s="322">
        <f t="shared" ca="1" si="297"/>
        <v>103613.28442056007</v>
      </c>
      <c r="P566" s="322">
        <f t="shared" ca="1" si="297"/>
        <v>110695.86429200818</v>
      </c>
      <c r="Q566" s="322">
        <f t="shared" ca="1" si="297"/>
        <v>89016.90047492442</v>
      </c>
      <c r="R566" s="322">
        <f t="shared" ca="1" si="297"/>
        <v>93591.434692745446</v>
      </c>
      <c r="S566" s="322">
        <f t="shared" ca="1" si="297"/>
        <v>101076.64249158162</v>
      </c>
      <c r="T566" s="322">
        <f t="shared" ca="1" si="297"/>
        <v>101715.2326520434</v>
      </c>
      <c r="U566" s="322">
        <f t="shared" ca="1" si="297"/>
        <v>105485.68407809061</v>
      </c>
      <c r="V566" s="322"/>
    </row>
    <row r="567" spans="1:22">
      <c r="A567" s="400">
        <f>Baseline!A567</f>
        <v>6</v>
      </c>
      <c r="B567" s="340" t="s">
        <v>269</v>
      </c>
      <c r="C567" s="35" t="str">
        <f>'Data Request'!$C$6</f>
        <v>Naira</v>
      </c>
      <c r="D567" s="35" t="str">
        <f>'Data Request'!$C$7</f>
        <v>Million</v>
      </c>
      <c r="G567" s="322">
        <f t="shared" ref="G567:U567" si="298">G31</f>
        <v>20188.554982310001</v>
      </c>
      <c r="H567" s="322">
        <f t="shared" si="298"/>
        <v>22066.916758889998</v>
      </c>
      <c r="I567" s="322">
        <f t="shared" si="298"/>
        <v>21498.672226439998</v>
      </c>
      <c r="J567" s="322">
        <f t="shared" si="298"/>
        <v>24866.916758889998</v>
      </c>
      <c r="K567" s="322">
        <f t="shared" si="298"/>
        <v>19469.910426210001</v>
      </c>
      <c r="L567" s="322">
        <f t="shared" si="298"/>
        <v>20443.405947520503</v>
      </c>
      <c r="M567" s="322">
        <f t="shared" si="298"/>
        <v>21465.576244896525</v>
      </c>
      <c r="N567" s="322">
        <f t="shared" si="298"/>
        <v>22538.855057141354</v>
      </c>
      <c r="O567" s="322">
        <f t="shared" si="298"/>
        <v>23665.797809998421</v>
      </c>
      <c r="P567" s="322">
        <f t="shared" si="298"/>
        <v>24849.087700498345</v>
      </c>
      <c r="Q567" s="322">
        <f t="shared" si="298"/>
        <v>26091.542085523259</v>
      </c>
      <c r="R567" s="322">
        <f t="shared" si="298"/>
        <v>27396.119189799425</v>
      </c>
      <c r="S567" s="322">
        <f t="shared" si="298"/>
        <v>28765.925149289393</v>
      </c>
      <c r="T567" s="322">
        <f t="shared" si="298"/>
        <v>30204.221406753866</v>
      </c>
      <c r="U567" s="322">
        <f t="shared" si="298"/>
        <v>31714.432477091559</v>
      </c>
      <c r="V567" s="322"/>
    </row>
    <row r="568" spans="1:22">
      <c r="A568" s="400">
        <f>Baseline!A568</f>
        <v>7</v>
      </c>
      <c r="B568" s="340" t="s">
        <v>270</v>
      </c>
      <c r="C568" s="35" t="str">
        <f>'Data Request'!$C$6</f>
        <v>Naira</v>
      </c>
      <c r="D568" s="35" t="str">
        <f>'Data Request'!$C$7</f>
        <v>Million</v>
      </c>
      <c r="G568" s="322">
        <f t="shared" ref="G568:U568" si="299">G32</f>
        <v>7876.8764730100002</v>
      </c>
      <c r="H568" s="322">
        <f t="shared" si="299"/>
        <v>8434.0781778199998</v>
      </c>
      <c r="I568" s="322">
        <f t="shared" si="299"/>
        <v>8142.9531023400004</v>
      </c>
      <c r="J568" s="322">
        <f t="shared" si="299"/>
        <v>13813.75702682</v>
      </c>
      <c r="K568" s="322">
        <f t="shared" si="299"/>
        <v>25770.995543459998</v>
      </c>
      <c r="L568" s="322">
        <f t="shared" si="299"/>
        <v>27059.545320632998</v>
      </c>
      <c r="M568" s="322">
        <f t="shared" si="299"/>
        <v>28412.522586664647</v>
      </c>
      <c r="N568" s="322">
        <f t="shared" si="299"/>
        <v>29833.148715997882</v>
      </c>
      <c r="O568" s="322">
        <f t="shared" si="299"/>
        <v>31324.806151797773</v>
      </c>
      <c r="P568" s="322">
        <f t="shared" si="299"/>
        <v>32891.046459387668</v>
      </c>
      <c r="Q568" s="322">
        <f t="shared" si="299"/>
        <v>34535.598782357047</v>
      </c>
      <c r="R568" s="322">
        <f t="shared" si="299"/>
        <v>36262.378721474903</v>
      </c>
      <c r="S568" s="322">
        <f t="shared" si="299"/>
        <v>38075.497657548643</v>
      </c>
      <c r="T568" s="322">
        <f t="shared" si="299"/>
        <v>39979.272540426078</v>
      </c>
      <c r="U568" s="322">
        <f t="shared" si="299"/>
        <v>41978.23616744738</v>
      </c>
      <c r="V568" s="322"/>
    </row>
    <row r="569" spans="1:22">
      <c r="A569" s="400">
        <f>Baseline!A569</f>
        <v>0</v>
      </c>
      <c r="B569" s="340" t="s">
        <v>271</v>
      </c>
      <c r="C569" s="35" t="str">
        <f>'Data Request'!$C$6</f>
        <v>Naira</v>
      </c>
      <c r="D569" s="35" t="str">
        <f>'Data Request'!$C$7</f>
        <v>Million</v>
      </c>
      <c r="G569" s="322">
        <f t="shared" ref="G569:U569" si="300">G33</f>
        <v>0</v>
      </c>
      <c r="H569" s="322">
        <f t="shared" si="300"/>
        <v>0</v>
      </c>
      <c r="I569" s="322">
        <f t="shared" si="300"/>
        <v>0</v>
      </c>
      <c r="J569" s="322">
        <f t="shared" si="300"/>
        <v>0</v>
      </c>
      <c r="K569" s="322">
        <f t="shared" si="300"/>
        <v>0</v>
      </c>
      <c r="L569" s="322">
        <f t="shared" si="300"/>
        <v>2749.9541354294997</v>
      </c>
      <c r="M569" s="322">
        <f t="shared" si="300"/>
        <v>3215.071236596516</v>
      </c>
      <c r="N569" s="322">
        <f t="shared" ca="1" si="300"/>
        <v>3597.6132456490868</v>
      </c>
      <c r="O569" s="322">
        <f t="shared" ca="1" si="300"/>
        <v>4208.6202497987078</v>
      </c>
      <c r="P569" s="322">
        <f t="shared" ca="1" si="300"/>
        <v>4671.672961167239</v>
      </c>
      <c r="Q569" s="322">
        <f t="shared" ca="1" si="300"/>
        <v>5137.7429384556781</v>
      </c>
      <c r="R569" s="322">
        <f t="shared" ca="1" si="300"/>
        <v>3010.068116051717</v>
      </c>
      <c r="S569" s="322">
        <f t="shared" ca="1" si="300"/>
        <v>754.47708963247169</v>
      </c>
      <c r="T569" s="322">
        <f t="shared" ca="1" si="300"/>
        <v>-1720.9328007663762</v>
      </c>
      <c r="U569" s="322">
        <f t="shared" ca="1" si="300"/>
        <v>-4600.9806096217544</v>
      </c>
      <c r="V569" s="322"/>
    </row>
    <row r="570" spans="1:22">
      <c r="A570" s="400">
        <f>Baseline!A570</f>
        <v>9</v>
      </c>
      <c r="B570" s="340" t="s">
        <v>272</v>
      </c>
      <c r="C570" s="35" t="str">
        <f>'Data Request'!$C$6</f>
        <v>Naira</v>
      </c>
      <c r="D570" s="35" t="str">
        <f>'Data Request'!$C$7</f>
        <v>Million</v>
      </c>
      <c r="G570" s="322">
        <f t="shared" ref="G570:U570" si="301">G36</f>
        <v>0</v>
      </c>
      <c r="H570" s="322">
        <f t="shared" si="301"/>
        <v>0</v>
      </c>
      <c r="I570" s="322">
        <f t="shared" si="301"/>
        <v>0</v>
      </c>
      <c r="J570" s="322">
        <f t="shared" si="301"/>
        <v>0</v>
      </c>
      <c r="K570" s="322">
        <f t="shared" si="301"/>
        <v>0</v>
      </c>
      <c r="L570" s="322">
        <f t="shared" si="301"/>
        <v>0</v>
      </c>
      <c r="M570" s="322">
        <f t="shared" si="301"/>
        <v>0</v>
      </c>
      <c r="N570" s="322">
        <f t="shared" si="301"/>
        <v>0</v>
      </c>
      <c r="O570" s="322">
        <f t="shared" si="301"/>
        <v>0</v>
      </c>
      <c r="P570" s="322">
        <f t="shared" si="301"/>
        <v>0</v>
      </c>
      <c r="Q570" s="322">
        <f t="shared" si="301"/>
        <v>0</v>
      </c>
      <c r="R570" s="322">
        <f t="shared" si="301"/>
        <v>0</v>
      </c>
      <c r="S570" s="322">
        <f t="shared" si="301"/>
        <v>0</v>
      </c>
      <c r="T570" s="322">
        <f t="shared" si="301"/>
        <v>0</v>
      </c>
      <c r="U570" s="322">
        <f t="shared" si="301"/>
        <v>0</v>
      </c>
      <c r="V570" s="322"/>
    </row>
    <row r="571" spans="1:22">
      <c r="A571" s="400">
        <f>Baseline!A571</f>
        <v>10</v>
      </c>
      <c r="B571" s="340" t="s">
        <v>7</v>
      </c>
      <c r="C571" s="35" t="str">
        <f>'Data Request'!$C$6</f>
        <v>Naira</v>
      </c>
      <c r="D571" s="35" t="str">
        <f>'Data Request'!$C$7</f>
        <v>Million</v>
      </c>
      <c r="G571" s="322">
        <f t="shared" ref="G571:U571" si="302">G37</f>
        <v>27797.481559990003</v>
      </c>
      <c r="H571" s="322">
        <f t="shared" si="302"/>
        <v>41139.810232600001</v>
      </c>
      <c r="I571" s="322">
        <f t="shared" si="302"/>
        <v>37509.384137139998</v>
      </c>
      <c r="J571" s="322">
        <f t="shared" si="302"/>
        <v>61478.295210300006</v>
      </c>
      <c r="K571" s="322">
        <f t="shared" si="302"/>
        <v>29012.048570939998</v>
      </c>
      <c r="L571" s="322">
        <f t="shared" si="302"/>
        <v>30462.650999486999</v>
      </c>
      <c r="M571" s="322">
        <f t="shared" si="302"/>
        <v>31985.78354946135</v>
      </c>
      <c r="N571" s="322">
        <f t="shared" si="302"/>
        <v>33585.072726934421</v>
      </c>
      <c r="O571" s="322">
        <f t="shared" si="302"/>
        <v>35264.326363281136</v>
      </c>
      <c r="P571" s="322">
        <f t="shared" si="302"/>
        <v>37027.5426814452</v>
      </c>
      <c r="Q571" s="322">
        <f t="shared" si="302"/>
        <v>38878.919815517453</v>
      </c>
      <c r="R571" s="322">
        <f t="shared" si="302"/>
        <v>40822.865806293332</v>
      </c>
      <c r="S571" s="322">
        <f t="shared" si="302"/>
        <v>42864.009096607995</v>
      </c>
      <c r="T571" s="322">
        <f t="shared" si="302"/>
        <v>45007.209551438398</v>
      </c>
      <c r="U571" s="322">
        <f t="shared" si="302"/>
        <v>47257.570029010312</v>
      </c>
      <c r="V571" s="322"/>
    </row>
    <row r="572" spans="1:22">
      <c r="A572" s="400">
        <f>Baseline!A572</f>
        <v>0</v>
      </c>
      <c r="B572" s="340" t="s">
        <v>246</v>
      </c>
      <c r="C572" s="35" t="str">
        <f>'Data Request'!$C$6</f>
        <v>Naira</v>
      </c>
      <c r="D572" s="35" t="str">
        <f>'Data Request'!$C$7</f>
        <v>Million</v>
      </c>
      <c r="G572" s="322">
        <f t="shared" ref="G572:U572" si="303">G38</f>
        <v>0</v>
      </c>
      <c r="H572" s="322">
        <f t="shared" si="303"/>
        <v>0</v>
      </c>
      <c r="I572" s="322">
        <f t="shared" si="303"/>
        <v>0</v>
      </c>
      <c r="J572" s="322">
        <f t="shared" si="303"/>
        <v>0</v>
      </c>
      <c r="K572" s="322">
        <f t="shared" si="303"/>
        <v>0</v>
      </c>
      <c r="L572" s="322">
        <f t="shared" si="303"/>
        <v>2858.9436678107704</v>
      </c>
      <c r="M572" s="322">
        <f t="shared" ca="1" si="303"/>
        <v>3983.2285685028091</v>
      </c>
      <c r="N572" s="322">
        <f t="shared" ca="1" si="303"/>
        <v>9048.037994421451</v>
      </c>
      <c r="O572" s="322">
        <f t="shared" ca="1" si="303"/>
        <v>9149.7338456840225</v>
      </c>
      <c r="P572" s="322">
        <f t="shared" ca="1" si="303"/>
        <v>11256.514489509724</v>
      </c>
      <c r="Q572" s="322">
        <f t="shared" ca="1" si="303"/>
        <v>-15626.903146929028</v>
      </c>
      <c r="R572" s="322">
        <f t="shared" ca="1" si="303"/>
        <v>-13899.997140873929</v>
      </c>
      <c r="S572" s="322">
        <f t="shared" ca="1" si="303"/>
        <v>-9383.2665014969025</v>
      </c>
      <c r="T572" s="322">
        <f t="shared" ca="1" si="303"/>
        <v>-11754.538045808567</v>
      </c>
      <c r="U572" s="322">
        <f t="shared" ca="1" si="303"/>
        <v>-10863.573985836894</v>
      </c>
      <c r="V572" s="322"/>
    </row>
    <row r="573" spans="1:22">
      <c r="A573" s="400">
        <f>Baseline!A573</f>
        <v>0</v>
      </c>
      <c r="B573" s="342" t="s">
        <v>341</v>
      </c>
      <c r="C573" s="364" t="str">
        <f>'Data Request'!$C$6</f>
        <v>Naira</v>
      </c>
      <c r="D573" s="364" t="str">
        <f>'Data Request'!$C$7</f>
        <v>Million</v>
      </c>
      <c r="E573" s="365"/>
      <c r="F573" s="365"/>
      <c r="G573" s="366">
        <f>G566</f>
        <v>55862.913015310005</v>
      </c>
      <c r="H573" s="366">
        <f t="shared" ref="H573:U573" si="304">H566</f>
        <v>71640.805169309999</v>
      </c>
      <c r="I573" s="366">
        <f t="shared" si="304"/>
        <v>67151.009465919997</v>
      </c>
      <c r="J573" s="366">
        <f t="shared" si="304"/>
        <v>100158.96899600999</v>
      </c>
      <c r="K573" s="366">
        <f t="shared" si="304"/>
        <v>74252.954540609993</v>
      </c>
      <c r="L573" s="366">
        <f t="shared" si="304"/>
        <v>83574.500070880764</v>
      </c>
      <c r="M573" s="366">
        <f t="shared" ca="1" si="304"/>
        <v>89062.182186121849</v>
      </c>
      <c r="N573" s="366">
        <f t="shared" ca="1" si="304"/>
        <v>98602.727740144197</v>
      </c>
      <c r="O573" s="366">
        <f t="shared" ca="1" si="304"/>
        <v>103613.28442056007</v>
      </c>
      <c r="P573" s="366">
        <f t="shared" ca="1" si="304"/>
        <v>110695.86429200818</v>
      </c>
      <c r="Q573" s="366">
        <f t="shared" ca="1" si="304"/>
        <v>89016.90047492442</v>
      </c>
      <c r="R573" s="366">
        <f t="shared" ca="1" si="304"/>
        <v>93591.434692745446</v>
      </c>
      <c r="S573" s="366">
        <f t="shared" ca="1" si="304"/>
        <v>101076.64249158162</v>
      </c>
      <c r="T573" s="366">
        <f t="shared" ca="1" si="304"/>
        <v>101715.2326520434</v>
      </c>
      <c r="U573" s="366">
        <f t="shared" ca="1" si="304"/>
        <v>105485.68407809061</v>
      </c>
      <c r="V573" s="322"/>
    </row>
    <row r="574" spans="1:22">
      <c r="A574" s="400">
        <f>Baseline!A574</f>
        <v>0</v>
      </c>
      <c r="B574" s="342" t="s">
        <v>342</v>
      </c>
      <c r="C574" s="364" t="str">
        <f>'Data Request'!$C$6</f>
        <v>Naira</v>
      </c>
      <c r="D574" s="364" t="str">
        <f>'Data Request'!$C$7</f>
        <v>Million</v>
      </c>
      <c r="E574" s="365"/>
      <c r="F574" s="365"/>
      <c r="G574" s="366">
        <f>G566-G569</f>
        <v>55862.913015310005</v>
      </c>
      <c r="H574" s="366">
        <f t="shared" ref="H574:U574" si="305">H566-H569</f>
        <v>71640.805169309999</v>
      </c>
      <c r="I574" s="366">
        <f t="shared" si="305"/>
        <v>67151.009465919997</v>
      </c>
      <c r="J574" s="366">
        <f t="shared" si="305"/>
        <v>100158.96899600999</v>
      </c>
      <c r="K574" s="366">
        <f t="shared" si="305"/>
        <v>74252.954540609993</v>
      </c>
      <c r="L574" s="366">
        <f t="shared" si="305"/>
        <v>80824.545935451257</v>
      </c>
      <c r="M574" s="366">
        <f t="shared" ca="1" si="305"/>
        <v>85847.110949525333</v>
      </c>
      <c r="N574" s="366">
        <f t="shared" ca="1" si="305"/>
        <v>95005.114494495108</v>
      </c>
      <c r="O574" s="366">
        <f t="shared" ca="1" si="305"/>
        <v>99404.66417076136</v>
      </c>
      <c r="P574" s="366">
        <f t="shared" ca="1" si="305"/>
        <v>106024.19133084094</v>
      </c>
      <c r="Q574" s="366">
        <f t="shared" ca="1" si="305"/>
        <v>83879.157536468745</v>
      </c>
      <c r="R574" s="366">
        <f t="shared" ca="1" si="305"/>
        <v>90581.366576693734</v>
      </c>
      <c r="S574" s="366">
        <f t="shared" ca="1" si="305"/>
        <v>100322.16540194914</v>
      </c>
      <c r="T574" s="366">
        <f t="shared" ca="1" si="305"/>
        <v>103436.16545280977</v>
      </c>
      <c r="U574" s="366">
        <f t="shared" ca="1" si="305"/>
        <v>110086.66468771236</v>
      </c>
      <c r="V574" s="322"/>
    </row>
    <row r="575" spans="1:22">
      <c r="A575" s="400">
        <f>Baseline!A575</f>
        <v>0</v>
      </c>
      <c r="B575" s="320" t="s">
        <v>69</v>
      </c>
      <c r="C575" s="35" t="str">
        <f>'Data Request'!$C$6</f>
        <v>Naira</v>
      </c>
      <c r="D575" s="35" t="str">
        <f>'Data Request'!$C$7</f>
        <v>Million</v>
      </c>
      <c r="G575" s="348"/>
      <c r="H575" s="348"/>
      <c r="I575" s="348"/>
      <c r="J575" s="348"/>
      <c r="K575" s="348"/>
      <c r="L575" s="322">
        <f t="shared" ref="L575:U575" si="306">L49</f>
        <v>-93.932030471240978</v>
      </c>
      <c r="M575" s="322">
        <f t="shared" ca="1" si="306"/>
        <v>1210.328579865256</v>
      </c>
      <c r="N575" s="322">
        <f t="shared" ca="1" si="306"/>
        <v>6358.2815537377455</v>
      </c>
      <c r="O575" s="322">
        <f t="shared" ca="1" si="306"/>
        <v>6756.6180282563109</v>
      </c>
      <c r="P575" s="322">
        <f t="shared" ca="1" si="306"/>
        <v>8996.3645800892227</v>
      </c>
      <c r="Q575" s="322">
        <f t="shared" ca="1" si="306"/>
        <v>-17767.574222590487</v>
      </c>
      <c r="R575" s="322">
        <f t="shared" ca="1" si="306"/>
        <v>-18532.263739645208</v>
      </c>
      <c r="S575" s="322">
        <f t="shared" ca="1" si="306"/>
        <v>-16653.240862428574</v>
      </c>
      <c r="T575" s="322">
        <f t="shared" ca="1" si="306"/>
        <v>-21901.144869667274</v>
      </c>
      <c r="U575" s="322">
        <f t="shared" ca="1" si="306"/>
        <v>-24311.512319705602</v>
      </c>
      <c r="V575" s="322"/>
    </row>
    <row r="576" spans="1:22">
      <c r="A576" s="400">
        <f>Baseline!A576</f>
        <v>0</v>
      </c>
      <c r="B576" s="342" t="s">
        <v>344</v>
      </c>
      <c r="C576" s="364" t="str">
        <f>'Data Request'!$C$6</f>
        <v>Naira</v>
      </c>
      <c r="D576" s="364" t="str">
        <f>'Data Request'!$C$7</f>
        <v>Million</v>
      </c>
      <c r="E576" s="365"/>
      <c r="F576" s="365"/>
      <c r="G576" s="366">
        <f>G564-G573</f>
        <v>-5810.3059441800069</v>
      </c>
      <c r="H576" s="366">
        <f t="shared" ref="H576:U576" si="307">H564-H573</f>
        <v>-10714.781018020003</v>
      </c>
      <c r="I576" s="366">
        <f t="shared" si="307"/>
        <v>615.72021225000208</v>
      </c>
      <c r="J576" s="366">
        <f t="shared" si="307"/>
        <v>-25212.600057409989</v>
      </c>
      <c r="K576" s="366">
        <f t="shared" si="307"/>
        <v>5431.2646004300041</v>
      </c>
      <c r="L576" s="366">
        <f t="shared" si="307"/>
        <v>93.930027211245033</v>
      </c>
      <c r="M576" s="366">
        <f t="shared" ca="1" si="307"/>
        <v>-1210.330583125251</v>
      </c>
      <c r="N576" s="366">
        <f t="shared" ca="1" si="307"/>
        <v>-6358.2835569977469</v>
      </c>
      <c r="O576" s="366">
        <f t="shared" ca="1" si="307"/>
        <v>-6756.6180282563291</v>
      </c>
      <c r="P576" s="366">
        <f t="shared" ca="1" si="307"/>
        <v>-8996.3645800892264</v>
      </c>
      <c r="Q576" s="366">
        <f t="shared" ca="1" si="307"/>
        <v>17767.574222590469</v>
      </c>
      <c r="R576" s="366">
        <f t="shared" ca="1" si="307"/>
        <v>18532.263739645219</v>
      </c>
      <c r="S576" s="366">
        <f t="shared" ca="1" si="307"/>
        <v>16653.24086242856</v>
      </c>
      <c r="T576" s="366">
        <f t="shared" ca="1" si="307"/>
        <v>21901.144869667274</v>
      </c>
      <c r="U576" s="366">
        <f t="shared" ca="1" si="307"/>
        <v>24311.512319705595</v>
      </c>
      <c r="V576" s="322"/>
    </row>
    <row r="577" spans="1:22">
      <c r="A577" s="400">
        <f>Baseline!A577</f>
        <v>0</v>
      </c>
      <c r="B577" s="342" t="s">
        <v>343</v>
      </c>
      <c r="C577" s="364" t="str">
        <f>'Data Request'!$C$6</f>
        <v>Naira</v>
      </c>
      <c r="D577" s="364" t="str">
        <f>'Data Request'!$C$7</f>
        <v>Million</v>
      </c>
      <c r="E577" s="365"/>
      <c r="F577" s="365"/>
      <c r="G577" s="366">
        <f>G564-G574</f>
        <v>-5810.3059441800069</v>
      </c>
      <c r="H577" s="366">
        <f t="shared" ref="H577:U577" si="308">H564-H574</f>
        <v>-10714.781018020003</v>
      </c>
      <c r="I577" s="366">
        <f t="shared" si="308"/>
        <v>615.72021225000208</v>
      </c>
      <c r="J577" s="366">
        <f t="shared" si="308"/>
        <v>-25212.600057409989</v>
      </c>
      <c r="K577" s="366">
        <f t="shared" si="308"/>
        <v>5431.2646004300041</v>
      </c>
      <c r="L577" s="366">
        <f t="shared" si="308"/>
        <v>2843.884162640752</v>
      </c>
      <c r="M577" s="366">
        <f t="shared" ca="1" si="308"/>
        <v>2004.7406534712645</v>
      </c>
      <c r="N577" s="366">
        <f t="shared" ca="1" si="308"/>
        <v>-2760.6703113486583</v>
      </c>
      <c r="O577" s="366">
        <f t="shared" ca="1" si="308"/>
        <v>-2547.9977784576186</v>
      </c>
      <c r="P577" s="366">
        <f t="shared" ca="1" si="308"/>
        <v>-4324.6916189219919</v>
      </c>
      <c r="Q577" s="366">
        <f t="shared" ca="1" si="308"/>
        <v>22905.317161046143</v>
      </c>
      <c r="R577" s="366">
        <f t="shared" ca="1" si="308"/>
        <v>21542.331855696932</v>
      </c>
      <c r="S577" s="366">
        <f t="shared" ca="1" si="308"/>
        <v>17407.717952061037</v>
      </c>
      <c r="T577" s="366">
        <f t="shared" ca="1" si="308"/>
        <v>20180.212068900903</v>
      </c>
      <c r="U577" s="366">
        <f t="shared" ca="1" si="308"/>
        <v>19710.531710083844</v>
      </c>
      <c r="V577" s="322"/>
    </row>
    <row r="578" spans="1:22">
      <c r="A578" s="400">
        <f>Baseline!A578</f>
        <v>0</v>
      </c>
      <c r="B578" s="320"/>
      <c r="C578" s="35"/>
      <c r="D578" s="35"/>
      <c r="G578" s="322"/>
      <c r="H578" s="322"/>
      <c r="I578" s="322"/>
      <c r="J578" s="322"/>
      <c r="K578" s="322"/>
      <c r="L578" s="322"/>
      <c r="M578" s="322"/>
      <c r="N578" s="322"/>
      <c r="O578" s="322"/>
      <c r="P578" s="322"/>
      <c r="Q578" s="322"/>
      <c r="R578" s="322"/>
      <c r="S578" s="322"/>
      <c r="T578" s="322"/>
      <c r="U578" s="322"/>
      <c r="V578" s="322"/>
    </row>
    <row r="579" spans="1:22">
      <c r="A579" s="400">
        <f>Baseline!A579</f>
        <v>0</v>
      </c>
      <c r="B579" s="320"/>
      <c r="C579" s="35"/>
      <c r="D579" s="35"/>
      <c r="G579" s="322"/>
      <c r="H579" s="322"/>
      <c r="I579" s="322"/>
      <c r="J579" s="322"/>
      <c r="K579" s="322"/>
      <c r="L579" s="322"/>
      <c r="M579" s="322"/>
      <c r="N579" s="322"/>
      <c r="O579" s="322"/>
      <c r="P579" s="322"/>
      <c r="Q579" s="322"/>
      <c r="R579" s="322"/>
      <c r="S579" s="322"/>
      <c r="T579" s="322"/>
      <c r="U579" s="322"/>
      <c r="V579" s="322"/>
    </row>
    <row r="580" spans="1:22">
      <c r="A580" s="400">
        <f>Baseline!A580</f>
        <v>0</v>
      </c>
      <c r="B580" s="367" t="s">
        <v>278</v>
      </c>
      <c r="G580" s="322"/>
      <c r="H580" s="322"/>
      <c r="I580" s="322"/>
      <c r="J580" s="322"/>
      <c r="K580" s="322"/>
      <c r="L580" s="322"/>
      <c r="M580" s="322"/>
      <c r="N580" s="322"/>
      <c r="O580" s="322"/>
      <c r="P580" s="322"/>
      <c r="Q580" s="322"/>
      <c r="R580" s="322"/>
      <c r="S580" s="322"/>
      <c r="T580" s="322"/>
      <c r="U580" s="322"/>
      <c r="V580" s="322"/>
    </row>
    <row r="581" spans="1:22">
      <c r="A581" s="400">
        <f>Baseline!A581</f>
        <v>0</v>
      </c>
      <c r="B581" s="320"/>
      <c r="G581" s="322"/>
      <c r="H581" s="322"/>
      <c r="I581" s="322"/>
      <c r="J581" s="322"/>
      <c r="K581" s="322"/>
      <c r="L581" s="322"/>
      <c r="M581" s="322"/>
      <c r="N581" s="322"/>
      <c r="O581" s="322"/>
      <c r="P581" s="322"/>
      <c r="Q581" s="322"/>
      <c r="R581" s="322"/>
      <c r="S581" s="322"/>
      <c r="T581" s="322"/>
      <c r="U581" s="322"/>
      <c r="V581" s="322"/>
    </row>
    <row r="582" spans="1:22">
      <c r="A582" s="400">
        <f>Baseline!A582</f>
        <v>0</v>
      </c>
      <c r="B582" s="111" t="s">
        <v>73</v>
      </c>
      <c r="C582" s="350"/>
      <c r="G582" s="323">
        <f>SUM(G583:G584)</f>
        <v>8.5413045724874195</v>
      </c>
      <c r="H582" s="323">
        <f t="shared" ref="H582:U582" si="309">SUM(H583:H584)</f>
        <v>8.6948480442005991</v>
      </c>
      <c r="I582" s="323">
        <f t="shared" si="309"/>
        <v>7.0876758565315052</v>
      </c>
      <c r="J582" s="323">
        <f t="shared" si="309"/>
        <v>8.705989540960541</v>
      </c>
      <c r="K582" s="323">
        <f t="shared" si="309"/>
        <v>8.0276903102430133</v>
      </c>
      <c r="L582" s="323">
        <f t="shared" si="309"/>
        <v>7.1445504791175578</v>
      </c>
      <c r="M582" s="323">
        <f t="shared" ca="1" si="309"/>
        <v>5.6749901398586484</v>
      </c>
      <c r="N582" s="323">
        <f t="shared" ca="1" si="309"/>
        <v>4.3544319325914858</v>
      </c>
      <c r="O582" s="323">
        <f t="shared" ca="1" si="309"/>
        <v>3.2051691942577092</v>
      </c>
      <c r="P582" s="323">
        <f t="shared" ca="1" si="309"/>
        <v>2.2840721338805983</v>
      </c>
      <c r="Q582" s="323">
        <f t="shared" ca="1" si="309"/>
        <v>1.4431181713477796</v>
      </c>
      <c r="R582" s="323">
        <f t="shared" ca="1" si="309"/>
        <v>0.62470817575303628</v>
      </c>
      <c r="S582" s="323">
        <f t="shared" ca="1" si="309"/>
        <v>-0.16926932310081666</v>
      </c>
      <c r="T582" s="323">
        <f t="shared" ca="1" si="309"/>
        <v>-0.93874138375243832</v>
      </c>
      <c r="U582" s="323">
        <f t="shared" ca="1" si="309"/>
        <v>-1.6864116850850484</v>
      </c>
      <c r="V582" s="323"/>
    </row>
    <row r="583" spans="1:22">
      <c r="A583" s="400">
        <f>Baseline!A583</f>
        <v>0</v>
      </c>
      <c r="B583" s="347" t="s">
        <v>276</v>
      </c>
      <c r="C583" s="112"/>
      <c r="G583" s="325">
        <f t="shared" ref="G583:U583" si="310">G539/G$550*100</f>
        <v>1.5853928216236692</v>
      </c>
      <c r="H583" s="325">
        <f t="shared" si="310"/>
        <v>1.6098195182771378</v>
      </c>
      <c r="I583" s="325">
        <f t="shared" si="310"/>
        <v>1.6599664105566692</v>
      </c>
      <c r="J583" s="325">
        <f t="shared" si="310"/>
        <v>2.2306806888403417</v>
      </c>
      <c r="K583" s="325">
        <f t="shared" si="310"/>
        <v>2.3263038762366399</v>
      </c>
      <c r="L583" s="325">
        <f t="shared" si="310"/>
        <v>2.5200720253964359</v>
      </c>
      <c r="M583" s="325">
        <f t="shared" ca="1" si="310"/>
        <v>2.2357228174680532</v>
      </c>
      <c r="N583" s="325">
        <f t="shared" ca="1" si="310"/>
        <v>1.967734679214983</v>
      </c>
      <c r="O583" s="325">
        <f t="shared" ca="1" si="310"/>
        <v>1.7257214441704569</v>
      </c>
      <c r="P583" s="325">
        <f t="shared" ca="1" si="310"/>
        <v>1.5603112087078232</v>
      </c>
      <c r="Q583" s="325">
        <f t="shared" ca="1" si="310"/>
        <v>1.4068984340005513</v>
      </c>
      <c r="R583" s="325">
        <f t="shared" ca="1" si="310"/>
        <v>1.2646665253493146</v>
      </c>
      <c r="S583" s="325">
        <f t="shared" ca="1" si="310"/>
        <v>1.1328525965489289</v>
      </c>
      <c r="T583" s="325">
        <f t="shared" ca="1" si="310"/>
        <v>1.0107450880710089</v>
      </c>
      <c r="U583" s="325">
        <f t="shared" ca="1" si="310"/>
        <v>0.89768023412258968</v>
      </c>
      <c r="V583" s="325"/>
    </row>
    <row r="584" spans="1:22">
      <c r="A584" s="400">
        <f>Baseline!A584</f>
        <v>0</v>
      </c>
      <c r="B584" s="347" t="s">
        <v>74</v>
      </c>
      <c r="C584" s="112"/>
      <c r="G584" s="325">
        <f t="shared" ref="G584:U584" si="311">G540/G$550*100</f>
        <v>6.9559117508637511</v>
      </c>
      <c r="H584" s="325">
        <f t="shared" si="311"/>
        <v>7.0850285259234607</v>
      </c>
      <c r="I584" s="325">
        <f t="shared" si="311"/>
        <v>5.4277094459748358</v>
      </c>
      <c r="J584" s="325">
        <f t="shared" si="311"/>
        <v>6.4753088521202002</v>
      </c>
      <c r="K584" s="325">
        <f t="shared" si="311"/>
        <v>5.7013864340063742</v>
      </c>
      <c r="L584" s="325">
        <f t="shared" si="311"/>
        <v>4.6244784537211219</v>
      </c>
      <c r="M584" s="325">
        <f t="shared" ca="1" si="311"/>
        <v>3.4392673223905947</v>
      </c>
      <c r="N584" s="325">
        <f t="shared" ca="1" si="311"/>
        <v>2.3866972533765027</v>
      </c>
      <c r="O584" s="325">
        <f t="shared" ca="1" si="311"/>
        <v>1.4794477500872523</v>
      </c>
      <c r="P584" s="325">
        <f t="shared" ca="1" si="311"/>
        <v>0.7237609251727749</v>
      </c>
      <c r="Q584" s="325">
        <f t="shared" ca="1" si="311"/>
        <v>3.6219737347228373E-2</v>
      </c>
      <c r="R584" s="325">
        <f t="shared" ca="1" si="311"/>
        <v>-0.63995834959627829</v>
      </c>
      <c r="S584" s="325">
        <f t="shared" ca="1" si="311"/>
        <v>-1.3021219196497456</v>
      </c>
      <c r="T584" s="325">
        <f t="shared" ca="1" si="311"/>
        <v>-1.9494864718234473</v>
      </c>
      <c r="U584" s="325">
        <f t="shared" ca="1" si="311"/>
        <v>-2.5840919192076379</v>
      </c>
      <c r="V584" s="325"/>
    </row>
    <row r="585" spans="1:22">
      <c r="A585" s="400">
        <f>Baseline!A585</f>
        <v>0</v>
      </c>
      <c r="B585" s="111" t="s">
        <v>75</v>
      </c>
      <c r="C585" s="350"/>
      <c r="G585" s="323">
        <f>SUM(G586:G587)</f>
        <v>283.40603128080511</v>
      </c>
      <c r="H585" s="323">
        <f t="shared" ref="H585:U585" si="312">SUM(H586:H587)</f>
        <v>258.11269694586906</v>
      </c>
      <c r="I585" s="323">
        <f t="shared" si="312"/>
        <v>242.11893084295033</v>
      </c>
      <c r="J585" s="323">
        <f t="shared" si="312"/>
        <v>301.30212077330191</v>
      </c>
      <c r="K585" s="323">
        <f t="shared" si="312"/>
        <v>295.00784137064954</v>
      </c>
      <c r="L585" s="323">
        <f t="shared" si="312"/>
        <v>262.1001946982322</v>
      </c>
      <c r="M585" s="323">
        <f t="shared" ca="1" si="312"/>
        <v>217.89584301351562</v>
      </c>
      <c r="N585" s="323">
        <f t="shared" ca="1" si="312"/>
        <v>176.03689612661685</v>
      </c>
      <c r="O585" s="323">
        <f t="shared" ca="1" si="312"/>
        <v>136.61635247833587</v>
      </c>
      <c r="P585" s="323">
        <f t="shared" ca="1" si="312"/>
        <v>99.321377714439066</v>
      </c>
      <c r="Q585" s="323">
        <f t="shared" ca="1" si="312"/>
        <v>64.020069607506315</v>
      </c>
      <c r="R585" s="323">
        <f t="shared" ca="1" si="312"/>
        <v>28.27305184672981</v>
      </c>
      <c r="S585" s="323">
        <f t="shared" ca="1" si="312"/>
        <v>-7.8154684290704921</v>
      </c>
      <c r="T585" s="323">
        <f t="shared" ca="1" si="312"/>
        <v>-44.218498085771969</v>
      </c>
      <c r="U585" s="323">
        <f t="shared" ca="1" si="312"/>
        <v>-81.04063990777901</v>
      </c>
      <c r="V585" s="323"/>
    </row>
    <row r="586" spans="1:22">
      <c r="A586" s="400">
        <f>Baseline!A586</f>
        <v>0</v>
      </c>
      <c r="B586" s="347" t="s">
        <v>84</v>
      </c>
      <c r="C586" s="112"/>
      <c r="G586" s="325">
        <f>G539/G$564*100</f>
        <v>52.604363160719402</v>
      </c>
      <c r="H586" s="325">
        <f t="shared" ref="H586:U586" si="313">H539/H$564*100</f>
        <v>47.788627857131701</v>
      </c>
      <c r="I586" s="325">
        <f t="shared" si="313"/>
        <v>56.705371506065596</v>
      </c>
      <c r="J586" s="325">
        <f t="shared" si="313"/>
        <v>77.200738543672827</v>
      </c>
      <c r="K586" s="325">
        <f t="shared" si="313"/>
        <v>85.488834070377919</v>
      </c>
      <c r="L586" s="325">
        <f t="shared" si="313"/>
        <v>92.449674817267962</v>
      </c>
      <c r="M586" s="325">
        <f t="shared" ca="1" si="313"/>
        <v>85.842388453715941</v>
      </c>
      <c r="N586" s="325">
        <f t="shared" ca="1" si="313"/>
        <v>79.54973477414255</v>
      </c>
      <c r="O586" s="325">
        <f t="shared" ca="1" si="313"/>
        <v>73.556731269786965</v>
      </c>
      <c r="P586" s="325">
        <f t="shared" ca="1" si="313"/>
        <v>67.849108884686387</v>
      </c>
      <c r="Q586" s="325">
        <f t="shared" ca="1" si="313"/>
        <v>62.413278041733463</v>
      </c>
      <c r="R586" s="325">
        <f t="shared" ca="1" si="313"/>
        <v>57.236296286540203</v>
      </c>
      <c r="S586" s="325">
        <f t="shared" ca="1" si="313"/>
        <v>52.305837472070451</v>
      </c>
      <c r="T586" s="325">
        <f t="shared" ca="1" si="313"/>
        <v>47.610162410670668</v>
      </c>
      <c r="U586" s="325">
        <f t="shared" ca="1" si="313"/>
        <v>43.138090923623267</v>
      </c>
      <c r="V586" s="325"/>
    </row>
    <row r="587" spans="1:22">
      <c r="A587" s="400">
        <f>Baseline!A587</f>
        <v>0</v>
      </c>
      <c r="B587" s="347" t="s">
        <v>85</v>
      </c>
      <c r="C587" s="112"/>
      <c r="G587" s="325">
        <f t="shared" ref="G587:U587" si="314">G540/G$564*100</f>
        <v>230.80166812008568</v>
      </c>
      <c r="H587" s="325">
        <f t="shared" si="314"/>
        <v>210.32406908873739</v>
      </c>
      <c r="I587" s="325">
        <f t="shared" si="314"/>
        <v>185.41355933688473</v>
      </c>
      <c r="J587" s="325">
        <f t="shared" si="314"/>
        <v>224.10138222962911</v>
      </c>
      <c r="K587" s="325">
        <f t="shared" si="314"/>
        <v>209.5190073002716</v>
      </c>
      <c r="L587" s="325">
        <f t="shared" si="314"/>
        <v>169.65051988096425</v>
      </c>
      <c r="M587" s="325">
        <f t="shared" ca="1" si="314"/>
        <v>132.05345455979969</v>
      </c>
      <c r="N587" s="325">
        <f t="shared" ca="1" si="314"/>
        <v>96.487161352474288</v>
      </c>
      <c r="O587" s="325">
        <f t="shared" ca="1" si="314"/>
        <v>63.059621208548897</v>
      </c>
      <c r="P587" s="325">
        <f t="shared" ca="1" si="314"/>
        <v>31.472268829752682</v>
      </c>
      <c r="Q587" s="325">
        <f t="shared" ca="1" si="314"/>
        <v>1.6067915657728544</v>
      </c>
      <c r="R587" s="325">
        <f t="shared" ca="1" si="314"/>
        <v>-28.963244439810392</v>
      </c>
      <c r="S587" s="325">
        <f t="shared" ca="1" si="314"/>
        <v>-60.121305901140943</v>
      </c>
      <c r="T587" s="325">
        <f t="shared" ca="1" si="314"/>
        <v>-91.828660496442637</v>
      </c>
      <c r="U587" s="325">
        <f t="shared" ca="1" si="314"/>
        <v>-124.17873083140228</v>
      </c>
      <c r="V587" s="325"/>
    </row>
    <row r="588" spans="1:22">
      <c r="A588" s="400">
        <f>Baseline!A588</f>
        <v>0</v>
      </c>
      <c r="B588" s="113" t="s">
        <v>76</v>
      </c>
      <c r="C588" s="113"/>
      <c r="G588" s="327">
        <f>SUM(G589:G590)</f>
        <v>6.2283042628739747</v>
      </c>
      <c r="H588" s="327">
        <f t="shared" ref="H588:U588" si="315">SUM(H589:H590)</f>
        <v>5.9666743807876248</v>
      </c>
      <c r="I588" s="327">
        <f t="shared" si="315"/>
        <v>6.3222931294625635</v>
      </c>
      <c r="J588" s="327">
        <f t="shared" si="315"/>
        <v>5.6307790072291342</v>
      </c>
      <c r="K588" s="327">
        <f t="shared" si="315"/>
        <v>6.362831768220742</v>
      </c>
      <c r="L588" s="327">
        <f t="shared" si="315"/>
        <v>6.7037206227778583</v>
      </c>
      <c r="M588" s="327">
        <f t="shared" ca="1" si="315"/>
        <v>8.1936802398070263</v>
      </c>
      <c r="N588" s="327">
        <f t="shared" ca="1" si="315"/>
        <v>13.708848648882601</v>
      </c>
      <c r="O588" s="327">
        <f t="shared" ca="1" si="315"/>
        <v>13.79187885878363</v>
      </c>
      <c r="P588" s="327">
        <f t="shared" ca="1" si="315"/>
        <v>15.66201160850963</v>
      </c>
      <c r="Q588" s="327">
        <f t="shared" ca="1" si="315"/>
        <v>-9.8227389685491975</v>
      </c>
      <c r="R588" s="327">
        <f t="shared" ca="1" si="315"/>
        <v>-9.7124240254960164</v>
      </c>
      <c r="S588" s="327">
        <f t="shared" ca="1" si="315"/>
        <v>-7.329311102702718</v>
      </c>
      <c r="T588" s="327">
        <f t="shared" ca="1" si="315"/>
        <v>-10.901040069879295</v>
      </c>
      <c r="U588" s="327">
        <f t="shared" ca="1" si="315"/>
        <v>-11.914398018323622</v>
      </c>
      <c r="V588" s="327"/>
    </row>
    <row r="589" spans="1:22">
      <c r="A589" s="400">
        <f>Baseline!A589</f>
        <v>0</v>
      </c>
      <c r="B589" s="347" t="s">
        <v>77</v>
      </c>
      <c r="C589" s="112"/>
      <c r="G589" s="325">
        <f>G542/G$564*100</f>
        <v>2.1271786528675478</v>
      </c>
      <c r="H589" s="325">
        <f t="shared" ref="H589:U589" si="316">H542/H$564*100</f>
        <v>2.1525669757981953</v>
      </c>
      <c r="I589" s="325">
        <f t="shared" si="316"/>
        <v>2.388396537668243</v>
      </c>
      <c r="J589" s="325">
        <f t="shared" si="316"/>
        <v>2.1916664465904523</v>
      </c>
      <c r="K589" s="325">
        <f t="shared" si="316"/>
        <v>2.1800132072952065</v>
      </c>
      <c r="L589" s="325">
        <f t="shared" si="316"/>
        <v>2.581505623313979</v>
      </c>
      <c r="M589" s="325">
        <f t="shared" ca="1" si="316"/>
        <v>2.6353034414926766</v>
      </c>
      <c r="N589" s="325">
        <f t="shared" ca="1" si="316"/>
        <v>2.6967866622683316</v>
      </c>
      <c r="O589" s="325">
        <f t="shared" ca="1" si="316"/>
        <v>2.7670532002976524</v>
      </c>
      <c r="P589" s="325">
        <f t="shared" ca="1" si="316"/>
        <v>2.8473578151883037</v>
      </c>
      <c r="Q589" s="325">
        <f t="shared" ca="1" si="316"/>
        <v>2.9391345179204778</v>
      </c>
      <c r="R589" s="325">
        <f t="shared" ca="1" si="316"/>
        <v>3.0440221781858181</v>
      </c>
      <c r="S589" s="325">
        <f t="shared" ca="1" si="316"/>
        <v>3.1638937899176365</v>
      </c>
      <c r="T589" s="325">
        <f t="shared" ca="1" si="316"/>
        <v>3.3008899176111441</v>
      </c>
      <c r="U589" s="325">
        <f t="shared" ca="1" si="316"/>
        <v>3.4574569206894363</v>
      </c>
      <c r="V589" s="325"/>
    </row>
    <row r="590" spans="1:22">
      <c r="A590" s="400">
        <f>Baseline!A590</f>
        <v>0</v>
      </c>
      <c r="B590" s="347" t="s">
        <v>78</v>
      </c>
      <c r="C590" s="112"/>
      <c r="G590" s="325">
        <f t="shared" ref="G590:U590" si="317">G543/G$564*100</f>
        <v>4.1011256100064273</v>
      </c>
      <c r="H590" s="325">
        <f t="shared" si="317"/>
        <v>3.8141074049894295</v>
      </c>
      <c r="I590" s="325">
        <f t="shared" si="317"/>
        <v>3.9338965917943209</v>
      </c>
      <c r="J590" s="325">
        <f t="shared" si="317"/>
        <v>3.4391125606386819</v>
      </c>
      <c r="K590" s="325">
        <f t="shared" si="317"/>
        <v>4.1828185609255355</v>
      </c>
      <c r="L590" s="325">
        <f t="shared" si="317"/>
        <v>4.1222149994638793</v>
      </c>
      <c r="M590" s="325">
        <f t="shared" ca="1" si="317"/>
        <v>5.5583767983143497</v>
      </c>
      <c r="N590" s="325">
        <f t="shared" ca="1" si="317"/>
        <v>11.012061986614269</v>
      </c>
      <c r="O590" s="325">
        <f t="shared" ca="1" si="317"/>
        <v>11.024825658485977</v>
      </c>
      <c r="P590" s="325">
        <f t="shared" ca="1" si="317"/>
        <v>12.814653793321327</v>
      </c>
      <c r="Q590" s="325">
        <f t="shared" ca="1" si="317"/>
        <v>-12.761873486469675</v>
      </c>
      <c r="R590" s="325">
        <f t="shared" ca="1" si="317"/>
        <v>-12.756446203681834</v>
      </c>
      <c r="S590" s="325">
        <f t="shared" ca="1" si="317"/>
        <v>-10.493204892620355</v>
      </c>
      <c r="T590" s="325">
        <f t="shared" ca="1" si="317"/>
        <v>-14.201929987490439</v>
      </c>
      <c r="U590" s="325">
        <f t="shared" ca="1" si="317"/>
        <v>-15.371854939013058</v>
      </c>
      <c r="V590" s="325"/>
    </row>
    <row r="591" spans="1:22">
      <c r="A591" s="400">
        <f>Baseline!A591</f>
        <v>0</v>
      </c>
      <c r="B591" s="113" t="s">
        <v>346</v>
      </c>
      <c r="C591" s="113"/>
      <c r="D591" s="376"/>
      <c r="E591" s="49"/>
      <c r="F591" s="49"/>
      <c r="G591" s="323">
        <f t="shared" ref="G591:U591" si="318">G541/G$565*100</f>
        <v>7.7127130443442047</v>
      </c>
      <c r="H591" s="323">
        <f t="shared" si="318"/>
        <v>7.112611678960798</v>
      </c>
      <c r="I591" s="323">
        <f t="shared" si="318"/>
        <v>9.3748924764535317</v>
      </c>
      <c r="J591" s="323">
        <f t="shared" si="318"/>
        <v>7.8842247728001231</v>
      </c>
      <c r="K591" s="323">
        <f t="shared" si="318"/>
        <v>9.571530430129112</v>
      </c>
      <c r="L591" s="323">
        <f t="shared" si="318"/>
        <v>10.08432538739665</v>
      </c>
      <c r="M591" s="323">
        <f t="shared" ca="1" si="318"/>
        <v>12.325653515115812</v>
      </c>
      <c r="N591" s="323">
        <f t="shared" ca="1" si="318"/>
        <v>20.622054265235768</v>
      </c>
      <c r="O591" s="323">
        <f t="shared" ca="1" si="318"/>
        <v>20.746955599993186</v>
      </c>
      <c r="P591" s="323">
        <f t="shared" ca="1" si="318"/>
        <v>23.560173546723352</v>
      </c>
      <c r="Q591" s="323">
        <f t="shared" ca="1" si="318"/>
        <v>-14.776226744554394</v>
      </c>
      <c r="R591" s="323">
        <f t="shared" ca="1" si="318"/>
        <v>-14.610281317613349</v>
      </c>
      <c r="S591" s="323">
        <f t="shared" ca="1" si="318"/>
        <v>-11.025393536535271</v>
      </c>
      <c r="T591" s="323">
        <f t="shared" ca="1" si="318"/>
        <v>-16.398301974607016</v>
      </c>
      <c r="U591" s="323">
        <f t="shared" ca="1" si="318"/>
        <v>-17.92268400975555</v>
      </c>
      <c r="V591" s="325"/>
    </row>
    <row r="592" spans="1:22">
      <c r="A592" s="400">
        <f>Baseline!A592</f>
        <v>0</v>
      </c>
      <c r="B592" s="347" t="s">
        <v>347</v>
      </c>
      <c r="C592" s="112"/>
      <c r="G592" s="325">
        <f t="shared" ref="G592:U592" si="319">G542/G$565*100</f>
        <v>2.6341549563366344</v>
      </c>
      <c r="H592" s="325">
        <f t="shared" si="319"/>
        <v>2.5659809861765135</v>
      </c>
      <c r="I592" s="325">
        <f t="shared" si="319"/>
        <v>3.5415885143682115</v>
      </c>
      <c r="J592" s="325">
        <f t="shared" si="319"/>
        <v>3.0687744750306627</v>
      </c>
      <c r="K592" s="325">
        <f t="shared" si="319"/>
        <v>3.2793673496013662</v>
      </c>
      <c r="L592" s="325">
        <f t="shared" si="319"/>
        <v>3.8833275071813835</v>
      </c>
      <c r="M592" s="325">
        <f t="shared" ca="1" si="319"/>
        <v>3.96425491065978</v>
      </c>
      <c r="N592" s="325">
        <f t="shared" ca="1" si="319"/>
        <v>4.0567433717779489</v>
      </c>
      <c r="O592" s="325">
        <f t="shared" ca="1" si="319"/>
        <v>4.1624444701987127</v>
      </c>
      <c r="P592" s="325">
        <f t="shared" ca="1" si="319"/>
        <v>4.2832457255367276</v>
      </c>
      <c r="Q592" s="325">
        <f t="shared" ca="1" si="319"/>
        <v>4.421304303065889</v>
      </c>
      <c r="R592" s="325">
        <f t="shared" ca="1" si="319"/>
        <v>4.5790855345277865</v>
      </c>
      <c r="S592" s="325">
        <f t="shared" ca="1" si="319"/>
        <v>4.7594069419128138</v>
      </c>
      <c r="T592" s="325">
        <f t="shared" ca="1" si="319"/>
        <v>4.9654885503528448</v>
      </c>
      <c r="U592" s="325">
        <f t="shared" ca="1" si="319"/>
        <v>5.2010103885700207</v>
      </c>
      <c r="V592" s="325"/>
    </row>
    <row r="593" spans="1:22">
      <c r="A593" s="400">
        <f>Baseline!A593</f>
        <v>0</v>
      </c>
      <c r="B593" s="347" t="s">
        <v>348</v>
      </c>
      <c r="C593" s="112"/>
      <c r="G593" s="325">
        <f t="shared" ref="G593:U593" si="320">G543/G$565*100</f>
        <v>5.0785580880075711</v>
      </c>
      <c r="H593" s="325">
        <f t="shared" si="320"/>
        <v>4.5466306927842846</v>
      </c>
      <c r="I593" s="325">
        <f t="shared" si="320"/>
        <v>5.8333039620853206</v>
      </c>
      <c r="J593" s="325">
        <f t="shared" si="320"/>
        <v>4.8154502977694618</v>
      </c>
      <c r="K593" s="325">
        <f t="shared" si="320"/>
        <v>6.2921630805277466</v>
      </c>
      <c r="L593" s="325">
        <f t="shared" si="320"/>
        <v>6.200997880215267</v>
      </c>
      <c r="M593" s="325">
        <f t="shared" ca="1" si="320"/>
        <v>8.3613986044560313</v>
      </c>
      <c r="N593" s="325">
        <f t="shared" ca="1" si="320"/>
        <v>16.56531089345782</v>
      </c>
      <c r="O593" s="325">
        <f t="shared" ca="1" si="320"/>
        <v>16.584511129794475</v>
      </c>
      <c r="P593" s="325">
        <f t="shared" ca="1" si="320"/>
        <v>19.276927821186625</v>
      </c>
      <c r="Q593" s="325">
        <f t="shared" ca="1" si="320"/>
        <v>-19.197531047620288</v>
      </c>
      <c r="R593" s="325">
        <f t="shared" ca="1" si="320"/>
        <v>-19.189366852141134</v>
      </c>
      <c r="S593" s="325">
        <f t="shared" ca="1" si="320"/>
        <v>-15.78480047844808</v>
      </c>
      <c r="T593" s="325">
        <f t="shared" ca="1" si="320"/>
        <v>-21.36379052495986</v>
      </c>
      <c r="U593" s="325">
        <f t="shared" ca="1" si="320"/>
        <v>-23.123694398325568</v>
      </c>
      <c r="V593" s="325"/>
    </row>
    <row r="594" spans="1:22">
      <c r="A594" s="400">
        <f>Baseline!A594</f>
        <v>0</v>
      </c>
      <c r="B594" s="113" t="s">
        <v>79</v>
      </c>
      <c r="C594" s="113"/>
      <c r="D594" s="376"/>
      <c r="E594" s="49"/>
      <c r="F594" s="49"/>
      <c r="G594" s="323">
        <f t="shared" ref="G594:U594" si="321">G541/G$558*100</f>
        <v>34.280800107481895</v>
      </c>
      <c r="H594" s="323">
        <f t="shared" si="321"/>
        <v>39.771125477766404</v>
      </c>
      <c r="I594" s="323">
        <f t="shared" si="321"/>
        <v>23.664815758091724</v>
      </c>
      <c r="J594" s="323">
        <f t="shared" si="321"/>
        <v>24.043065965991079</v>
      </c>
      <c r="K594" s="323">
        <f t="shared" si="321"/>
        <v>21.043437999944118</v>
      </c>
      <c r="L594" s="323">
        <f t="shared" si="321"/>
        <v>22.17084066232043</v>
      </c>
      <c r="M594" s="323">
        <f t="shared" ca="1" si="321"/>
        <v>27.098500856005124</v>
      </c>
      <c r="N594" s="323">
        <f t="shared" ca="1" si="321"/>
        <v>45.338509189289418</v>
      </c>
      <c r="O594" s="323">
        <f t="shared" ca="1" si="321"/>
        <v>45.613110363392614</v>
      </c>
      <c r="P594" s="323">
        <f t="shared" ca="1" si="321"/>
        <v>51.798095917635678</v>
      </c>
      <c r="Q594" s="323">
        <f t="shared" ca="1" si="321"/>
        <v>-32.486195770048049</v>
      </c>
      <c r="R594" s="323">
        <f t="shared" ca="1" si="321"/>
        <v>-32.121357322456021</v>
      </c>
      <c r="S594" s="323">
        <f t="shared" ca="1" si="321"/>
        <v>-24.239821103294023</v>
      </c>
      <c r="T594" s="323">
        <f t="shared" ca="1" si="321"/>
        <v>-36.052400755137036</v>
      </c>
      <c r="U594" s="323">
        <f t="shared" ca="1" si="321"/>
        <v>-39.403822879220911</v>
      </c>
      <c r="V594" s="325"/>
    </row>
    <row r="595" spans="1:22">
      <c r="A595" s="400">
        <f>Baseline!A595</f>
        <v>0</v>
      </c>
      <c r="B595" s="347" t="s">
        <v>92</v>
      </c>
      <c r="C595" s="112"/>
      <c r="G595" s="325">
        <f t="shared" ref="G595:U595" si="322">G542/G$558*100</f>
        <v>11.708064204012786</v>
      </c>
      <c r="H595" s="325">
        <f t="shared" si="322"/>
        <v>14.348028035420512</v>
      </c>
      <c r="I595" s="325">
        <f t="shared" si="322"/>
        <v>8.9399467667497703</v>
      </c>
      <c r="J595" s="325">
        <f t="shared" si="322"/>
        <v>9.3582754505497867</v>
      </c>
      <c r="K595" s="325">
        <f t="shared" si="322"/>
        <v>7.2098358777768157</v>
      </c>
      <c r="L595" s="325">
        <f t="shared" si="322"/>
        <v>8.5376693129049244</v>
      </c>
      <c r="M595" s="325">
        <f t="shared" ca="1" si="322"/>
        <v>8.7155918311506433</v>
      </c>
      <c r="N595" s="325">
        <f t="shared" ca="1" si="322"/>
        <v>8.9189318520028955</v>
      </c>
      <c r="O595" s="325">
        <f t="shared" ca="1" si="322"/>
        <v>9.1513204472626128</v>
      </c>
      <c r="P595" s="325">
        <f t="shared" ca="1" si="322"/>
        <v>9.4169074132737158</v>
      </c>
      <c r="Q595" s="325">
        <f t="shared" ca="1" si="322"/>
        <v>9.7204353744292646</v>
      </c>
      <c r="R595" s="325">
        <f t="shared" ca="1" si="322"/>
        <v>10.067324472892746</v>
      </c>
      <c r="S595" s="325">
        <f t="shared" ca="1" si="322"/>
        <v>10.463769156851015</v>
      </c>
      <c r="T595" s="325">
        <f t="shared" ca="1" si="322"/>
        <v>10.916848795660464</v>
      </c>
      <c r="U595" s="325">
        <f t="shared" ca="1" si="322"/>
        <v>11.434654097156972</v>
      </c>
      <c r="V595" s="325"/>
    </row>
    <row r="596" spans="1:22">
      <c r="A596" s="400">
        <f>Baseline!A596</f>
        <v>0</v>
      </c>
      <c r="B596" s="347" t="s">
        <v>91</v>
      </c>
      <c r="C596" s="112"/>
      <c r="G596" s="325">
        <f t="shared" ref="G596:U596" si="323">G543/G$558*100</f>
        <v>22.572735903469109</v>
      </c>
      <c r="H596" s="325">
        <f t="shared" si="323"/>
        <v>25.423097442345888</v>
      </c>
      <c r="I596" s="325">
        <f t="shared" si="323"/>
        <v>14.72486899134195</v>
      </c>
      <c r="J596" s="325">
        <f t="shared" si="323"/>
        <v>14.684790515441293</v>
      </c>
      <c r="K596" s="325">
        <f t="shared" si="323"/>
        <v>13.833602122167301</v>
      </c>
      <c r="L596" s="325">
        <f t="shared" si="323"/>
        <v>13.633171349415507</v>
      </c>
      <c r="M596" s="325">
        <f t="shared" ca="1" si="323"/>
        <v>18.382909024854484</v>
      </c>
      <c r="N596" s="325">
        <f t="shared" ca="1" si="323"/>
        <v>36.419577337286519</v>
      </c>
      <c r="O596" s="325">
        <f t="shared" ca="1" si="323"/>
        <v>36.461789916130002</v>
      </c>
      <c r="P596" s="325">
        <f t="shared" ca="1" si="323"/>
        <v>42.381188504361958</v>
      </c>
      <c r="Q596" s="325">
        <f t="shared" ca="1" si="323"/>
        <v>-42.206631144477321</v>
      </c>
      <c r="R596" s="325">
        <f t="shared" ca="1" si="323"/>
        <v>-42.188681795348764</v>
      </c>
      <c r="S596" s="325">
        <f t="shared" ca="1" si="323"/>
        <v>-34.703590260145035</v>
      </c>
      <c r="T596" s="325">
        <f t="shared" ca="1" si="323"/>
        <v>-46.9692495507975</v>
      </c>
      <c r="U596" s="325">
        <f t="shared" ca="1" si="323"/>
        <v>-50.838476976377891</v>
      </c>
      <c r="V596" s="325"/>
    </row>
    <row r="597" spans="1:22">
      <c r="A597" s="400">
        <f>Baseline!A597</f>
        <v>0</v>
      </c>
      <c r="B597" s="113" t="s">
        <v>77</v>
      </c>
      <c r="C597" s="113"/>
      <c r="G597" s="327">
        <f>G589</f>
        <v>2.1271786528675478</v>
      </c>
      <c r="H597" s="327">
        <f t="shared" ref="H597:U597" si="324">H589</f>
        <v>2.1525669757981953</v>
      </c>
      <c r="I597" s="327">
        <f t="shared" si="324"/>
        <v>2.388396537668243</v>
      </c>
      <c r="J597" s="327">
        <f t="shared" si="324"/>
        <v>2.1916664465904523</v>
      </c>
      <c r="K597" s="327">
        <f t="shared" si="324"/>
        <v>2.1800132072952065</v>
      </c>
      <c r="L597" s="327">
        <f t="shared" si="324"/>
        <v>2.581505623313979</v>
      </c>
      <c r="M597" s="327">
        <f t="shared" ca="1" si="324"/>
        <v>2.6353034414926766</v>
      </c>
      <c r="N597" s="327">
        <f t="shared" ca="1" si="324"/>
        <v>2.6967866622683316</v>
      </c>
      <c r="O597" s="327">
        <f t="shared" ca="1" si="324"/>
        <v>2.7670532002976524</v>
      </c>
      <c r="P597" s="327">
        <f t="shared" ca="1" si="324"/>
        <v>2.8473578151883037</v>
      </c>
      <c r="Q597" s="327">
        <f t="shared" ca="1" si="324"/>
        <v>2.9391345179204778</v>
      </c>
      <c r="R597" s="327">
        <f t="shared" ca="1" si="324"/>
        <v>3.0440221781858181</v>
      </c>
      <c r="S597" s="327">
        <f t="shared" ca="1" si="324"/>
        <v>3.1638937899176365</v>
      </c>
      <c r="T597" s="327">
        <f t="shared" ca="1" si="324"/>
        <v>3.3008899176111441</v>
      </c>
      <c r="U597" s="327">
        <f t="shared" ca="1" si="324"/>
        <v>3.4574569206894363</v>
      </c>
      <c r="V597" s="327"/>
    </row>
    <row r="598" spans="1:22">
      <c r="A598" s="400">
        <f>Baseline!A598</f>
        <v>0</v>
      </c>
      <c r="B598" s="347" t="s">
        <v>347</v>
      </c>
      <c r="C598" s="112"/>
      <c r="G598" s="325">
        <f>G542/G$565*100</f>
        <v>2.6341549563366344</v>
      </c>
      <c r="H598" s="325">
        <f t="shared" ref="H598:U598" si="325">H542/H$565*100</f>
        <v>2.5659809861765135</v>
      </c>
      <c r="I598" s="325">
        <f t="shared" si="325"/>
        <v>3.5415885143682115</v>
      </c>
      <c r="J598" s="325">
        <f t="shared" si="325"/>
        <v>3.0687744750306627</v>
      </c>
      <c r="K598" s="325">
        <f t="shared" si="325"/>
        <v>3.2793673496013662</v>
      </c>
      <c r="L598" s="325">
        <f t="shared" si="325"/>
        <v>3.8833275071813835</v>
      </c>
      <c r="M598" s="325">
        <f t="shared" ca="1" si="325"/>
        <v>3.96425491065978</v>
      </c>
      <c r="N598" s="325">
        <f t="shared" ca="1" si="325"/>
        <v>4.0567433717779489</v>
      </c>
      <c r="O598" s="325">
        <f t="shared" ca="1" si="325"/>
        <v>4.1624444701987127</v>
      </c>
      <c r="P598" s="325">
        <f t="shared" ca="1" si="325"/>
        <v>4.2832457255367276</v>
      </c>
      <c r="Q598" s="325">
        <f t="shared" ca="1" si="325"/>
        <v>4.421304303065889</v>
      </c>
      <c r="R598" s="325">
        <f t="shared" ca="1" si="325"/>
        <v>4.5790855345277865</v>
      </c>
      <c r="S598" s="325">
        <f t="shared" ca="1" si="325"/>
        <v>4.7594069419128138</v>
      </c>
      <c r="T598" s="325">
        <f t="shared" ca="1" si="325"/>
        <v>4.9654885503528448</v>
      </c>
      <c r="U598" s="325">
        <f t="shared" ca="1" si="325"/>
        <v>5.2010103885700207</v>
      </c>
      <c r="V598" s="325"/>
    </row>
    <row r="599" spans="1:22">
      <c r="A599" s="400">
        <f>Baseline!A599</f>
        <v>0</v>
      </c>
      <c r="B599" s="347" t="s">
        <v>92</v>
      </c>
      <c r="C599" s="112"/>
      <c r="G599" s="325">
        <f>G542/G$558*100</f>
        <v>11.708064204012786</v>
      </c>
      <c r="H599" s="325">
        <f t="shared" ref="H599:U599" si="326">H542/H$558*100</f>
        <v>14.348028035420512</v>
      </c>
      <c r="I599" s="325">
        <f t="shared" si="326"/>
        <v>8.9399467667497703</v>
      </c>
      <c r="J599" s="325">
        <f t="shared" si="326"/>
        <v>9.3582754505497867</v>
      </c>
      <c r="K599" s="325">
        <f t="shared" si="326"/>
        <v>7.2098358777768157</v>
      </c>
      <c r="L599" s="325">
        <f t="shared" si="326"/>
        <v>8.5376693129049244</v>
      </c>
      <c r="M599" s="325">
        <f t="shared" ca="1" si="326"/>
        <v>8.7155918311506433</v>
      </c>
      <c r="N599" s="325">
        <f t="shared" ca="1" si="326"/>
        <v>8.9189318520028955</v>
      </c>
      <c r="O599" s="325">
        <f t="shared" ca="1" si="326"/>
        <v>9.1513204472626128</v>
      </c>
      <c r="P599" s="325">
        <f t="shared" ca="1" si="326"/>
        <v>9.4169074132737158</v>
      </c>
      <c r="Q599" s="325">
        <f t="shared" ca="1" si="326"/>
        <v>9.7204353744292646</v>
      </c>
      <c r="R599" s="325">
        <f t="shared" ca="1" si="326"/>
        <v>10.067324472892746</v>
      </c>
      <c r="S599" s="325">
        <f t="shared" ca="1" si="326"/>
        <v>10.463769156851015</v>
      </c>
      <c r="T599" s="325">
        <f t="shared" ca="1" si="326"/>
        <v>10.916848795660464</v>
      </c>
      <c r="U599" s="325">
        <f t="shared" ca="1" si="326"/>
        <v>11.434654097156972</v>
      </c>
      <c r="V599" s="325"/>
    </row>
    <row r="600" spans="1:22">
      <c r="A600" s="400">
        <f>Baseline!A600</f>
        <v>0</v>
      </c>
      <c r="B600" s="347" t="s">
        <v>315</v>
      </c>
      <c r="C600" s="112"/>
      <c r="G600" s="325">
        <f>G542/G$560*100</f>
        <v>197.36885264238055</v>
      </c>
      <c r="H600" s="325">
        <f t="shared" ref="H600:U600" si="327">H542/H$560*100</f>
        <v>194.132181405431</v>
      </c>
      <c r="I600" s="325">
        <f t="shared" si="327"/>
        <v>40.85921637611964</v>
      </c>
      <c r="J600" s="325">
        <f t="shared" si="327"/>
        <v>42.456474511558021</v>
      </c>
      <c r="K600" s="325">
        <f t="shared" si="327"/>
        <v>66.328218273522921</v>
      </c>
      <c r="L600" s="325">
        <f t="shared" si="327"/>
        <v>78.543867479565137</v>
      </c>
      <c r="M600" s="325">
        <f t="shared" ca="1" si="327"/>
        <v>80.180698584466199</v>
      </c>
      <c r="N600" s="325">
        <f t="shared" ca="1" si="327"/>
        <v>82.051362704353195</v>
      </c>
      <c r="O600" s="325">
        <f t="shared" ca="1" si="327"/>
        <v>84.189264555652571</v>
      </c>
      <c r="P600" s="325">
        <f t="shared" ca="1" si="327"/>
        <v>86.632580957137606</v>
      </c>
      <c r="Q600" s="325">
        <f t="shared" ca="1" si="327"/>
        <v>89.424942558834772</v>
      </c>
      <c r="R600" s="325">
        <f t="shared" ca="1" si="327"/>
        <v>92.616212960774391</v>
      </c>
      <c r="S600" s="325">
        <f t="shared" ca="1" si="327"/>
        <v>96.263379134419679</v>
      </c>
      <c r="T600" s="325">
        <f t="shared" ca="1" si="327"/>
        <v>100.43156904715715</v>
      </c>
      <c r="U600" s="325">
        <f t="shared" ca="1" si="327"/>
        <v>105.19521466171422</v>
      </c>
      <c r="V600" s="325"/>
    </row>
    <row r="601" spans="1:22">
      <c r="A601" s="400">
        <f>Baseline!A601</f>
        <v>0</v>
      </c>
      <c r="B601" s="113" t="s">
        <v>78</v>
      </c>
      <c r="C601" s="113"/>
      <c r="G601" s="327">
        <f>G590</f>
        <v>4.1011256100064273</v>
      </c>
      <c r="H601" s="327">
        <f t="shared" ref="H601:U601" si="328">H590</f>
        <v>3.8141074049894295</v>
      </c>
      <c r="I601" s="327">
        <f t="shared" si="328"/>
        <v>3.9338965917943209</v>
      </c>
      <c r="J601" s="327">
        <f t="shared" si="328"/>
        <v>3.4391125606386819</v>
      </c>
      <c r="K601" s="327">
        <f t="shared" si="328"/>
        <v>4.1828185609255355</v>
      </c>
      <c r="L601" s="327">
        <f t="shared" si="328"/>
        <v>4.1222149994638793</v>
      </c>
      <c r="M601" s="327">
        <f t="shared" ca="1" si="328"/>
        <v>5.5583767983143497</v>
      </c>
      <c r="N601" s="327">
        <f t="shared" ca="1" si="328"/>
        <v>11.012061986614269</v>
      </c>
      <c r="O601" s="327">
        <f t="shared" ca="1" si="328"/>
        <v>11.024825658485977</v>
      </c>
      <c r="P601" s="327">
        <f t="shared" ca="1" si="328"/>
        <v>12.814653793321327</v>
      </c>
      <c r="Q601" s="327">
        <f t="shared" ca="1" si="328"/>
        <v>-12.761873486469675</v>
      </c>
      <c r="R601" s="327">
        <f t="shared" ca="1" si="328"/>
        <v>-12.756446203681834</v>
      </c>
      <c r="S601" s="327">
        <f t="shared" ca="1" si="328"/>
        <v>-10.493204892620355</v>
      </c>
      <c r="T601" s="327">
        <f t="shared" ca="1" si="328"/>
        <v>-14.201929987490439</v>
      </c>
      <c r="U601" s="327">
        <f t="shared" ca="1" si="328"/>
        <v>-15.371854939013058</v>
      </c>
      <c r="V601" s="327"/>
    </row>
    <row r="602" spans="1:22">
      <c r="A602" s="400">
        <f>Baseline!A602</f>
        <v>0</v>
      </c>
      <c r="B602" s="347" t="s">
        <v>348</v>
      </c>
      <c r="C602" s="112"/>
      <c r="G602" s="325">
        <f>G543/G$565*100</f>
        <v>5.0785580880075711</v>
      </c>
      <c r="H602" s="325">
        <f t="shared" ref="H602:U602" si="329">H543/H$565*100</f>
        <v>4.5466306927842846</v>
      </c>
      <c r="I602" s="325">
        <f t="shared" si="329"/>
        <v>5.8333039620853206</v>
      </c>
      <c r="J602" s="325">
        <f t="shared" si="329"/>
        <v>4.8154502977694618</v>
      </c>
      <c r="K602" s="325">
        <f t="shared" si="329"/>
        <v>6.2921630805277466</v>
      </c>
      <c r="L602" s="325">
        <f t="shared" si="329"/>
        <v>6.200997880215267</v>
      </c>
      <c r="M602" s="325">
        <f t="shared" ca="1" si="329"/>
        <v>8.3613986044560313</v>
      </c>
      <c r="N602" s="325">
        <f t="shared" ca="1" si="329"/>
        <v>16.56531089345782</v>
      </c>
      <c r="O602" s="325">
        <f t="shared" ca="1" si="329"/>
        <v>16.584511129794475</v>
      </c>
      <c r="P602" s="325">
        <f t="shared" ca="1" si="329"/>
        <v>19.276927821186625</v>
      </c>
      <c r="Q602" s="325">
        <f t="shared" ca="1" si="329"/>
        <v>-19.197531047620288</v>
      </c>
      <c r="R602" s="325">
        <f t="shared" ca="1" si="329"/>
        <v>-19.189366852141134</v>
      </c>
      <c r="S602" s="325">
        <f t="shared" ca="1" si="329"/>
        <v>-15.78480047844808</v>
      </c>
      <c r="T602" s="325">
        <f t="shared" ca="1" si="329"/>
        <v>-21.36379052495986</v>
      </c>
      <c r="U602" s="325">
        <f t="shared" ca="1" si="329"/>
        <v>-23.123694398325568</v>
      </c>
      <c r="V602" s="325"/>
    </row>
    <row r="603" spans="1:22">
      <c r="A603" s="400">
        <f>Baseline!A603</f>
        <v>0</v>
      </c>
      <c r="B603" s="347" t="s">
        <v>91</v>
      </c>
      <c r="C603" s="112"/>
      <c r="G603" s="325">
        <f>G543/G$558*100</f>
        <v>22.572735903469109</v>
      </c>
      <c r="H603" s="325">
        <f t="shared" ref="H603:U603" si="330">H543/H$558*100</f>
        <v>25.423097442345888</v>
      </c>
      <c r="I603" s="325">
        <f t="shared" si="330"/>
        <v>14.72486899134195</v>
      </c>
      <c r="J603" s="325">
        <f t="shared" si="330"/>
        <v>14.684790515441293</v>
      </c>
      <c r="K603" s="325">
        <f t="shared" si="330"/>
        <v>13.833602122167301</v>
      </c>
      <c r="L603" s="325">
        <f t="shared" si="330"/>
        <v>13.633171349415507</v>
      </c>
      <c r="M603" s="325">
        <f t="shared" ca="1" si="330"/>
        <v>18.382909024854484</v>
      </c>
      <c r="N603" s="325">
        <f t="shared" ca="1" si="330"/>
        <v>36.419577337286519</v>
      </c>
      <c r="O603" s="325">
        <f t="shared" ca="1" si="330"/>
        <v>36.461789916130002</v>
      </c>
      <c r="P603" s="325">
        <f t="shared" ca="1" si="330"/>
        <v>42.381188504361958</v>
      </c>
      <c r="Q603" s="325">
        <f t="shared" ca="1" si="330"/>
        <v>-42.206631144477321</v>
      </c>
      <c r="R603" s="325">
        <f t="shared" ca="1" si="330"/>
        <v>-42.188681795348764</v>
      </c>
      <c r="S603" s="325">
        <f t="shared" ca="1" si="330"/>
        <v>-34.703590260145035</v>
      </c>
      <c r="T603" s="325">
        <f t="shared" ca="1" si="330"/>
        <v>-46.9692495507975</v>
      </c>
      <c r="U603" s="325">
        <f t="shared" ca="1" si="330"/>
        <v>-50.838476976377891</v>
      </c>
      <c r="V603" s="325"/>
    </row>
    <row r="604" spans="1:22">
      <c r="A604" s="400">
        <f>Baseline!A604</f>
        <v>0</v>
      </c>
      <c r="B604" s="347" t="s">
        <v>316</v>
      </c>
      <c r="C604" s="112"/>
      <c r="G604" s="325">
        <f>G543/G$560*100</f>
        <v>380.52020459028756</v>
      </c>
      <c r="H604" s="325">
        <f t="shared" ref="H604:U604" si="331">H543/H$560*100</f>
        <v>343.98046563482285</v>
      </c>
      <c r="I604" s="325">
        <f t="shared" si="331"/>
        <v>67.298679055333054</v>
      </c>
      <c r="J604" s="325">
        <f t="shared" si="331"/>
        <v>66.621722936117934</v>
      </c>
      <c r="K604" s="325">
        <f t="shared" si="331"/>
        <v>127.26478058903</v>
      </c>
      <c r="L604" s="325">
        <f t="shared" si="331"/>
        <v>125.4208806349701</v>
      </c>
      <c r="M604" s="325">
        <f t="shared" ca="1" si="331"/>
        <v>169.11697061803866</v>
      </c>
      <c r="N604" s="325">
        <f t="shared" ca="1" si="331"/>
        <v>335.04863578141033</v>
      </c>
      <c r="O604" s="325">
        <f t="shared" ca="1" si="331"/>
        <v>335.43697820568792</v>
      </c>
      <c r="P604" s="325">
        <f t="shared" ca="1" si="331"/>
        <v>389.89358002909853</v>
      </c>
      <c r="Q604" s="325">
        <f t="shared" ca="1" si="331"/>
        <v>-388.287707320766</v>
      </c>
      <c r="R604" s="325">
        <f t="shared" ca="1" si="331"/>
        <v>-388.12257896458033</v>
      </c>
      <c r="S604" s="325">
        <f t="shared" ca="1" si="331"/>
        <v>-319.26209537512841</v>
      </c>
      <c r="T604" s="325">
        <f t="shared" ca="1" si="331"/>
        <v>-432.10229596925427</v>
      </c>
      <c r="U604" s="325">
        <f t="shared" ca="1" si="331"/>
        <v>-467.69796910029538</v>
      </c>
      <c r="V604" s="325"/>
    </row>
    <row r="605" spans="1:22">
      <c r="A605" s="400">
        <f>Baseline!A605</f>
        <v>0</v>
      </c>
      <c r="B605" s="111" t="s">
        <v>70</v>
      </c>
      <c r="C605" s="350"/>
      <c r="G605" s="327">
        <f>SUM(G606:G607)</f>
        <v>3.8226456529975001</v>
      </c>
      <c r="H605" s="327">
        <f t="shared" ref="H605:U605" si="332">SUM(H606:H607)</f>
        <v>3.5275478281571448</v>
      </c>
      <c r="I605" s="327">
        <f t="shared" si="332"/>
        <v>3.4209660553338064</v>
      </c>
      <c r="J605" s="327">
        <f t="shared" si="332"/>
        <v>2.8975769700318796</v>
      </c>
      <c r="K605" s="327">
        <f t="shared" si="332"/>
        <v>3.1935759429176063</v>
      </c>
      <c r="L605" s="327">
        <f t="shared" si="332"/>
        <v>3.2867284974816449</v>
      </c>
      <c r="M605" s="327">
        <f t="shared" si="332"/>
        <v>3.659651080691452</v>
      </c>
      <c r="N605" s="327">
        <f t="shared" ca="1" si="332"/>
        <v>3.900086642081356</v>
      </c>
      <c r="O605" s="327">
        <f t="shared" ca="1" si="332"/>
        <v>4.3452045239222956</v>
      </c>
      <c r="P605" s="327">
        <f t="shared" ca="1" si="332"/>
        <v>4.5936046631503036</v>
      </c>
      <c r="Q605" s="327">
        <f t="shared" ca="1" si="332"/>
        <v>4.8113201408811577</v>
      </c>
      <c r="R605" s="327">
        <f t="shared" ca="1" si="332"/>
        <v>2.684595815278743</v>
      </c>
      <c r="S605" s="327">
        <f t="shared" ca="1" si="332"/>
        <v>0.64085435926559309</v>
      </c>
      <c r="T605" s="327">
        <f t="shared" ca="1" si="332"/>
        <v>-1.3921559871499463</v>
      </c>
      <c r="U605" s="327">
        <f t="shared" ca="1" si="332"/>
        <v>-3.5447457551555197</v>
      </c>
      <c r="V605" s="327"/>
    </row>
    <row r="606" spans="1:22">
      <c r="A606" s="400">
        <f>Baseline!A606</f>
        <v>0</v>
      </c>
      <c r="B606" s="347" t="s">
        <v>71</v>
      </c>
      <c r="C606" s="112"/>
      <c r="G606" s="325">
        <f t="shared" ref="G606:U606" si="333">G548/G$564*100</f>
        <v>0.62999546556756636</v>
      </c>
      <c r="H606" s="325">
        <f t="shared" si="333"/>
        <v>0.48838266571022881</v>
      </c>
      <c r="I606" s="325">
        <f t="shared" si="333"/>
        <v>0.49104029472918492</v>
      </c>
      <c r="J606" s="325">
        <f t="shared" si="333"/>
        <v>0.3860865625352139</v>
      </c>
      <c r="K606" s="325">
        <f t="shared" si="333"/>
        <v>0.28343217268684945</v>
      </c>
      <c r="L606" s="325">
        <f t="shared" si="333"/>
        <v>0.37658472725088848</v>
      </c>
      <c r="M606" s="325">
        <f t="shared" si="333"/>
        <v>0.43038254542958682</v>
      </c>
      <c r="N606" s="325">
        <f t="shared" ca="1" si="333"/>
        <v>0.49186576620524197</v>
      </c>
      <c r="O606" s="325">
        <f t="shared" ca="1" si="333"/>
        <v>0.56213230423456251</v>
      </c>
      <c r="P606" s="325">
        <f t="shared" ca="1" si="333"/>
        <v>0.64243691912521395</v>
      </c>
      <c r="Q606" s="325">
        <f t="shared" ca="1" si="333"/>
        <v>0.73421362185738737</v>
      </c>
      <c r="R606" s="325">
        <f t="shared" ca="1" si="333"/>
        <v>0.83910128212272816</v>
      </c>
      <c r="S606" s="325">
        <f t="shared" ca="1" si="333"/>
        <v>0.95897289385454676</v>
      </c>
      <c r="T606" s="325">
        <f t="shared" ca="1" si="333"/>
        <v>1.0959690215480535</v>
      </c>
      <c r="U606" s="325">
        <f t="shared" ca="1" si="333"/>
        <v>1.2525360246263468</v>
      </c>
      <c r="V606" s="325"/>
    </row>
    <row r="607" spans="1:22">
      <c r="A607" s="400">
        <f>Baseline!A607</f>
        <v>0</v>
      </c>
      <c r="B607" s="347" t="s">
        <v>72</v>
      </c>
      <c r="C607" s="112"/>
      <c r="G607" s="325">
        <f t="shared" ref="G607:U607" si="334">G549/G$564*100</f>
        <v>3.1926501874299338</v>
      </c>
      <c r="H607" s="325">
        <f t="shared" si="334"/>
        <v>3.039165162446916</v>
      </c>
      <c r="I607" s="325">
        <f t="shared" si="334"/>
        <v>2.9299257606046214</v>
      </c>
      <c r="J607" s="325">
        <f t="shared" si="334"/>
        <v>2.511490407496666</v>
      </c>
      <c r="K607" s="325">
        <f t="shared" si="334"/>
        <v>2.9101437702307567</v>
      </c>
      <c r="L607" s="325">
        <f t="shared" si="334"/>
        <v>2.9101437702307562</v>
      </c>
      <c r="M607" s="325">
        <f t="shared" si="334"/>
        <v>3.2292685352618653</v>
      </c>
      <c r="N607" s="325">
        <f t="shared" ca="1" si="334"/>
        <v>3.4082208758761139</v>
      </c>
      <c r="O607" s="325">
        <f t="shared" ca="1" si="334"/>
        <v>3.7830722196877331</v>
      </c>
      <c r="P607" s="325">
        <f t="shared" ca="1" si="334"/>
        <v>3.9511677440250899</v>
      </c>
      <c r="Q607" s="325">
        <f t="shared" ca="1" si="334"/>
        <v>4.0771065190237703</v>
      </c>
      <c r="R607" s="325">
        <f t="shared" ca="1" si="334"/>
        <v>1.8454945331560149</v>
      </c>
      <c r="S607" s="325">
        <f t="shared" ca="1" si="334"/>
        <v>-0.31811853458895373</v>
      </c>
      <c r="T607" s="325">
        <f t="shared" ca="1" si="334"/>
        <v>-2.4881250086979998</v>
      </c>
      <c r="U607" s="325">
        <f t="shared" ca="1" si="334"/>
        <v>-4.7972817797818665</v>
      </c>
      <c r="V607" s="325"/>
    </row>
    <row r="608" spans="1:22">
      <c r="A608" s="400">
        <f>Baseline!A608</f>
        <v>0</v>
      </c>
      <c r="B608" s="111" t="s">
        <v>349</v>
      </c>
      <c r="C608" s="350"/>
      <c r="G608" s="327">
        <f>SUM(G609:G610)</f>
        <v>350.95096547140474</v>
      </c>
      <c r="H608" s="327">
        <f t="shared" ref="H608:U608" si="335">SUM(H609:H610)</f>
        <v>307.68486188832668</v>
      </c>
      <c r="I608" s="327">
        <f t="shared" si="335"/>
        <v>359.02146526374349</v>
      </c>
      <c r="J608" s="327">
        <f t="shared" si="335"/>
        <v>421.88365795358482</v>
      </c>
      <c r="K608" s="327">
        <f t="shared" si="335"/>
        <v>443.77670723729767</v>
      </c>
      <c r="L608" s="327">
        <f t="shared" si="335"/>
        <v>394.27413464341987</v>
      </c>
      <c r="M608" s="327">
        <f t="shared" ca="1" si="335"/>
        <v>327.77806611500313</v>
      </c>
      <c r="N608" s="327">
        <f t="shared" ca="1" si="335"/>
        <v>264.81016149395322</v>
      </c>
      <c r="O608" s="327">
        <f t="shared" ca="1" si="335"/>
        <v>205.51031720351335</v>
      </c>
      <c r="P608" s="327">
        <f t="shared" ca="1" si="335"/>
        <v>149.40794032999179</v>
      </c>
      <c r="Q608" s="327">
        <f t="shared" ca="1" si="335"/>
        <v>96.304611957166586</v>
      </c>
      <c r="R608" s="327">
        <f t="shared" ca="1" si="335"/>
        <v>42.530807973768852</v>
      </c>
      <c r="S608" s="327">
        <f t="shared" ca="1" si="335"/>
        <v>-11.75671408887176</v>
      </c>
      <c r="T608" s="327">
        <f t="shared" ca="1" si="335"/>
        <v>-66.517348787444647</v>
      </c>
      <c r="U608" s="327">
        <f t="shared" ca="1" si="335"/>
        <v>-121.90844881811938</v>
      </c>
      <c r="V608" s="327"/>
    </row>
    <row r="609" spans="1:22">
      <c r="A609" s="400">
        <f>Baseline!A609</f>
        <v>0</v>
      </c>
      <c r="B609" s="347" t="s">
        <v>351</v>
      </c>
      <c r="C609" s="112"/>
      <c r="G609" s="325">
        <f t="shared" ref="G609:U609" si="336">G539/G$565*100</f>
        <v>65.14170483891624</v>
      </c>
      <c r="H609" s="325">
        <f t="shared" si="336"/>
        <v>56.966734050816072</v>
      </c>
      <c r="I609" s="325">
        <f t="shared" si="336"/>
        <v>84.084484825509335</v>
      </c>
      <c r="J609" s="325">
        <f t="shared" si="336"/>
        <v>108.0965838870689</v>
      </c>
      <c r="K609" s="325">
        <f t="shared" si="336"/>
        <v>128.59981318816051</v>
      </c>
      <c r="L609" s="325">
        <f t="shared" si="336"/>
        <v>139.07092125059663</v>
      </c>
      <c r="M609" s="325">
        <f t="shared" ca="1" si="336"/>
        <v>129.13166074630709</v>
      </c>
      <c r="N609" s="325">
        <f t="shared" ca="1" si="336"/>
        <v>119.66569836126935</v>
      </c>
      <c r="O609" s="325">
        <f t="shared" ca="1" si="336"/>
        <v>110.65049608980489</v>
      </c>
      <c r="P609" s="325">
        <f t="shared" ca="1" si="336"/>
        <v>102.06458916460058</v>
      </c>
      <c r="Q609" s="325">
        <f t="shared" ca="1" si="336"/>
        <v>93.887534950120354</v>
      </c>
      <c r="R609" s="325">
        <f t="shared" ca="1" si="336"/>
        <v>86.099864269662959</v>
      </c>
      <c r="S609" s="325">
        <f t="shared" ca="1" si="336"/>
        <v>78.683035050179754</v>
      </c>
      <c r="T609" s="325">
        <f t="shared" ca="1" si="336"/>
        <v>71.619388174481443</v>
      </c>
      <c r="U609" s="325">
        <f t="shared" ca="1" si="336"/>
        <v>64.892105435721163</v>
      </c>
      <c r="V609" s="325"/>
    </row>
    <row r="610" spans="1:22">
      <c r="A610" s="400">
        <f>Baseline!A610</f>
        <v>0</v>
      </c>
      <c r="B610" s="347" t="s">
        <v>350</v>
      </c>
      <c r="C610" s="112"/>
      <c r="G610" s="325">
        <f t="shared" ref="G610:U610" si="337">G540/G$565*100</f>
        <v>285.80926063248847</v>
      </c>
      <c r="H610" s="325">
        <f t="shared" si="337"/>
        <v>250.71812783751062</v>
      </c>
      <c r="I610" s="325">
        <f t="shared" si="337"/>
        <v>274.93698043823417</v>
      </c>
      <c r="J610" s="325">
        <f t="shared" si="337"/>
        <v>313.78707406651591</v>
      </c>
      <c r="K610" s="325">
        <f t="shared" si="337"/>
        <v>315.17689404913716</v>
      </c>
      <c r="L610" s="325">
        <f t="shared" si="337"/>
        <v>255.20321339282327</v>
      </c>
      <c r="M610" s="325">
        <f t="shared" ca="1" si="337"/>
        <v>198.64640536869604</v>
      </c>
      <c r="N610" s="325">
        <f t="shared" ca="1" si="337"/>
        <v>145.14446313268388</v>
      </c>
      <c r="O610" s="325">
        <f t="shared" ca="1" si="337"/>
        <v>94.859821113708449</v>
      </c>
      <c r="P610" s="325">
        <f t="shared" ca="1" si="337"/>
        <v>47.343351165391205</v>
      </c>
      <c r="Q610" s="325">
        <f t="shared" ca="1" si="337"/>
        <v>2.417077007046232</v>
      </c>
      <c r="R610" s="325">
        <f t="shared" ca="1" si="337"/>
        <v>-43.569056295894107</v>
      </c>
      <c r="S610" s="325">
        <f t="shared" ca="1" si="337"/>
        <v>-90.439749139051514</v>
      </c>
      <c r="T610" s="325">
        <f t="shared" ca="1" si="337"/>
        <v>-138.13673696192609</v>
      </c>
      <c r="U610" s="325">
        <f t="shared" ca="1" si="337"/>
        <v>-186.80055425384055</v>
      </c>
      <c r="V610" s="325"/>
    </row>
    <row r="611" spans="1:22">
      <c r="A611" s="400">
        <f>Baseline!A611</f>
        <v>0</v>
      </c>
      <c r="B611" s="111" t="s">
        <v>82</v>
      </c>
      <c r="C611" s="350"/>
      <c r="G611" s="327">
        <f>SUM(G612:G613)</f>
        <v>1559.8765085232035</v>
      </c>
      <c r="H611" s="327">
        <f t="shared" ref="H611:U611" si="338">SUM(H612:H613)</f>
        <v>1720.4613160545509</v>
      </c>
      <c r="I611" s="327">
        <f t="shared" si="338"/>
        <v>906.26925588811355</v>
      </c>
      <c r="J611" s="327">
        <f t="shared" si="338"/>
        <v>1286.5407710274073</v>
      </c>
      <c r="K611" s="327">
        <f t="shared" si="338"/>
        <v>975.66295094999305</v>
      </c>
      <c r="L611" s="327">
        <f t="shared" si="338"/>
        <v>866.82932974162918</v>
      </c>
      <c r="M611" s="327">
        <f t="shared" ca="1" si="338"/>
        <v>720.63474722083811</v>
      </c>
      <c r="N611" s="327">
        <f t="shared" ca="1" si="338"/>
        <v>582.19699094432326</v>
      </c>
      <c r="O611" s="327">
        <f t="shared" ca="1" si="338"/>
        <v>451.82362945929071</v>
      </c>
      <c r="P611" s="327">
        <f t="shared" ca="1" si="338"/>
        <v>328.48004318480992</v>
      </c>
      <c r="Q611" s="327">
        <f t="shared" ca="1" si="338"/>
        <v>211.7299992538367</v>
      </c>
      <c r="R611" s="327">
        <f t="shared" ca="1" si="338"/>
        <v>93.505884687602773</v>
      </c>
      <c r="S611" s="327">
        <f t="shared" ca="1" si="338"/>
        <v>-25.847662065982206</v>
      </c>
      <c r="T611" s="327">
        <f t="shared" ca="1" si="338"/>
        <v>-146.2413681226073</v>
      </c>
      <c r="U611" s="327">
        <f t="shared" ca="1" si="338"/>
        <v>-268.02118042671793</v>
      </c>
      <c r="V611" s="327"/>
    </row>
    <row r="612" spans="1:22">
      <c r="A612" s="400">
        <f>Baseline!A612</f>
        <v>0</v>
      </c>
      <c r="B612" s="347" t="s">
        <v>80</v>
      </c>
      <c r="C612" s="112"/>
      <c r="G612" s="325">
        <f t="shared" ref="G612:U612" si="339">G539/G$558*100</f>
        <v>289.53621759350051</v>
      </c>
      <c r="H612" s="325">
        <f t="shared" si="339"/>
        <v>318.53716050537685</v>
      </c>
      <c r="I612" s="325">
        <f t="shared" si="339"/>
        <v>212.25244412216276</v>
      </c>
      <c r="J612" s="325">
        <f t="shared" si="339"/>
        <v>329.6422123911679</v>
      </c>
      <c r="K612" s="325">
        <f t="shared" si="339"/>
        <v>282.73244444911069</v>
      </c>
      <c r="L612" s="325">
        <f t="shared" si="339"/>
        <v>305.75364413197241</v>
      </c>
      <c r="M612" s="325">
        <f t="shared" ca="1" si="339"/>
        <v>283.90173510716983</v>
      </c>
      <c r="N612" s="325">
        <f t="shared" ca="1" si="339"/>
        <v>263.09039317878631</v>
      </c>
      <c r="O612" s="325">
        <f t="shared" ca="1" si="339"/>
        <v>243.27006753270686</v>
      </c>
      <c r="P612" s="325">
        <f t="shared" ca="1" si="339"/>
        <v>224.39356691739306</v>
      </c>
      <c r="Q612" s="325">
        <f t="shared" ca="1" si="339"/>
        <v>206.41594728376091</v>
      </c>
      <c r="R612" s="325">
        <f t="shared" ca="1" si="339"/>
        <v>189.29440477553976</v>
      </c>
      <c r="S612" s="325">
        <f t="shared" ca="1" si="339"/>
        <v>172.98817381532922</v>
      </c>
      <c r="T612" s="325">
        <f t="shared" ca="1" si="339"/>
        <v>157.45843004370005</v>
      </c>
      <c r="U612" s="325">
        <f t="shared" ca="1" si="339"/>
        <v>142.66819788024375</v>
      </c>
      <c r="V612" s="325"/>
    </row>
    <row r="613" spans="1:22">
      <c r="A613" s="400">
        <f>Baseline!A613</f>
        <v>0</v>
      </c>
      <c r="B613" s="347" t="s">
        <v>81</v>
      </c>
      <c r="C613" s="112"/>
      <c r="G613" s="325">
        <f t="shared" ref="G613:U613" si="340">G540/G$558*100</f>
        <v>1270.3402909297029</v>
      </c>
      <c r="H613" s="325">
        <f t="shared" si="340"/>
        <v>1401.9241555491742</v>
      </c>
      <c r="I613" s="325">
        <f t="shared" si="340"/>
        <v>694.01681176595082</v>
      </c>
      <c r="J613" s="325">
        <f t="shared" si="340"/>
        <v>956.8985586362395</v>
      </c>
      <c r="K613" s="325">
        <f t="shared" si="340"/>
        <v>692.9305065008823</v>
      </c>
      <c r="L613" s="325">
        <f t="shared" si="340"/>
        <v>561.07568560965683</v>
      </c>
      <c r="M613" s="325">
        <f t="shared" ca="1" si="340"/>
        <v>436.73301211366828</v>
      </c>
      <c r="N613" s="325">
        <f t="shared" ca="1" si="340"/>
        <v>319.106597765537</v>
      </c>
      <c r="O613" s="325">
        <f t="shared" ca="1" si="340"/>
        <v>208.55356192658388</v>
      </c>
      <c r="P613" s="325">
        <f t="shared" ca="1" si="340"/>
        <v>104.08647626741687</v>
      </c>
      <c r="Q613" s="325">
        <f t="shared" ca="1" si="340"/>
        <v>5.3140519700757789</v>
      </c>
      <c r="R613" s="325">
        <f t="shared" ca="1" si="340"/>
        <v>-95.788520087936988</v>
      </c>
      <c r="S613" s="325">
        <f t="shared" ca="1" si="340"/>
        <v>-198.83583588131143</v>
      </c>
      <c r="T613" s="325">
        <f t="shared" ca="1" si="340"/>
        <v>-303.69979816630735</v>
      </c>
      <c r="U613" s="325">
        <f t="shared" ca="1" si="340"/>
        <v>-410.68937830696166</v>
      </c>
      <c r="V613" s="325"/>
    </row>
    <row r="614" spans="1:22">
      <c r="A614" s="400">
        <f>Baseline!A614</f>
        <v>0</v>
      </c>
      <c r="B614" s="111" t="s">
        <v>338</v>
      </c>
      <c r="C614" s="350"/>
      <c r="G614" s="327">
        <f>G567/G564*100</f>
        <v>40.334672185246909</v>
      </c>
      <c r="H614" s="327">
        <f t="shared" ref="H614:U614" si="341">H567/H564*100</f>
        <v>36.219197077580475</v>
      </c>
      <c r="I614" s="327">
        <f t="shared" si="341"/>
        <v>31.724523713242519</v>
      </c>
      <c r="J614" s="327">
        <f t="shared" si="341"/>
        <v>33.179615118195095</v>
      </c>
      <c r="K614" s="327">
        <f t="shared" si="341"/>
        <v>24.433834749322848</v>
      </c>
      <c r="L614" s="327">
        <f t="shared" si="341"/>
        <v>24.433834749322848</v>
      </c>
      <c r="M614" s="327">
        <f t="shared" si="341"/>
        <v>24.433834749322848</v>
      </c>
      <c r="N614" s="327">
        <f t="shared" si="341"/>
        <v>24.433834749322848</v>
      </c>
      <c r="O614" s="327">
        <f t="shared" si="341"/>
        <v>24.433834749322852</v>
      </c>
      <c r="P614" s="327">
        <f t="shared" si="341"/>
        <v>24.433834749322848</v>
      </c>
      <c r="Q614" s="327">
        <f t="shared" si="341"/>
        <v>24.433834749322848</v>
      </c>
      <c r="R614" s="327">
        <f t="shared" si="341"/>
        <v>24.433834749322845</v>
      </c>
      <c r="S614" s="327">
        <f t="shared" si="341"/>
        <v>24.433834749322848</v>
      </c>
      <c r="T614" s="327">
        <f t="shared" si="341"/>
        <v>24.433834749322852</v>
      </c>
      <c r="U614" s="327">
        <f t="shared" si="341"/>
        <v>24.433834749322852</v>
      </c>
      <c r="V614" s="327"/>
    </row>
    <row r="615" spans="1:22">
      <c r="A615" s="400">
        <f>Baseline!A615</f>
        <v>0</v>
      </c>
      <c r="B615" s="113" t="s">
        <v>352</v>
      </c>
      <c r="C615" s="351"/>
      <c r="G615" s="325">
        <f t="shared" ref="G615:U615" si="342">G565/G$564*100</f>
        <v>80.753740312447391</v>
      </c>
      <c r="H615" s="325">
        <f t="shared" si="342"/>
        <v>83.888656517508593</v>
      </c>
      <c r="I615" s="325">
        <f t="shared" si="342"/>
        <v>67.438566845880786</v>
      </c>
      <c r="J615" s="325">
        <f t="shared" si="342"/>
        <v>71.418296275048149</v>
      </c>
      <c r="K615" s="325">
        <f t="shared" si="342"/>
        <v>66.476639390832645</v>
      </c>
      <c r="L615" s="325">
        <f t="shared" si="342"/>
        <v>66.476639390832631</v>
      </c>
      <c r="M615" s="325">
        <f t="shared" si="342"/>
        <v>66.476639390832645</v>
      </c>
      <c r="N615" s="325">
        <f t="shared" si="342"/>
        <v>66.476639390832631</v>
      </c>
      <c r="O615" s="325">
        <f t="shared" si="342"/>
        <v>66.476639390832645</v>
      </c>
      <c r="P615" s="325">
        <f t="shared" si="342"/>
        <v>66.476639390832645</v>
      </c>
      <c r="Q615" s="325">
        <f t="shared" si="342"/>
        <v>66.476639390832645</v>
      </c>
      <c r="R615" s="325">
        <f t="shared" si="342"/>
        <v>66.476639390832631</v>
      </c>
      <c r="S615" s="325">
        <f t="shared" si="342"/>
        <v>66.476639390832631</v>
      </c>
      <c r="T615" s="325">
        <f t="shared" si="342"/>
        <v>66.476639390832645</v>
      </c>
      <c r="U615" s="325">
        <f t="shared" si="342"/>
        <v>66.476639390832645</v>
      </c>
      <c r="V615" s="325"/>
    </row>
    <row r="616" spans="1:22">
      <c r="A616" s="400">
        <f>Baseline!A616</f>
        <v>0</v>
      </c>
      <c r="B616" s="113" t="s">
        <v>83</v>
      </c>
      <c r="C616" s="351"/>
      <c r="G616" s="325">
        <f t="shared" ref="G616:U616" si="343">G558/G$564*100</f>
        <v>18.168491526878416</v>
      </c>
      <c r="H616" s="325">
        <f t="shared" si="343"/>
        <v>15.002528364763595</v>
      </c>
      <c r="I616" s="325">
        <f t="shared" si="343"/>
        <v>26.71600402086705</v>
      </c>
      <c r="J616" s="325">
        <f t="shared" si="343"/>
        <v>23.41955479053242</v>
      </c>
      <c r="K616" s="325">
        <f t="shared" si="343"/>
        <v>30.236655095225593</v>
      </c>
      <c r="L616" s="325">
        <f t="shared" si="343"/>
        <v>30.236655095225593</v>
      </c>
      <c r="M616" s="325">
        <f t="shared" si="343"/>
        <v>30.236655095225593</v>
      </c>
      <c r="N616" s="325">
        <f t="shared" si="343"/>
        <v>30.236655095225593</v>
      </c>
      <c r="O616" s="325">
        <f t="shared" si="343"/>
        <v>30.236655095225601</v>
      </c>
      <c r="P616" s="325">
        <f t="shared" si="343"/>
        <v>30.236655095225593</v>
      </c>
      <c r="Q616" s="325">
        <f t="shared" si="343"/>
        <v>30.236655095225593</v>
      </c>
      <c r="R616" s="325">
        <f t="shared" si="343"/>
        <v>30.236655095225593</v>
      </c>
      <c r="S616" s="325">
        <f t="shared" si="343"/>
        <v>30.236655095225593</v>
      </c>
      <c r="T616" s="325">
        <f t="shared" si="343"/>
        <v>30.236655095225601</v>
      </c>
      <c r="U616" s="325">
        <f t="shared" si="343"/>
        <v>30.236655095225601</v>
      </c>
      <c r="V616" s="325"/>
    </row>
    <row r="617" spans="1:22">
      <c r="A617" s="400">
        <f>Baseline!A617</f>
        <v>0</v>
      </c>
      <c r="B617" s="9"/>
      <c r="C617" s="351"/>
      <c r="G617" s="328"/>
      <c r="H617" s="328"/>
      <c r="I617" s="328"/>
      <c r="J617" s="328"/>
      <c r="K617" s="328"/>
      <c r="L617" s="326"/>
      <c r="M617" s="328"/>
      <c r="N617" s="328"/>
      <c r="O617" s="328"/>
      <c r="P617" s="328"/>
      <c r="Q617" s="328"/>
      <c r="R617" s="328"/>
      <c r="S617" s="328"/>
      <c r="T617" s="328"/>
      <c r="U617" s="328"/>
      <c r="V617" s="328"/>
    </row>
    <row r="618" spans="1:22">
      <c r="A618" s="400">
        <f>Baseline!A618</f>
        <v>24</v>
      </c>
      <c r="B618" s="9" t="s">
        <v>93</v>
      </c>
      <c r="C618" s="351"/>
      <c r="G618" s="325">
        <f t="shared" ref="G618:U618" si="344">G575/G$550*100</f>
        <v>0</v>
      </c>
      <c r="H618" s="325">
        <f t="shared" si="344"/>
        <v>0</v>
      </c>
      <c r="I618" s="325">
        <f t="shared" si="344"/>
        <v>0</v>
      </c>
      <c r="J618" s="325">
        <f t="shared" si="344"/>
        <v>0</v>
      </c>
      <c r="K618" s="325">
        <f t="shared" si="344"/>
        <v>0</v>
      </c>
      <c r="L618" s="325">
        <f t="shared" si="344"/>
        <v>-3.0602693705762086E-3</v>
      </c>
      <c r="M618" s="325">
        <f t="shared" ca="1" si="344"/>
        <v>3.5881330256833342E-2</v>
      </c>
      <c r="N618" s="325">
        <f t="shared" ca="1" si="344"/>
        <v>0.17050116094773171</v>
      </c>
      <c r="O618" s="325">
        <f t="shared" ca="1" si="344"/>
        <v>0.16366210181574947</v>
      </c>
      <c r="P618" s="325">
        <f t="shared" ca="1" si="344"/>
        <v>0.2034301459701213</v>
      </c>
      <c r="Q618" s="325">
        <f t="shared" ca="1" si="344"/>
        <v>-0.37506434113160952</v>
      </c>
      <c r="R618" s="325">
        <f t="shared" ca="1" si="344"/>
        <v>-0.3652040269545036</v>
      </c>
      <c r="S618" s="325">
        <f t="shared" ca="1" si="344"/>
        <v>-0.30636228084971073</v>
      </c>
      <c r="T618" s="325">
        <f t="shared" ca="1" si="344"/>
        <v>-0.37612550307878306</v>
      </c>
      <c r="U618" s="325">
        <f t="shared" ca="1" si="344"/>
        <v>-0.38976909853515579</v>
      </c>
      <c r="V618" s="325"/>
    </row>
    <row r="619" spans="1:22">
      <c r="A619" s="400">
        <f>Baseline!A619</f>
        <v>25</v>
      </c>
      <c r="B619" s="9" t="s">
        <v>94</v>
      </c>
      <c r="C619" s="351"/>
      <c r="G619" s="325">
        <f t="shared" ref="G619:U619" si="345">G576/G$550*100</f>
        <v>-0.34985446243748453</v>
      </c>
      <c r="H619" s="325">
        <f t="shared" si="345"/>
        <v>-0.5924246069968907</v>
      </c>
      <c r="I619" s="325">
        <f t="shared" si="345"/>
        <v>2.6597571361183424E-2</v>
      </c>
      <c r="J619" s="325">
        <f t="shared" si="345"/>
        <v>-0.97203743471076431</v>
      </c>
      <c r="K619" s="325">
        <f t="shared" si="345"/>
        <v>0.18547513266853319</v>
      </c>
      <c r="L619" s="325">
        <f t="shared" si="345"/>
        <v>3.0602041051371871E-3</v>
      </c>
      <c r="M619" s="325">
        <f t="shared" ca="1" si="345"/>
        <v>-3.5881389645361937E-2</v>
      </c>
      <c r="N619" s="325">
        <f t="shared" ca="1" si="345"/>
        <v>-0.17050121466635884</v>
      </c>
      <c r="O619" s="325">
        <f t="shared" ca="1" si="345"/>
        <v>-0.16366210181574992</v>
      </c>
      <c r="P619" s="325">
        <f t="shared" ca="1" si="345"/>
        <v>-0.20343014597012138</v>
      </c>
      <c r="Q619" s="325">
        <f t="shared" ca="1" si="345"/>
        <v>0.37506434113160914</v>
      </c>
      <c r="R619" s="325">
        <f t="shared" ca="1" si="345"/>
        <v>0.36520402695450382</v>
      </c>
      <c r="S619" s="325">
        <f t="shared" ca="1" si="345"/>
        <v>0.30636228084971046</v>
      </c>
      <c r="T619" s="325">
        <f t="shared" ca="1" si="345"/>
        <v>0.37612550307878306</v>
      </c>
      <c r="U619" s="325">
        <f t="shared" ca="1" si="345"/>
        <v>0.38976909853515568</v>
      </c>
      <c r="V619" s="325"/>
    </row>
    <row r="620" spans="1:22">
      <c r="A620" s="400">
        <f>Baseline!A620</f>
        <v>26</v>
      </c>
      <c r="B620" s="9" t="s">
        <v>95</v>
      </c>
      <c r="C620" s="351"/>
      <c r="G620" s="325">
        <f t="shared" ref="G620:U620" si="346">G577/G$550*100</f>
        <v>-0.34985446243748453</v>
      </c>
      <c r="H620" s="325">
        <f t="shared" si="346"/>
        <v>-0.5924246069968907</v>
      </c>
      <c r="I620" s="325">
        <f t="shared" si="346"/>
        <v>2.6597571361183424E-2</v>
      </c>
      <c r="J620" s="325">
        <f t="shared" si="346"/>
        <v>-0.97203743471076431</v>
      </c>
      <c r="K620" s="325">
        <f t="shared" si="346"/>
        <v>0.18547513266853319</v>
      </c>
      <c r="L620" s="325">
        <f t="shared" si="346"/>
        <v>9.2652650568017497E-2</v>
      </c>
      <c r="M620" s="325">
        <f t="shared" ca="1" si="346"/>
        <v>5.9432424106279053E-2</v>
      </c>
      <c r="N620" s="325">
        <f t="shared" ca="1" si="346"/>
        <v>-7.4029042139881401E-2</v>
      </c>
      <c r="O620" s="325">
        <f t="shared" ca="1" si="346"/>
        <v>-6.1718846633076987E-2</v>
      </c>
      <c r="P620" s="325">
        <f t="shared" ca="1" si="346"/>
        <v>-9.7792018040284409E-2</v>
      </c>
      <c r="Q620" s="325">
        <f t="shared" ca="1" si="346"/>
        <v>0.48351944850723522</v>
      </c>
      <c r="R620" s="325">
        <f t="shared" ca="1" si="346"/>
        <v>0.42452160481941326</v>
      </c>
      <c r="S620" s="325">
        <f t="shared" ca="1" si="346"/>
        <v>0.32024206100410313</v>
      </c>
      <c r="T620" s="325">
        <f t="shared" ca="1" si="346"/>
        <v>0.34657057710094019</v>
      </c>
      <c r="U620" s="325">
        <f t="shared" ca="1" si="346"/>
        <v>0.31600486531892613</v>
      </c>
      <c r="V620" s="325"/>
    </row>
    <row r="621" spans="1:22">
      <c r="A621" s="400">
        <f>Baseline!A621</f>
        <v>27</v>
      </c>
      <c r="B621" s="9" t="s">
        <v>311</v>
      </c>
      <c r="C621" s="351"/>
      <c r="G621" s="325">
        <f t="shared" ref="G621:U621" si="347">G564/G$550*100</f>
        <v>3.013804799384987</v>
      </c>
      <c r="H621" s="325">
        <f t="shared" si="347"/>
        <v>3.3686246926566596</v>
      </c>
      <c r="I621" s="325">
        <f t="shared" si="347"/>
        <v>2.9273530292965417</v>
      </c>
      <c r="J621" s="325">
        <f t="shared" si="347"/>
        <v>2.8894551152233281</v>
      </c>
      <c r="K621" s="325">
        <f t="shared" si="347"/>
        <v>2.7211786212004379</v>
      </c>
      <c r="L621" s="325">
        <f t="shared" si="347"/>
        <v>2.7258852239096583</v>
      </c>
      <c r="M621" s="325">
        <f t="shared" si="347"/>
        <v>2.6044508520094345</v>
      </c>
      <c r="N621" s="325">
        <f t="shared" si="347"/>
        <v>2.4735904963124908</v>
      </c>
      <c r="O621" s="325">
        <f t="shared" si="347"/>
        <v>2.3461094781944012</v>
      </c>
      <c r="P621" s="325">
        <f t="shared" si="347"/>
        <v>2.2996782630699917</v>
      </c>
      <c r="Q621" s="325">
        <f t="shared" si="347"/>
        <v>2.2541652644166676</v>
      </c>
      <c r="R621" s="325">
        <f t="shared" si="347"/>
        <v>2.2095533907680815</v>
      </c>
      <c r="S621" s="325">
        <f t="shared" si="347"/>
        <v>2.165824411383976</v>
      </c>
      <c r="T621" s="325">
        <f t="shared" si="347"/>
        <v>2.1229608068811685</v>
      </c>
      <c r="U621" s="325">
        <f t="shared" si="347"/>
        <v>2.0809456675121485</v>
      </c>
      <c r="V621" s="325"/>
    </row>
    <row r="622" spans="1:22">
      <c r="A622" s="400">
        <f>Baseline!A622</f>
        <v>28</v>
      </c>
      <c r="B622" s="9" t="s">
        <v>312</v>
      </c>
      <c r="C622" s="351"/>
      <c r="G622" s="325">
        <f t="shared" ref="G622:U622" si="348">G573/G$550*100</f>
        <v>3.3636592618224714</v>
      </c>
      <c r="H622" s="325">
        <f t="shared" si="348"/>
        <v>3.9610492996535505</v>
      </c>
      <c r="I622" s="325">
        <f t="shared" si="348"/>
        <v>2.9007554579353583</v>
      </c>
      <c r="J622" s="325">
        <f t="shared" si="348"/>
        <v>3.8614925499340922</v>
      </c>
      <c r="K622" s="325">
        <f t="shared" si="348"/>
        <v>2.535703488531905</v>
      </c>
      <c r="L622" s="325">
        <f t="shared" si="348"/>
        <v>2.722825019804521</v>
      </c>
      <c r="M622" s="325">
        <f t="shared" ca="1" si="348"/>
        <v>2.6403322416547961</v>
      </c>
      <c r="N622" s="325">
        <f t="shared" ca="1" si="348"/>
        <v>2.64409171097885</v>
      </c>
      <c r="O622" s="325">
        <f t="shared" ca="1" si="348"/>
        <v>2.5097715800101508</v>
      </c>
      <c r="P622" s="325">
        <f t="shared" ca="1" si="348"/>
        <v>2.503108409040113</v>
      </c>
      <c r="Q622" s="325">
        <f t="shared" ca="1" si="348"/>
        <v>1.8791009232850584</v>
      </c>
      <c r="R622" s="325">
        <f t="shared" ca="1" si="348"/>
        <v>1.8443493638135775</v>
      </c>
      <c r="S622" s="325">
        <f t="shared" ca="1" si="348"/>
        <v>1.8594621305342656</v>
      </c>
      <c r="T622" s="325">
        <f t="shared" ca="1" si="348"/>
        <v>1.7468353038023854</v>
      </c>
      <c r="U622" s="325">
        <f t="shared" ca="1" si="348"/>
        <v>1.6911765689769926</v>
      </c>
      <c r="V622" s="325"/>
    </row>
    <row r="623" spans="1:22">
      <c r="A623" s="400">
        <f>Baseline!A623</f>
        <v>0</v>
      </c>
      <c r="B623" s="9"/>
      <c r="C623" s="351"/>
      <c r="G623" s="328"/>
      <c r="H623" s="328"/>
      <c r="I623" s="328"/>
      <c r="J623" s="328"/>
      <c r="K623" s="328"/>
      <c r="L623" s="326"/>
      <c r="M623" s="328"/>
      <c r="N623" s="328"/>
      <c r="O623" s="328"/>
      <c r="P623" s="328"/>
      <c r="Q623" s="328"/>
      <c r="R623" s="328"/>
      <c r="S623" s="328"/>
      <c r="T623" s="328"/>
      <c r="U623" s="328"/>
      <c r="V623" s="328"/>
    </row>
    <row r="624" spans="1:22">
      <c r="A624" s="400">
        <f>Baseline!A624</f>
        <v>0</v>
      </c>
      <c r="B624" s="9" t="s">
        <v>86</v>
      </c>
      <c r="C624" s="351"/>
      <c r="G624" s="328"/>
      <c r="H624" s="328">
        <f t="shared" ref="H624:U624" si="349">(H564/G564-1)*100</f>
        <v>21.72397746376673</v>
      </c>
      <c r="I624" s="328">
        <f t="shared" si="349"/>
        <v>11.227887626301246</v>
      </c>
      <c r="J624" s="328">
        <f t="shared" si="349"/>
        <v>10.594637360437375</v>
      </c>
      <c r="K624" s="328">
        <f t="shared" si="349"/>
        <v>6.3216540968402235</v>
      </c>
      <c r="L624" s="328">
        <f t="shared" si="349"/>
        <v>5.0000000000000044</v>
      </c>
      <c r="M624" s="328">
        <f t="shared" si="349"/>
        <v>4.9999999999999822</v>
      </c>
      <c r="N624" s="328">
        <f t="shared" si="349"/>
        <v>5.0000000000000266</v>
      </c>
      <c r="O624" s="328">
        <f t="shared" si="349"/>
        <v>4.99999999999996</v>
      </c>
      <c r="P624" s="328">
        <f t="shared" si="349"/>
        <v>5.0000000000000266</v>
      </c>
      <c r="Q624" s="328">
        <f t="shared" si="349"/>
        <v>4.9999999999999822</v>
      </c>
      <c r="R624" s="328">
        <f t="shared" si="349"/>
        <v>5.0000000000000266</v>
      </c>
      <c r="S624" s="328">
        <f t="shared" si="349"/>
        <v>4.9999999999999822</v>
      </c>
      <c r="T624" s="328">
        <f t="shared" si="349"/>
        <v>4.9999999999999822</v>
      </c>
      <c r="U624" s="328">
        <f t="shared" si="349"/>
        <v>5.0000000000000044</v>
      </c>
      <c r="V624" s="328"/>
    </row>
    <row r="625" spans="1:22">
      <c r="A625" s="400">
        <f>Baseline!A625</f>
        <v>0</v>
      </c>
      <c r="B625" s="9" t="s">
        <v>87</v>
      </c>
      <c r="C625" s="351"/>
      <c r="G625" s="328"/>
      <c r="H625" s="328">
        <f t="shared" ref="H625:U625" si="350">(H565/G565-1)*100</f>
        <v>26.449386689633236</v>
      </c>
      <c r="I625" s="328">
        <f t="shared" si="350"/>
        <v>-10.583270179718852</v>
      </c>
      <c r="J625" s="328">
        <f t="shared" si="350"/>
        <v>17.121121442124366</v>
      </c>
      <c r="K625" s="328">
        <f t="shared" si="350"/>
        <v>-1.0350760593283659</v>
      </c>
      <c r="L625" s="328">
        <f t="shared" si="350"/>
        <v>5.0000000000000044</v>
      </c>
      <c r="M625" s="328">
        <f t="shared" si="350"/>
        <v>5.0000000000000044</v>
      </c>
      <c r="N625" s="328">
        <f t="shared" si="350"/>
        <v>5.0000000000000044</v>
      </c>
      <c r="O625" s="328">
        <f t="shared" si="350"/>
        <v>4.9999999999999822</v>
      </c>
      <c r="P625" s="328">
        <f t="shared" si="350"/>
        <v>5.0000000000000266</v>
      </c>
      <c r="Q625" s="328">
        <f t="shared" si="350"/>
        <v>4.9999999999999822</v>
      </c>
      <c r="R625" s="328">
        <f t="shared" si="350"/>
        <v>5.0000000000000266</v>
      </c>
      <c r="S625" s="328">
        <f t="shared" si="350"/>
        <v>4.9999999999999822</v>
      </c>
      <c r="T625" s="328">
        <f t="shared" si="350"/>
        <v>5.0000000000000044</v>
      </c>
      <c r="U625" s="328">
        <f t="shared" si="350"/>
        <v>4.9999999999999822</v>
      </c>
      <c r="V625" s="328"/>
    </row>
    <row r="626" spans="1:22">
      <c r="A626" s="400">
        <f>Baseline!A626</f>
        <v>0</v>
      </c>
      <c r="B626" s="9" t="s">
        <v>88</v>
      </c>
      <c r="C626" s="351"/>
      <c r="G626" s="328"/>
      <c r="H626" s="328">
        <f t="shared" ref="H626:U626" si="351">(H558/G558-1)*100</f>
        <v>0.5128808778856575</v>
      </c>
      <c r="I626" s="328">
        <f t="shared" si="351"/>
        <v>98.070926500370433</v>
      </c>
      <c r="J626" s="328">
        <f t="shared" si="351"/>
        <v>-3.0514755433186269</v>
      </c>
      <c r="K626" s="328">
        <f t="shared" si="351"/>
        <v>37.27037993820683</v>
      </c>
      <c r="L626" s="328">
        <f t="shared" si="351"/>
        <v>5.0000000000000044</v>
      </c>
      <c r="M626" s="328">
        <f t="shared" si="351"/>
        <v>5.0000000000000044</v>
      </c>
      <c r="N626" s="328">
        <f t="shared" si="351"/>
        <v>5.0000000000000044</v>
      </c>
      <c r="O626" s="328">
        <f t="shared" si="351"/>
        <v>4.9999999999999822</v>
      </c>
      <c r="P626" s="328">
        <f t="shared" si="351"/>
        <v>5.0000000000000044</v>
      </c>
      <c r="Q626" s="328">
        <f t="shared" si="351"/>
        <v>4.9999999999999822</v>
      </c>
      <c r="R626" s="328">
        <f t="shared" si="351"/>
        <v>5.0000000000000266</v>
      </c>
      <c r="S626" s="328">
        <f t="shared" si="351"/>
        <v>4.9999999999999822</v>
      </c>
      <c r="T626" s="328">
        <f t="shared" si="351"/>
        <v>5.0000000000000044</v>
      </c>
      <c r="U626" s="328">
        <f t="shared" si="351"/>
        <v>4.9999999999999822</v>
      </c>
      <c r="V626" s="328"/>
    </row>
    <row r="627" spans="1:22">
      <c r="A627" s="400">
        <f>Baseline!A627</f>
        <v>0</v>
      </c>
      <c r="B627" s="9" t="s">
        <v>313</v>
      </c>
      <c r="C627" s="351"/>
      <c r="G627" s="328"/>
      <c r="H627" s="328">
        <f t="shared" ref="H627:U627" si="352">(H550/G550-1)*100</f>
        <v>8.9026950019809981</v>
      </c>
      <c r="I627" s="328">
        <f t="shared" si="352"/>
        <v>27.994473170882749</v>
      </c>
      <c r="J627" s="328">
        <f t="shared" si="352"/>
        <v>12.045189764439733</v>
      </c>
      <c r="K627" s="328">
        <f t="shared" si="352"/>
        <v>12.896538615901299</v>
      </c>
      <c r="L627" s="328">
        <f t="shared" si="352"/>
        <v>4.8187035609080775</v>
      </c>
      <c r="M627" s="328">
        <f t="shared" si="352"/>
        <v>9.8956996211642334</v>
      </c>
      <c r="N627" s="328">
        <f t="shared" si="352"/>
        <v>10.554814901117449</v>
      </c>
      <c r="O627" s="328">
        <f t="shared" si="352"/>
        <v>10.705405918525624</v>
      </c>
      <c r="P627" s="328">
        <f t="shared" si="352"/>
        <v>7.1199824629184061</v>
      </c>
      <c r="Q627" s="328">
        <f t="shared" si="352"/>
        <v>7.1200153041288683</v>
      </c>
      <c r="R627" s="328">
        <f t="shared" si="352"/>
        <v>7.1199970784472821</v>
      </c>
      <c r="S627" s="328">
        <f t="shared" si="352"/>
        <v>7.1199977298238126</v>
      </c>
      <c r="T627" s="328">
        <f t="shared" si="352"/>
        <v>7.120000735862253</v>
      </c>
      <c r="U627" s="328">
        <f t="shared" si="352"/>
        <v>7.119992704577105</v>
      </c>
      <c r="V627" s="328"/>
    </row>
    <row r="628" spans="1:22">
      <c r="A628" s="400">
        <f>Baseline!A628</f>
        <v>0</v>
      </c>
      <c r="B628" s="10"/>
      <c r="C628" s="351"/>
      <c r="G628" s="334"/>
      <c r="H628" s="334"/>
      <c r="I628" s="334"/>
      <c r="J628" s="334"/>
      <c r="K628" s="334"/>
      <c r="L628" s="334"/>
      <c r="M628" s="334"/>
      <c r="N628" s="334"/>
      <c r="O628" s="334"/>
      <c r="P628" s="334"/>
      <c r="Q628" s="334"/>
      <c r="R628" s="334"/>
      <c r="S628" s="334"/>
      <c r="T628" s="334"/>
      <c r="U628" s="334"/>
      <c r="V628" s="334"/>
    </row>
    <row r="629" spans="1:22">
      <c r="A629" s="400">
        <f>Baseline!A629</f>
        <v>0</v>
      </c>
      <c r="B629" s="111" t="s">
        <v>314</v>
      </c>
      <c r="C629" s="350"/>
      <c r="G629" s="349">
        <f t="shared" ref="G629:U629" si="353">G536</f>
        <v>2015</v>
      </c>
      <c r="H629" s="349">
        <f t="shared" si="353"/>
        <v>2016</v>
      </c>
      <c r="I629" s="349">
        <f t="shared" si="353"/>
        <v>2017</v>
      </c>
      <c r="J629" s="349">
        <f t="shared" si="353"/>
        <v>2018</v>
      </c>
      <c r="K629" s="349">
        <f t="shared" si="353"/>
        <v>2019</v>
      </c>
      <c r="L629" s="349">
        <f t="shared" si="353"/>
        <v>2020</v>
      </c>
      <c r="M629" s="349">
        <f t="shared" si="353"/>
        <v>2021</v>
      </c>
      <c r="N629" s="349">
        <f t="shared" si="353"/>
        <v>2022</v>
      </c>
      <c r="O629" s="349">
        <f t="shared" si="353"/>
        <v>2023</v>
      </c>
      <c r="P629" s="349">
        <f t="shared" si="353"/>
        <v>2024</v>
      </c>
      <c r="Q629" s="349">
        <f t="shared" si="353"/>
        <v>2025</v>
      </c>
      <c r="R629" s="349">
        <f t="shared" si="353"/>
        <v>2026</v>
      </c>
      <c r="S629" s="349">
        <f t="shared" si="353"/>
        <v>2027</v>
      </c>
      <c r="T629" s="349">
        <f t="shared" si="353"/>
        <v>2028</v>
      </c>
      <c r="U629" s="349">
        <f t="shared" si="353"/>
        <v>2029</v>
      </c>
      <c r="V629" s="349"/>
    </row>
    <row r="630" spans="1:22">
      <c r="A630" s="400">
        <f>Baseline!A630</f>
        <v>0</v>
      </c>
      <c r="B630" s="111"/>
      <c r="C630" s="350"/>
      <c r="G630" s="349"/>
      <c r="H630" s="349"/>
      <c r="I630" s="349"/>
      <c r="J630" s="349"/>
      <c r="K630" s="349"/>
      <c r="L630" s="349"/>
      <c r="M630" s="349"/>
      <c r="N630" s="349"/>
      <c r="O630" s="349"/>
      <c r="P630" s="349"/>
      <c r="Q630" s="349"/>
      <c r="R630" s="349"/>
      <c r="S630" s="349"/>
      <c r="T630" s="349"/>
      <c r="U630" s="349"/>
      <c r="V630" s="349"/>
    </row>
    <row r="631" spans="1:22" ht="15">
      <c r="A631" s="400" t="str">
        <f>Baseline!A631</f>
        <v>20a</v>
      </c>
      <c r="B631" s="380" t="s">
        <v>115</v>
      </c>
      <c r="C631" s="381"/>
      <c r="D631" s="382"/>
      <c r="E631" s="156"/>
      <c r="F631" s="156"/>
      <c r="G631" s="383">
        <f t="shared" ref="G631:U631" si="354">G582</f>
        <v>8.5413045724874195</v>
      </c>
      <c r="H631" s="383">
        <f t="shared" si="354"/>
        <v>8.6948480442005991</v>
      </c>
      <c r="I631" s="383">
        <f t="shared" si="354"/>
        <v>7.0876758565315052</v>
      </c>
      <c r="J631" s="383">
        <f t="shared" si="354"/>
        <v>8.705989540960541</v>
      </c>
      <c r="K631" s="383">
        <f t="shared" si="354"/>
        <v>8.0276903102430133</v>
      </c>
      <c r="L631" s="383">
        <f t="shared" si="354"/>
        <v>7.1445504791175578</v>
      </c>
      <c r="M631" s="383">
        <f t="shared" ca="1" si="354"/>
        <v>5.6749901398586484</v>
      </c>
      <c r="N631" s="383">
        <f t="shared" ca="1" si="354"/>
        <v>4.3544319325914858</v>
      </c>
      <c r="O631" s="383">
        <f t="shared" ca="1" si="354"/>
        <v>3.2051691942577092</v>
      </c>
      <c r="P631" s="383">
        <f t="shared" ca="1" si="354"/>
        <v>2.2840721338805983</v>
      </c>
      <c r="Q631" s="383">
        <f t="shared" ca="1" si="354"/>
        <v>1.4431181713477796</v>
      </c>
      <c r="R631" s="383">
        <f t="shared" ca="1" si="354"/>
        <v>0.62470817575303628</v>
      </c>
      <c r="S631" s="383">
        <f t="shared" ca="1" si="354"/>
        <v>-0.16926932310081666</v>
      </c>
      <c r="T631" s="383">
        <f t="shared" ca="1" si="354"/>
        <v>-0.93874138375243832</v>
      </c>
      <c r="U631" s="383">
        <f t="shared" ca="1" si="354"/>
        <v>-1.6864116850850484</v>
      </c>
      <c r="V631" s="336"/>
    </row>
    <row r="632" spans="1:22" ht="15">
      <c r="A632" s="400" t="str">
        <f>Baseline!A632</f>
        <v>20b</v>
      </c>
      <c r="B632" s="369" t="s">
        <v>317</v>
      </c>
      <c r="C632" s="352"/>
      <c r="G632" s="371">
        <v>25</v>
      </c>
      <c r="H632" s="324">
        <f t="shared" ref="H632:U632" si="355">G632</f>
        <v>25</v>
      </c>
      <c r="I632" s="324">
        <f t="shared" si="355"/>
        <v>25</v>
      </c>
      <c r="J632" s="324">
        <f t="shared" si="355"/>
        <v>25</v>
      </c>
      <c r="K632" s="324">
        <f t="shared" si="355"/>
        <v>25</v>
      </c>
      <c r="L632" s="324">
        <f t="shared" si="355"/>
        <v>25</v>
      </c>
      <c r="M632" s="324">
        <f t="shared" si="355"/>
        <v>25</v>
      </c>
      <c r="N632" s="324">
        <f t="shared" si="355"/>
        <v>25</v>
      </c>
      <c r="O632" s="324">
        <f t="shared" si="355"/>
        <v>25</v>
      </c>
      <c r="P632" s="324">
        <f t="shared" si="355"/>
        <v>25</v>
      </c>
      <c r="Q632" s="324">
        <f t="shared" si="355"/>
        <v>25</v>
      </c>
      <c r="R632" s="324">
        <f t="shared" si="355"/>
        <v>25</v>
      </c>
      <c r="S632" s="324">
        <f t="shared" si="355"/>
        <v>25</v>
      </c>
      <c r="T632" s="324">
        <f t="shared" si="355"/>
        <v>25</v>
      </c>
      <c r="U632" s="324">
        <f t="shared" si="355"/>
        <v>25</v>
      </c>
      <c r="V632" s="328"/>
    </row>
    <row r="633" spans="1:22" ht="15.75">
      <c r="A633" s="400">
        <f>Baseline!A633</f>
        <v>0</v>
      </c>
      <c r="B633" s="6" t="s">
        <v>89</v>
      </c>
      <c r="C633" s="352"/>
      <c r="G633" s="330">
        <f t="shared" ref="G633:U633" si="356">G634*2</f>
        <v>16.666666666666668</v>
      </c>
      <c r="H633" s="330">
        <f t="shared" si="356"/>
        <v>16.666666666666668</v>
      </c>
      <c r="I633" s="330">
        <f t="shared" si="356"/>
        <v>16.666666666666668</v>
      </c>
      <c r="J633" s="330">
        <f t="shared" si="356"/>
        <v>16.666666666666668</v>
      </c>
      <c r="K633" s="330">
        <f t="shared" si="356"/>
        <v>16.666666666666668</v>
      </c>
      <c r="L633" s="335">
        <f t="shared" si="356"/>
        <v>16.666666666666668</v>
      </c>
      <c r="M633" s="330">
        <f t="shared" si="356"/>
        <v>16.666666666666668</v>
      </c>
      <c r="N633" s="330">
        <f t="shared" si="356"/>
        <v>16.666666666666668</v>
      </c>
      <c r="O633" s="330">
        <f t="shared" si="356"/>
        <v>16.666666666666668</v>
      </c>
      <c r="P633" s="330">
        <f t="shared" si="356"/>
        <v>16.666666666666668</v>
      </c>
      <c r="Q633" s="330">
        <f t="shared" si="356"/>
        <v>16.666666666666668</v>
      </c>
      <c r="R633" s="330">
        <f t="shared" si="356"/>
        <v>16.666666666666668</v>
      </c>
      <c r="S633" s="330">
        <f t="shared" si="356"/>
        <v>16.666666666666668</v>
      </c>
      <c r="T633" s="330">
        <f t="shared" si="356"/>
        <v>16.666666666666668</v>
      </c>
      <c r="U633" s="330">
        <f t="shared" si="356"/>
        <v>16.666666666666668</v>
      </c>
      <c r="V633" s="330"/>
    </row>
    <row r="634" spans="1:22" ht="15.75">
      <c r="A634" s="400">
        <f>Baseline!A634</f>
        <v>0</v>
      </c>
      <c r="B634" s="6" t="s">
        <v>90</v>
      </c>
      <c r="C634" s="352"/>
      <c r="G634" s="330">
        <f t="shared" ref="G634:U634" si="357">G632/3</f>
        <v>8.3333333333333339</v>
      </c>
      <c r="H634" s="330">
        <f t="shared" si="357"/>
        <v>8.3333333333333339</v>
      </c>
      <c r="I634" s="330">
        <f t="shared" si="357"/>
        <v>8.3333333333333339</v>
      </c>
      <c r="J634" s="330">
        <f t="shared" si="357"/>
        <v>8.3333333333333339</v>
      </c>
      <c r="K634" s="330">
        <f t="shared" si="357"/>
        <v>8.3333333333333339</v>
      </c>
      <c r="L634" s="335">
        <f t="shared" si="357"/>
        <v>8.3333333333333339</v>
      </c>
      <c r="M634" s="330">
        <f t="shared" si="357"/>
        <v>8.3333333333333339</v>
      </c>
      <c r="N634" s="330">
        <f t="shared" si="357"/>
        <v>8.3333333333333339</v>
      </c>
      <c r="O634" s="330">
        <f t="shared" si="357"/>
        <v>8.3333333333333339</v>
      </c>
      <c r="P634" s="330">
        <f t="shared" si="357"/>
        <v>8.3333333333333339</v>
      </c>
      <c r="Q634" s="330">
        <f t="shared" si="357"/>
        <v>8.3333333333333339</v>
      </c>
      <c r="R634" s="330">
        <f t="shared" si="357"/>
        <v>8.3333333333333339</v>
      </c>
      <c r="S634" s="330">
        <f t="shared" si="357"/>
        <v>8.3333333333333339</v>
      </c>
      <c r="T634" s="330">
        <f t="shared" si="357"/>
        <v>8.3333333333333339</v>
      </c>
      <c r="U634" s="330">
        <f t="shared" si="357"/>
        <v>8.3333333333333339</v>
      </c>
      <c r="V634" s="330"/>
    </row>
    <row r="635" spans="1:22" ht="15">
      <c r="A635" s="400" t="str">
        <f>Baseline!A635</f>
        <v>21a</v>
      </c>
      <c r="B635" s="380" t="s">
        <v>120</v>
      </c>
      <c r="C635" s="381"/>
      <c r="D635" s="382"/>
      <c r="E635" s="156"/>
      <c r="F635" s="156"/>
      <c r="G635" s="383">
        <f t="shared" ref="G635:U635" si="358">G585</f>
        <v>283.40603128080511</v>
      </c>
      <c r="H635" s="383">
        <f t="shared" si="358"/>
        <v>258.11269694586906</v>
      </c>
      <c r="I635" s="383">
        <f t="shared" si="358"/>
        <v>242.11893084295033</v>
      </c>
      <c r="J635" s="383">
        <f t="shared" si="358"/>
        <v>301.30212077330191</v>
      </c>
      <c r="K635" s="383">
        <f t="shared" si="358"/>
        <v>295.00784137064954</v>
      </c>
      <c r="L635" s="383">
        <f t="shared" si="358"/>
        <v>262.1001946982322</v>
      </c>
      <c r="M635" s="383">
        <f t="shared" ca="1" si="358"/>
        <v>217.89584301351562</v>
      </c>
      <c r="N635" s="383">
        <f t="shared" ca="1" si="358"/>
        <v>176.03689612661685</v>
      </c>
      <c r="O635" s="383">
        <f t="shared" ca="1" si="358"/>
        <v>136.61635247833587</v>
      </c>
      <c r="P635" s="383">
        <f t="shared" ca="1" si="358"/>
        <v>99.321377714439066</v>
      </c>
      <c r="Q635" s="383">
        <f t="shared" ca="1" si="358"/>
        <v>64.020069607506315</v>
      </c>
      <c r="R635" s="383">
        <f t="shared" ca="1" si="358"/>
        <v>28.27305184672981</v>
      </c>
      <c r="S635" s="383">
        <f t="shared" ca="1" si="358"/>
        <v>-7.8154684290704921</v>
      </c>
      <c r="T635" s="383">
        <f t="shared" ca="1" si="358"/>
        <v>-44.218498085771969</v>
      </c>
      <c r="U635" s="383">
        <f t="shared" ca="1" si="358"/>
        <v>-81.04063990777901</v>
      </c>
      <c r="V635" s="336"/>
    </row>
    <row r="636" spans="1:22" ht="15">
      <c r="A636" s="400" t="str">
        <f>Baseline!A636</f>
        <v>21b</v>
      </c>
      <c r="B636" s="369" t="s">
        <v>318</v>
      </c>
      <c r="C636" s="352"/>
      <c r="G636" s="371">
        <v>200</v>
      </c>
      <c r="H636" s="372">
        <f t="shared" ref="H636:U636" si="359">G636</f>
        <v>200</v>
      </c>
      <c r="I636" s="372">
        <f t="shared" si="359"/>
        <v>200</v>
      </c>
      <c r="J636" s="372">
        <f t="shared" si="359"/>
        <v>200</v>
      </c>
      <c r="K636" s="372">
        <f t="shared" si="359"/>
        <v>200</v>
      </c>
      <c r="L636" s="372">
        <f t="shared" si="359"/>
        <v>200</v>
      </c>
      <c r="M636" s="372">
        <f t="shared" si="359"/>
        <v>200</v>
      </c>
      <c r="N636" s="372">
        <f t="shared" si="359"/>
        <v>200</v>
      </c>
      <c r="O636" s="372">
        <f t="shared" si="359"/>
        <v>200</v>
      </c>
      <c r="P636" s="372">
        <f t="shared" si="359"/>
        <v>200</v>
      </c>
      <c r="Q636" s="372">
        <f t="shared" si="359"/>
        <v>200</v>
      </c>
      <c r="R636" s="372">
        <f t="shared" si="359"/>
        <v>200</v>
      </c>
      <c r="S636" s="372">
        <f t="shared" si="359"/>
        <v>200</v>
      </c>
      <c r="T636" s="372">
        <f t="shared" si="359"/>
        <v>200</v>
      </c>
      <c r="U636" s="372">
        <f t="shared" si="359"/>
        <v>200</v>
      </c>
      <c r="V636" s="337"/>
    </row>
    <row r="637" spans="1:22" ht="15.75">
      <c r="A637" s="400">
        <f>Baseline!A637</f>
        <v>0</v>
      </c>
      <c r="B637" s="6" t="s">
        <v>89</v>
      </c>
      <c r="C637" s="352"/>
      <c r="G637" s="338">
        <f t="shared" ref="G637:U637" si="360">G638*2</f>
        <v>133.33333333333334</v>
      </c>
      <c r="H637" s="329">
        <f t="shared" si="360"/>
        <v>133.33333333333334</v>
      </c>
      <c r="I637" s="329">
        <f t="shared" si="360"/>
        <v>133.33333333333334</v>
      </c>
      <c r="J637" s="329">
        <f t="shared" si="360"/>
        <v>133.33333333333334</v>
      </c>
      <c r="K637" s="329">
        <f t="shared" si="360"/>
        <v>133.33333333333334</v>
      </c>
      <c r="L637" s="329">
        <f t="shared" si="360"/>
        <v>133.33333333333334</v>
      </c>
      <c r="M637" s="329">
        <f t="shared" si="360"/>
        <v>133.33333333333334</v>
      </c>
      <c r="N637" s="329">
        <f t="shared" si="360"/>
        <v>133.33333333333334</v>
      </c>
      <c r="O637" s="329">
        <f t="shared" si="360"/>
        <v>133.33333333333334</v>
      </c>
      <c r="P637" s="329">
        <f t="shared" si="360"/>
        <v>133.33333333333334</v>
      </c>
      <c r="Q637" s="329">
        <f t="shared" si="360"/>
        <v>133.33333333333334</v>
      </c>
      <c r="R637" s="329">
        <f t="shared" si="360"/>
        <v>133.33333333333334</v>
      </c>
      <c r="S637" s="329">
        <f t="shared" si="360"/>
        <v>133.33333333333334</v>
      </c>
      <c r="T637" s="329">
        <f t="shared" si="360"/>
        <v>133.33333333333334</v>
      </c>
      <c r="U637" s="329">
        <f t="shared" si="360"/>
        <v>133.33333333333334</v>
      </c>
      <c r="V637" s="329"/>
    </row>
    <row r="638" spans="1:22" ht="15.75">
      <c r="A638" s="400">
        <f>Baseline!A638</f>
        <v>0</v>
      </c>
      <c r="B638" s="6" t="s">
        <v>90</v>
      </c>
      <c r="C638" s="352"/>
      <c r="G638" s="338">
        <f t="shared" ref="G638:U638" si="361">G636/3</f>
        <v>66.666666666666671</v>
      </c>
      <c r="H638" s="329">
        <f t="shared" si="361"/>
        <v>66.666666666666671</v>
      </c>
      <c r="I638" s="329">
        <f t="shared" si="361"/>
        <v>66.666666666666671</v>
      </c>
      <c r="J638" s="329">
        <f t="shared" si="361"/>
        <v>66.666666666666671</v>
      </c>
      <c r="K638" s="329">
        <f t="shared" si="361"/>
        <v>66.666666666666671</v>
      </c>
      <c r="L638" s="329">
        <f t="shared" si="361"/>
        <v>66.666666666666671</v>
      </c>
      <c r="M638" s="329">
        <f t="shared" si="361"/>
        <v>66.666666666666671</v>
      </c>
      <c r="N638" s="329">
        <f t="shared" si="361"/>
        <v>66.666666666666671</v>
      </c>
      <c r="O638" s="329">
        <f t="shared" si="361"/>
        <v>66.666666666666671</v>
      </c>
      <c r="P638" s="329">
        <f t="shared" si="361"/>
        <v>66.666666666666671</v>
      </c>
      <c r="Q638" s="329">
        <f t="shared" si="361"/>
        <v>66.666666666666671</v>
      </c>
      <c r="R638" s="329">
        <f t="shared" si="361"/>
        <v>66.666666666666671</v>
      </c>
      <c r="S638" s="329">
        <f t="shared" si="361"/>
        <v>66.666666666666671</v>
      </c>
      <c r="T638" s="329">
        <f t="shared" si="361"/>
        <v>66.666666666666671</v>
      </c>
      <c r="U638" s="329">
        <f t="shared" si="361"/>
        <v>66.666666666666671</v>
      </c>
      <c r="V638" s="329"/>
    </row>
    <row r="639" spans="1:22" ht="15">
      <c r="A639" s="400" t="str">
        <f>Baseline!A639</f>
        <v>22a</v>
      </c>
      <c r="B639" s="380" t="s">
        <v>116</v>
      </c>
      <c r="C639" s="381"/>
      <c r="D639" s="382"/>
      <c r="E639" s="156"/>
      <c r="F639" s="156"/>
      <c r="G639" s="383">
        <f t="shared" ref="G639:U639" si="362">G588</f>
        <v>6.2283042628739747</v>
      </c>
      <c r="H639" s="383">
        <f t="shared" si="362"/>
        <v>5.9666743807876248</v>
      </c>
      <c r="I639" s="383">
        <f t="shared" si="362"/>
        <v>6.3222931294625635</v>
      </c>
      <c r="J639" s="383">
        <f t="shared" si="362"/>
        <v>5.6307790072291342</v>
      </c>
      <c r="K639" s="383">
        <f t="shared" si="362"/>
        <v>6.362831768220742</v>
      </c>
      <c r="L639" s="383">
        <f t="shared" si="362"/>
        <v>6.7037206227778583</v>
      </c>
      <c r="M639" s="383">
        <f t="shared" ca="1" si="362"/>
        <v>8.1936802398070263</v>
      </c>
      <c r="N639" s="383">
        <f t="shared" ca="1" si="362"/>
        <v>13.708848648882601</v>
      </c>
      <c r="O639" s="383">
        <f t="shared" ca="1" si="362"/>
        <v>13.79187885878363</v>
      </c>
      <c r="P639" s="383">
        <f t="shared" ca="1" si="362"/>
        <v>15.66201160850963</v>
      </c>
      <c r="Q639" s="383">
        <f t="shared" ca="1" si="362"/>
        <v>-9.8227389685491975</v>
      </c>
      <c r="R639" s="383">
        <f t="shared" ca="1" si="362"/>
        <v>-9.7124240254960164</v>
      </c>
      <c r="S639" s="383">
        <f t="shared" ca="1" si="362"/>
        <v>-7.329311102702718</v>
      </c>
      <c r="T639" s="383">
        <f t="shared" ca="1" si="362"/>
        <v>-10.901040069879295</v>
      </c>
      <c r="U639" s="383">
        <f t="shared" ca="1" si="362"/>
        <v>-11.914398018323622</v>
      </c>
      <c r="V639" s="336"/>
    </row>
    <row r="640" spans="1:22" ht="15">
      <c r="A640" s="400" t="str">
        <f>Baseline!A640</f>
        <v>22b</v>
      </c>
      <c r="B640" s="369" t="s">
        <v>319</v>
      </c>
      <c r="C640" s="352"/>
      <c r="G640" s="371">
        <v>40</v>
      </c>
      <c r="H640" s="324">
        <f t="shared" ref="H640:U640" si="363">G640</f>
        <v>40</v>
      </c>
      <c r="I640" s="324">
        <f t="shared" si="363"/>
        <v>40</v>
      </c>
      <c r="J640" s="324">
        <f t="shared" si="363"/>
        <v>40</v>
      </c>
      <c r="K640" s="324">
        <f t="shared" si="363"/>
        <v>40</v>
      </c>
      <c r="L640" s="324">
        <f t="shared" si="363"/>
        <v>40</v>
      </c>
      <c r="M640" s="324">
        <f t="shared" si="363"/>
        <v>40</v>
      </c>
      <c r="N640" s="324">
        <f t="shared" si="363"/>
        <v>40</v>
      </c>
      <c r="O640" s="324">
        <f t="shared" si="363"/>
        <v>40</v>
      </c>
      <c r="P640" s="324">
        <f t="shared" si="363"/>
        <v>40</v>
      </c>
      <c r="Q640" s="324">
        <f t="shared" si="363"/>
        <v>40</v>
      </c>
      <c r="R640" s="324">
        <f t="shared" si="363"/>
        <v>40</v>
      </c>
      <c r="S640" s="324">
        <f t="shared" si="363"/>
        <v>40</v>
      </c>
      <c r="T640" s="324">
        <f t="shared" si="363"/>
        <v>40</v>
      </c>
      <c r="U640" s="324">
        <f t="shared" si="363"/>
        <v>40</v>
      </c>
      <c r="V640" s="325"/>
    </row>
    <row r="641" spans="1:22" ht="15.75">
      <c r="A641" s="400">
        <f>Baseline!A641</f>
        <v>0</v>
      </c>
      <c r="B641" s="6" t="s">
        <v>89</v>
      </c>
      <c r="C641" s="352"/>
      <c r="G641" s="329">
        <f t="shared" ref="G641:U641" si="364">G642*2</f>
        <v>26.666666666666668</v>
      </c>
      <c r="H641" s="329">
        <f t="shared" si="364"/>
        <v>26.666666666666668</v>
      </c>
      <c r="I641" s="329">
        <f t="shared" si="364"/>
        <v>26.666666666666668</v>
      </c>
      <c r="J641" s="329">
        <f t="shared" si="364"/>
        <v>26.666666666666668</v>
      </c>
      <c r="K641" s="329">
        <f t="shared" si="364"/>
        <v>26.666666666666668</v>
      </c>
      <c r="L641" s="339">
        <f t="shared" si="364"/>
        <v>26.666666666666668</v>
      </c>
      <c r="M641" s="329">
        <f t="shared" si="364"/>
        <v>26.666666666666668</v>
      </c>
      <c r="N641" s="329">
        <f t="shared" si="364"/>
        <v>26.666666666666668</v>
      </c>
      <c r="O641" s="329">
        <f t="shared" si="364"/>
        <v>26.666666666666668</v>
      </c>
      <c r="P641" s="329">
        <f t="shared" si="364"/>
        <v>26.666666666666668</v>
      </c>
      <c r="Q641" s="329">
        <f t="shared" si="364"/>
        <v>26.666666666666668</v>
      </c>
      <c r="R641" s="329">
        <f t="shared" si="364"/>
        <v>26.666666666666668</v>
      </c>
      <c r="S641" s="329">
        <f t="shared" si="364"/>
        <v>26.666666666666668</v>
      </c>
      <c r="T641" s="329">
        <f t="shared" si="364"/>
        <v>26.666666666666668</v>
      </c>
      <c r="U641" s="329">
        <f t="shared" si="364"/>
        <v>26.666666666666668</v>
      </c>
      <c r="V641" s="329"/>
    </row>
    <row r="642" spans="1:22" ht="15.75">
      <c r="A642" s="400">
        <f>Baseline!A642</f>
        <v>0</v>
      </c>
      <c r="B642" s="6" t="s">
        <v>90</v>
      </c>
      <c r="C642" s="352"/>
      <c r="G642" s="329">
        <f t="shared" ref="G642:U642" si="365">G640/3</f>
        <v>13.333333333333334</v>
      </c>
      <c r="H642" s="329">
        <f t="shared" si="365"/>
        <v>13.333333333333334</v>
      </c>
      <c r="I642" s="329">
        <f t="shared" si="365"/>
        <v>13.333333333333334</v>
      </c>
      <c r="J642" s="329">
        <f t="shared" si="365"/>
        <v>13.333333333333334</v>
      </c>
      <c r="K642" s="329">
        <f t="shared" si="365"/>
        <v>13.333333333333334</v>
      </c>
      <c r="L642" s="339">
        <f t="shared" si="365"/>
        <v>13.333333333333334</v>
      </c>
      <c r="M642" s="329">
        <f t="shared" si="365"/>
        <v>13.333333333333334</v>
      </c>
      <c r="N642" s="329">
        <f t="shared" si="365"/>
        <v>13.333333333333334</v>
      </c>
      <c r="O642" s="329">
        <f t="shared" si="365"/>
        <v>13.333333333333334</v>
      </c>
      <c r="P642" s="329">
        <f t="shared" si="365"/>
        <v>13.333333333333334</v>
      </c>
      <c r="Q642" s="329">
        <f t="shared" si="365"/>
        <v>13.333333333333334</v>
      </c>
      <c r="R642" s="329">
        <f t="shared" si="365"/>
        <v>13.333333333333334</v>
      </c>
      <c r="S642" s="329">
        <f t="shared" si="365"/>
        <v>13.333333333333334</v>
      </c>
      <c r="T642" s="329">
        <f t="shared" si="365"/>
        <v>13.333333333333334</v>
      </c>
      <c r="U642" s="329">
        <f t="shared" si="365"/>
        <v>13.333333333333334</v>
      </c>
      <c r="V642" s="329"/>
    </row>
    <row r="643" spans="1:22" ht="15">
      <c r="A643" s="400" t="str">
        <f>Baseline!A643</f>
        <v>23a</v>
      </c>
      <c r="B643" s="380" t="s">
        <v>338</v>
      </c>
      <c r="C643" s="381"/>
      <c r="D643" s="382"/>
      <c r="E643" s="156"/>
      <c r="F643" s="156"/>
      <c r="G643" s="383">
        <f t="shared" ref="G643:U643" si="366">G614</f>
        <v>40.334672185246909</v>
      </c>
      <c r="H643" s="383">
        <f t="shared" si="366"/>
        <v>36.219197077580475</v>
      </c>
      <c r="I643" s="383">
        <f t="shared" si="366"/>
        <v>31.724523713242519</v>
      </c>
      <c r="J643" s="383">
        <f t="shared" si="366"/>
        <v>33.179615118195095</v>
      </c>
      <c r="K643" s="383">
        <f t="shared" si="366"/>
        <v>24.433834749322848</v>
      </c>
      <c r="L643" s="383">
        <f t="shared" si="366"/>
        <v>24.433834749322848</v>
      </c>
      <c r="M643" s="383">
        <f t="shared" si="366"/>
        <v>24.433834749322848</v>
      </c>
      <c r="N643" s="383">
        <f t="shared" si="366"/>
        <v>24.433834749322848</v>
      </c>
      <c r="O643" s="383">
        <f t="shared" si="366"/>
        <v>24.433834749322852</v>
      </c>
      <c r="P643" s="383">
        <f t="shared" si="366"/>
        <v>24.433834749322848</v>
      </c>
      <c r="Q643" s="383">
        <f t="shared" si="366"/>
        <v>24.433834749322848</v>
      </c>
      <c r="R643" s="383">
        <f t="shared" si="366"/>
        <v>24.433834749322845</v>
      </c>
      <c r="S643" s="383">
        <f t="shared" si="366"/>
        <v>24.433834749322848</v>
      </c>
      <c r="T643" s="383">
        <f t="shared" si="366"/>
        <v>24.433834749322852</v>
      </c>
      <c r="U643" s="383">
        <f t="shared" si="366"/>
        <v>24.433834749322852</v>
      </c>
      <c r="V643" s="336"/>
    </row>
    <row r="644" spans="1:22" ht="15">
      <c r="A644" s="400" t="str">
        <f>Baseline!A644</f>
        <v>23b</v>
      </c>
      <c r="B644" s="369" t="s">
        <v>337</v>
      </c>
      <c r="C644" s="352"/>
      <c r="G644" s="371">
        <v>60</v>
      </c>
      <c r="H644" s="324">
        <f t="shared" ref="H644" si="367">G644</f>
        <v>60</v>
      </c>
      <c r="I644" s="324">
        <f t="shared" ref="I644" si="368">H644</f>
        <v>60</v>
      </c>
      <c r="J644" s="324">
        <f t="shared" ref="J644" si="369">I644</f>
        <v>60</v>
      </c>
      <c r="K644" s="324">
        <f t="shared" ref="K644" si="370">J644</f>
        <v>60</v>
      </c>
      <c r="L644" s="324">
        <f t="shared" ref="L644" si="371">K644</f>
        <v>60</v>
      </c>
      <c r="M644" s="324">
        <f t="shared" ref="M644" si="372">L644</f>
        <v>60</v>
      </c>
      <c r="N644" s="324">
        <f t="shared" ref="N644" si="373">M644</f>
        <v>60</v>
      </c>
      <c r="O644" s="324">
        <f t="shared" ref="O644" si="374">N644</f>
        <v>60</v>
      </c>
      <c r="P644" s="324">
        <f t="shared" ref="P644" si="375">O644</f>
        <v>60</v>
      </c>
      <c r="Q644" s="324">
        <f t="shared" ref="Q644" si="376">P644</f>
        <v>60</v>
      </c>
      <c r="R644" s="324">
        <f t="shared" ref="R644" si="377">Q644</f>
        <v>60</v>
      </c>
      <c r="S644" s="324">
        <f t="shared" ref="S644" si="378">R644</f>
        <v>60</v>
      </c>
      <c r="T644" s="324">
        <f t="shared" ref="T644" si="379">S644</f>
        <v>60</v>
      </c>
      <c r="U644" s="324">
        <f t="shared" ref="U644" si="380">T644</f>
        <v>60</v>
      </c>
      <c r="V644" s="325"/>
    </row>
    <row r="645" spans="1:22" ht="15.75">
      <c r="A645" s="400">
        <f>Baseline!A645</f>
        <v>0</v>
      </c>
      <c r="B645" s="6" t="s">
        <v>89</v>
      </c>
      <c r="C645" s="352"/>
      <c r="G645" s="329">
        <f t="shared" ref="G645:U645" si="381">G646*2</f>
        <v>40</v>
      </c>
      <c r="H645" s="329">
        <f t="shared" si="381"/>
        <v>40</v>
      </c>
      <c r="I645" s="329">
        <f t="shared" si="381"/>
        <v>40</v>
      </c>
      <c r="J645" s="329">
        <f t="shared" si="381"/>
        <v>40</v>
      </c>
      <c r="K645" s="329">
        <f t="shared" si="381"/>
        <v>40</v>
      </c>
      <c r="L645" s="339">
        <f t="shared" si="381"/>
        <v>40</v>
      </c>
      <c r="M645" s="329">
        <f t="shared" si="381"/>
        <v>40</v>
      </c>
      <c r="N645" s="329">
        <f t="shared" si="381"/>
        <v>40</v>
      </c>
      <c r="O645" s="329">
        <f t="shared" si="381"/>
        <v>40</v>
      </c>
      <c r="P645" s="329">
        <f t="shared" si="381"/>
        <v>40</v>
      </c>
      <c r="Q645" s="329">
        <f t="shared" si="381"/>
        <v>40</v>
      </c>
      <c r="R645" s="329">
        <f t="shared" si="381"/>
        <v>40</v>
      </c>
      <c r="S645" s="329">
        <f t="shared" si="381"/>
        <v>40</v>
      </c>
      <c r="T645" s="329">
        <f t="shared" si="381"/>
        <v>40</v>
      </c>
      <c r="U645" s="329">
        <f t="shared" si="381"/>
        <v>40</v>
      </c>
      <c r="V645" s="329"/>
    </row>
    <row r="646" spans="1:22" ht="15.75">
      <c r="A646" s="400">
        <f>Baseline!A646</f>
        <v>0</v>
      </c>
      <c r="B646" s="6" t="s">
        <v>90</v>
      </c>
      <c r="C646" s="352"/>
      <c r="G646" s="329">
        <f t="shared" ref="G646:U646" si="382">G644/3</f>
        <v>20</v>
      </c>
      <c r="H646" s="329">
        <f t="shared" si="382"/>
        <v>20</v>
      </c>
      <c r="I646" s="329">
        <f t="shared" si="382"/>
        <v>20</v>
      </c>
      <c r="J646" s="329">
        <f t="shared" si="382"/>
        <v>20</v>
      </c>
      <c r="K646" s="329">
        <f t="shared" si="382"/>
        <v>20</v>
      </c>
      <c r="L646" s="339">
        <f t="shared" si="382"/>
        <v>20</v>
      </c>
      <c r="M646" s="329">
        <f t="shared" si="382"/>
        <v>20</v>
      </c>
      <c r="N646" s="329">
        <f t="shared" si="382"/>
        <v>20</v>
      </c>
      <c r="O646" s="329">
        <f t="shared" si="382"/>
        <v>20</v>
      </c>
      <c r="P646" s="329">
        <f t="shared" si="382"/>
        <v>20</v>
      </c>
      <c r="Q646" s="329">
        <f t="shared" si="382"/>
        <v>20</v>
      </c>
      <c r="R646" s="329">
        <f t="shared" si="382"/>
        <v>20</v>
      </c>
      <c r="S646" s="329">
        <f t="shared" si="382"/>
        <v>20</v>
      </c>
      <c r="T646" s="329">
        <f t="shared" si="382"/>
        <v>20</v>
      </c>
      <c r="U646" s="329">
        <f t="shared" si="382"/>
        <v>20</v>
      </c>
      <c r="V646" s="329"/>
    </row>
    <row r="647" spans="1:22" ht="15">
      <c r="A647" s="400">
        <f>Baseline!A647</f>
        <v>29</v>
      </c>
      <c r="B647" s="380" t="s">
        <v>369</v>
      </c>
      <c r="C647" s="381"/>
      <c r="D647" s="382"/>
      <c r="E647" s="156"/>
      <c r="F647" s="156"/>
      <c r="G647" s="383">
        <f t="shared" ref="G647:U647" si="383">G591</f>
        <v>7.7127130443442047</v>
      </c>
      <c r="H647" s="383">
        <f t="shared" si="383"/>
        <v>7.112611678960798</v>
      </c>
      <c r="I647" s="383">
        <f t="shared" si="383"/>
        <v>9.3748924764535317</v>
      </c>
      <c r="J647" s="383">
        <f t="shared" si="383"/>
        <v>7.8842247728001231</v>
      </c>
      <c r="K647" s="383">
        <f t="shared" si="383"/>
        <v>9.571530430129112</v>
      </c>
      <c r="L647" s="383">
        <f t="shared" si="383"/>
        <v>10.08432538739665</v>
      </c>
      <c r="M647" s="383">
        <f t="shared" ca="1" si="383"/>
        <v>12.325653515115812</v>
      </c>
      <c r="N647" s="383">
        <f t="shared" ca="1" si="383"/>
        <v>20.622054265235768</v>
      </c>
      <c r="O647" s="383">
        <f t="shared" ca="1" si="383"/>
        <v>20.746955599993186</v>
      </c>
      <c r="P647" s="383">
        <f t="shared" ca="1" si="383"/>
        <v>23.560173546723352</v>
      </c>
      <c r="Q647" s="383">
        <f t="shared" ca="1" si="383"/>
        <v>-14.776226744554394</v>
      </c>
      <c r="R647" s="383">
        <f t="shared" ca="1" si="383"/>
        <v>-14.610281317613349</v>
      </c>
      <c r="S647" s="383">
        <f t="shared" ca="1" si="383"/>
        <v>-11.025393536535271</v>
      </c>
      <c r="T647" s="383">
        <f t="shared" ca="1" si="383"/>
        <v>-16.398301974607016</v>
      </c>
      <c r="U647" s="383">
        <f t="shared" ca="1" si="383"/>
        <v>-17.92268400975555</v>
      </c>
      <c r="V647" s="336"/>
    </row>
    <row r="648" spans="1:22" ht="15">
      <c r="A648" s="400">
        <f>Baseline!A648</f>
        <v>0</v>
      </c>
      <c r="B648" s="369" t="s">
        <v>370</v>
      </c>
      <c r="C648" s="352"/>
      <c r="G648" s="371">
        <v>0</v>
      </c>
      <c r="H648" s="324">
        <f t="shared" ref="H648:U648" si="384">G648</f>
        <v>0</v>
      </c>
      <c r="I648" s="324">
        <f t="shared" si="384"/>
        <v>0</v>
      </c>
      <c r="J648" s="324">
        <f t="shared" si="384"/>
        <v>0</v>
      </c>
      <c r="K648" s="324">
        <f t="shared" si="384"/>
        <v>0</v>
      </c>
      <c r="L648" s="324">
        <f t="shared" si="384"/>
        <v>0</v>
      </c>
      <c r="M648" s="324">
        <f t="shared" si="384"/>
        <v>0</v>
      </c>
      <c r="N648" s="324">
        <f t="shared" si="384"/>
        <v>0</v>
      </c>
      <c r="O648" s="324">
        <f t="shared" si="384"/>
        <v>0</v>
      </c>
      <c r="P648" s="324">
        <f t="shared" si="384"/>
        <v>0</v>
      </c>
      <c r="Q648" s="324">
        <f t="shared" si="384"/>
        <v>0</v>
      </c>
      <c r="R648" s="324">
        <f t="shared" si="384"/>
        <v>0</v>
      </c>
      <c r="S648" s="324">
        <f t="shared" si="384"/>
        <v>0</v>
      </c>
      <c r="T648" s="324">
        <f t="shared" si="384"/>
        <v>0</v>
      </c>
      <c r="U648" s="324">
        <f t="shared" si="384"/>
        <v>0</v>
      </c>
      <c r="V648" s="325"/>
    </row>
    <row r="649" spans="1:22" ht="15.75">
      <c r="A649" s="400">
        <f>Baseline!A649</f>
        <v>0</v>
      </c>
      <c r="B649" s="6" t="s">
        <v>89</v>
      </c>
      <c r="C649" s="352"/>
      <c r="G649" s="329">
        <f t="shared" ref="G649:U649" si="385">G650*2</f>
        <v>0</v>
      </c>
      <c r="H649" s="329">
        <f t="shared" si="385"/>
        <v>0</v>
      </c>
      <c r="I649" s="329">
        <f t="shared" si="385"/>
        <v>0</v>
      </c>
      <c r="J649" s="329">
        <f t="shared" si="385"/>
        <v>0</v>
      </c>
      <c r="K649" s="329">
        <f t="shared" si="385"/>
        <v>0</v>
      </c>
      <c r="L649" s="339">
        <f t="shared" si="385"/>
        <v>0</v>
      </c>
      <c r="M649" s="329">
        <f t="shared" si="385"/>
        <v>0</v>
      </c>
      <c r="N649" s="329">
        <f t="shared" si="385"/>
        <v>0</v>
      </c>
      <c r="O649" s="329">
        <f t="shared" si="385"/>
        <v>0</v>
      </c>
      <c r="P649" s="329">
        <f t="shared" si="385"/>
        <v>0</v>
      </c>
      <c r="Q649" s="329">
        <f t="shared" si="385"/>
        <v>0</v>
      </c>
      <c r="R649" s="329">
        <f t="shared" si="385"/>
        <v>0</v>
      </c>
      <c r="S649" s="329">
        <f t="shared" si="385"/>
        <v>0</v>
      </c>
      <c r="T649" s="329">
        <f t="shared" si="385"/>
        <v>0</v>
      </c>
      <c r="U649" s="329">
        <f t="shared" si="385"/>
        <v>0</v>
      </c>
      <c r="V649" s="329"/>
    </row>
    <row r="650" spans="1:22" ht="15.75">
      <c r="A650" s="400">
        <f>Baseline!A650</f>
        <v>0</v>
      </c>
      <c r="B650" s="6" t="s">
        <v>90</v>
      </c>
      <c r="C650" s="352"/>
      <c r="G650" s="329">
        <f t="shared" ref="G650:U650" si="386">G648/3</f>
        <v>0</v>
      </c>
      <c r="H650" s="329">
        <f t="shared" si="386"/>
        <v>0</v>
      </c>
      <c r="I650" s="329">
        <f t="shared" si="386"/>
        <v>0</v>
      </c>
      <c r="J650" s="329">
        <f t="shared" si="386"/>
        <v>0</v>
      </c>
      <c r="K650" s="329">
        <f t="shared" si="386"/>
        <v>0</v>
      </c>
      <c r="L650" s="339">
        <f t="shared" si="386"/>
        <v>0</v>
      </c>
      <c r="M650" s="329">
        <f t="shared" si="386"/>
        <v>0</v>
      </c>
      <c r="N650" s="329">
        <f t="shared" si="386"/>
        <v>0</v>
      </c>
      <c r="O650" s="329">
        <f t="shared" si="386"/>
        <v>0</v>
      </c>
      <c r="P650" s="329">
        <f t="shared" si="386"/>
        <v>0</v>
      </c>
      <c r="Q650" s="329">
        <f t="shared" si="386"/>
        <v>0</v>
      </c>
      <c r="R650" s="329">
        <f t="shared" si="386"/>
        <v>0</v>
      </c>
      <c r="S650" s="329">
        <f t="shared" si="386"/>
        <v>0</v>
      </c>
      <c r="T650" s="329">
        <f t="shared" si="386"/>
        <v>0</v>
      </c>
      <c r="U650" s="329">
        <f t="shared" si="386"/>
        <v>0</v>
      </c>
      <c r="V650" s="329"/>
    </row>
    <row r="651" spans="1:22" ht="15">
      <c r="A651" s="400">
        <f>Baseline!A651</f>
        <v>30</v>
      </c>
      <c r="B651" s="380" t="s">
        <v>339</v>
      </c>
      <c r="C651" s="381"/>
      <c r="D651" s="382"/>
      <c r="E651" s="156"/>
      <c r="F651" s="156"/>
      <c r="G651" s="383">
        <f t="shared" ref="G651:U651" si="387">G605</f>
        <v>3.8226456529975001</v>
      </c>
      <c r="H651" s="383">
        <f t="shared" si="387"/>
        <v>3.5275478281571448</v>
      </c>
      <c r="I651" s="383">
        <f t="shared" si="387"/>
        <v>3.4209660553338064</v>
      </c>
      <c r="J651" s="383">
        <f t="shared" si="387"/>
        <v>2.8975769700318796</v>
      </c>
      <c r="K651" s="383">
        <f t="shared" si="387"/>
        <v>3.1935759429176063</v>
      </c>
      <c r="L651" s="383">
        <f t="shared" si="387"/>
        <v>3.2867284974816449</v>
      </c>
      <c r="M651" s="383">
        <f t="shared" si="387"/>
        <v>3.659651080691452</v>
      </c>
      <c r="N651" s="383">
        <f t="shared" ca="1" si="387"/>
        <v>3.900086642081356</v>
      </c>
      <c r="O651" s="383">
        <f t="shared" ca="1" si="387"/>
        <v>4.3452045239222956</v>
      </c>
      <c r="P651" s="383">
        <f t="shared" ca="1" si="387"/>
        <v>4.5936046631503036</v>
      </c>
      <c r="Q651" s="383">
        <f t="shared" ca="1" si="387"/>
        <v>4.8113201408811577</v>
      </c>
      <c r="R651" s="383">
        <f t="shared" ca="1" si="387"/>
        <v>2.684595815278743</v>
      </c>
      <c r="S651" s="383">
        <f t="shared" ca="1" si="387"/>
        <v>0.64085435926559309</v>
      </c>
      <c r="T651" s="383">
        <f t="shared" ca="1" si="387"/>
        <v>-1.3921559871499463</v>
      </c>
      <c r="U651" s="383">
        <f t="shared" ca="1" si="387"/>
        <v>-3.5447457551555197</v>
      </c>
      <c r="V651" s="336"/>
    </row>
    <row r="652" spans="1:22">
      <c r="A652" s="400">
        <f>Baseline!A652</f>
        <v>0</v>
      </c>
      <c r="B652" s="369" t="s">
        <v>320</v>
      </c>
      <c r="C652" s="46"/>
      <c r="G652" s="371">
        <v>0</v>
      </c>
      <c r="H652" s="324">
        <f t="shared" ref="H652:U652" si="388">G652</f>
        <v>0</v>
      </c>
      <c r="I652" s="324">
        <f t="shared" si="388"/>
        <v>0</v>
      </c>
      <c r="J652" s="324">
        <f t="shared" si="388"/>
        <v>0</v>
      </c>
      <c r="K652" s="324">
        <f t="shared" si="388"/>
        <v>0</v>
      </c>
      <c r="L652" s="324">
        <f t="shared" si="388"/>
        <v>0</v>
      </c>
      <c r="M652" s="324">
        <f t="shared" si="388"/>
        <v>0</v>
      </c>
      <c r="N652" s="324">
        <f t="shared" si="388"/>
        <v>0</v>
      </c>
      <c r="O652" s="324">
        <f t="shared" si="388"/>
        <v>0</v>
      </c>
      <c r="P652" s="324">
        <f t="shared" si="388"/>
        <v>0</v>
      </c>
      <c r="Q652" s="324">
        <f t="shared" si="388"/>
        <v>0</v>
      </c>
      <c r="R652" s="324">
        <f t="shared" si="388"/>
        <v>0</v>
      </c>
      <c r="S652" s="324">
        <f t="shared" si="388"/>
        <v>0</v>
      </c>
      <c r="T652" s="324">
        <f t="shared" si="388"/>
        <v>0</v>
      </c>
      <c r="U652" s="324">
        <f t="shared" si="388"/>
        <v>0</v>
      </c>
      <c r="V652" s="325"/>
    </row>
    <row r="653" spans="1:22" ht="15">
      <c r="A653" s="400">
        <f>Baseline!A653</f>
        <v>0</v>
      </c>
      <c r="B653" s="6" t="s">
        <v>89</v>
      </c>
      <c r="C653" s="46"/>
      <c r="G653" s="329">
        <f t="shared" ref="G653:U653" si="389">G654*2</f>
        <v>0</v>
      </c>
      <c r="H653" s="329">
        <f t="shared" si="389"/>
        <v>0</v>
      </c>
      <c r="I653" s="329">
        <f t="shared" si="389"/>
        <v>0</v>
      </c>
      <c r="J653" s="329">
        <f t="shared" si="389"/>
        <v>0</v>
      </c>
      <c r="K653" s="329">
        <f t="shared" si="389"/>
        <v>0</v>
      </c>
      <c r="L653" s="339">
        <f t="shared" si="389"/>
        <v>0</v>
      </c>
      <c r="M653" s="329">
        <f t="shared" si="389"/>
        <v>0</v>
      </c>
      <c r="N653" s="329">
        <f t="shared" si="389"/>
        <v>0</v>
      </c>
      <c r="O653" s="329">
        <f t="shared" si="389"/>
        <v>0</v>
      </c>
      <c r="P653" s="329">
        <f t="shared" si="389"/>
        <v>0</v>
      </c>
      <c r="Q653" s="329">
        <f t="shared" si="389"/>
        <v>0</v>
      </c>
      <c r="R653" s="329">
        <f t="shared" si="389"/>
        <v>0</v>
      </c>
      <c r="S653" s="329">
        <f t="shared" si="389"/>
        <v>0</v>
      </c>
      <c r="T653" s="329">
        <f t="shared" si="389"/>
        <v>0</v>
      </c>
      <c r="U653" s="329">
        <f t="shared" si="389"/>
        <v>0</v>
      </c>
      <c r="V653" s="329"/>
    </row>
    <row r="654" spans="1:22" ht="15">
      <c r="A654" s="400">
        <f>Baseline!A654</f>
        <v>0</v>
      </c>
      <c r="B654" s="6" t="s">
        <v>90</v>
      </c>
      <c r="C654" s="46"/>
      <c r="G654" s="329">
        <f t="shared" ref="G654:U654" si="390">G652/3</f>
        <v>0</v>
      </c>
      <c r="H654" s="329">
        <f t="shared" si="390"/>
        <v>0</v>
      </c>
      <c r="I654" s="329">
        <f t="shared" si="390"/>
        <v>0</v>
      </c>
      <c r="J654" s="329">
        <f t="shared" si="390"/>
        <v>0</v>
      </c>
      <c r="K654" s="329">
        <f t="shared" si="390"/>
        <v>0</v>
      </c>
      <c r="L654" s="339">
        <f t="shared" si="390"/>
        <v>0</v>
      </c>
      <c r="M654" s="329">
        <f t="shared" si="390"/>
        <v>0</v>
      </c>
      <c r="N654" s="329">
        <f t="shared" si="390"/>
        <v>0</v>
      </c>
      <c r="O654" s="329">
        <f t="shared" si="390"/>
        <v>0</v>
      </c>
      <c r="P654" s="329">
        <f t="shared" si="390"/>
        <v>0</v>
      </c>
      <c r="Q654" s="329">
        <f t="shared" si="390"/>
        <v>0</v>
      </c>
      <c r="R654" s="329">
        <f t="shared" si="390"/>
        <v>0</v>
      </c>
      <c r="S654" s="329">
        <f t="shared" si="390"/>
        <v>0</v>
      </c>
      <c r="T654" s="329">
        <f t="shared" si="390"/>
        <v>0</v>
      </c>
      <c r="U654" s="329">
        <f t="shared" si="390"/>
        <v>0</v>
      </c>
      <c r="V654" s="329"/>
    </row>
    <row r="655" spans="1:22" ht="15">
      <c r="A655" s="400">
        <f>Baseline!A655</f>
        <v>31</v>
      </c>
      <c r="B655" s="380" t="s">
        <v>340</v>
      </c>
      <c r="C655" s="381"/>
      <c r="D655" s="382"/>
      <c r="E655" s="156"/>
      <c r="F655" s="156"/>
      <c r="G655" s="383">
        <f t="shared" ref="G655:U655" si="391">G597</f>
        <v>2.1271786528675478</v>
      </c>
      <c r="H655" s="383">
        <f t="shared" si="391"/>
        <v>2.1525669757981953</v>
      </c>
      <c r="I655" s="383">
        <f t="shared" si="391"/>
        <v>2.388396537668243</v>
      </c>
      <c r="J655" s="383">
        <f t="shared" si="391"/>
        <v>2.1916664465904523</v>
      </c>
      <c r="K655" s="383">
        <f t="shared" si="391"/>
        <v>2.1800132072952065</v>
      </c>
      <c r="L655" s="383">
        <f t="shared" si="391"/>
        <v>2.581505623313979</v>
      </c>
      <c r="M655" s="383">
        <f t="shared" ca="1" si="391"/>
        <v>2.6353034414926766</v>
      </c>
      <c r="N655" s="383">
        <f t="shared" ca="1" si="391"/>
        <v>2.6967866622683316</v>
      </c>
      <c r="O655" s="383">
        <f t="shared" ca="1" si="391"/>
        <v>2.7670532002976524</v>
      </c>
      <c r="P655" s="383">
        <f t="shared" ca="1" si="391"/>
        <v>2.8473578151883037</v>
      </c>
      <c r="Q655" s="383">
        <f t="shared" ca="1" si="391"/>
        <v>2.9391345179204778</v>
      </c>
      <c r="R655" s="383">
        <f t="shared" ca="1" si="391"/>
        <v>3.0440221781858181</v>
      </c>
      <c r="S655" s="383">
        <f t="shared" ca="1" si="391"/>
        <v>3.1638937899176365</v>
      </c>
      <c r="T655" s="383">
        <f t="shared" ca="1" si="391"/>
        <v>3.3008899176111441</v>
      </c>
      <c r="U655" s="383">
        <f t="shared" ca="1" si="391"/>
        <v>3.4574569206894363</v>
      </c>
      <c r="V655" s="336"/>
    </row>
    <row r="656" spans="1:22">
      <c r="A656" s="400">
        <f>Baseline!A656</f>
        <v>0</v>
      </c>
      <c r="B656" s="369" t="s">
        <v>321</v>
      </c>
      <c r="C656" s="46"/>
      <c r="G656" s="371">
        <v>0</v>
      </c>
      <c r="H656" s="324">
        <f t="shared" ref="H656:U656" si="392">G656</f>
        <v>0</v>
      </c>
      <c r="I656" s="324">
        <f t="shared" si="392"/>
        <v>0</v>
      </c>
      <c r="J656" s="324">
        <f t="shared" si="392"/>
        <v>0</v>
      </c>
      <c r="K656" s="324">
        <f t="shared" si="392"/>
        <v>0</v>
      </c>
      <c r="L656" s="324">
        <f t="shared" si="392"/>
        <v>0</v>
      </c>
      <c r="M656" s="324">
        <f t="shared" si="392"/>
        <v>0</v>
      </c>
      <c r="N656" s="324">
        <f t="shared" si="392"/>
        <v>0</v>
      </c>
      <c r="O656" s="324">
        <f t="shared" si="392"/>
        <v>0</v>
      </c>
      <c r="P656" s="324">
        <f t="shared" si="392"/>
        <v>0</v>
      </c>
      <c r="Q656" s="324">
        <f t="shared" si="392"/>
        <v>0</v>
      </c>
      <c r="R656" s="324">
        <f t="shared" si="392"/>
        <v>0</v>
      </c>
      <c r="S656" s="324">
        <f t="shared" si="392"/>
        <v>0</v>
      </c>
      <c r="T656" s="324">
        <f t="shared" si="392"/>
        <v>0</v>
      </c>
      <c r="U656" s="324">
        <f t="shared" si="392"/>
        <v>0</v>
      </c>
      <c r="V656" s="325"/>
    </row>
    <row r="657" spans="1:22" ht="15">
      <c r="A657" s="400">
        <f>Baseline!A657</f>
        <v>0</v>
      </c>
      <c r="B657" s="6" t="s">
        <v>89</v>
      </c>
      <c r="C657" s="46"/>
      <c r="G657" s="329">
        <f t="shared" ref="G657:U657" si="393">G658*2</f>
        <v>0</v>
      </c>
      <c r="H657" s="329">
        <f t="shared" si="393"/>
        <v>0</v>
      </c>
      <c r="I657" s="329">
        <f t="shared" si="393"/>
        <v>0</v>
      </c>
      <c r="J657" s="329">
        <f t="shared" si="393"/>
        <v>0</v>
      </c>
      <c r="K657" s="329">
        <f t="shared" si="393"/>
        <v>0</v>
      </c>
      <c r="L657" s="339">
        <f t="shared" si="393"/>
        <v>0</v>
      </c>
      <c r="M657" s="329">
        <f t="shared" si="393"/>
        <v>0</v>
      </c>
      <c r="N657" s="329">
        <f t="shared" si="393"/>
        <v>0</v>
      </c>
      <c r="O657" s="329">
        <f t="shared" si="393"/>
        <v>0</v>
      </c>
      <c r="P657" s="329">
        <f t="shared" si="393"/>
        <v>0</v>
      </c>
      <c r="Q657" s="329">
        <f t="shared" si="393"/>
        <v>0</v>
      </c>
      <c r="R657" s="329">
        <f t="shared" si="393"/>
        <v>0</v>
      </c>
      <c r="S657" s="329">
        <f t="shared" si="393"/>
        <v>0</v>
      </c>
      <c r="T657" s="329">
        <f t="shared" si="393"/>
        <v>0</v>
      </c>
      <c r="U657" s="329">
        <f t="shared" si="393"/>
        <v>0</v>
      </c>
      <c r="V657" s="329"/>
    </row>
    <row r="658" spans="1:22" ht="15">
      <c r="A658" s="400">
        <f>Baseline!A658</f>
        <v>0</v>
      </c>
      <c r="B658" s="6" t="s">
        <v>90</v>
      </c>
      <c r="C658" s="46"/>
      <c r="G658" s="329">
        <f t="shared" ref="G658:U658" si="394">G656/3</f>
        <v>0</v>
      </c>
      <c r="H658" s="329">
        <f t="shared" si="394"/>
        <v>0</v>
      </c>
      <c r="I658" s="329">
        <f t="shared" si="394"/>
        <v>0</v>
      </c>
      <c r="J658" s="329">
        <f t="shared" si="394"/>
        <v>0</v>
      </c>
      <c r="K658" s="329">
        <f t="shared" si="394"/>
        <v>0</v>
      </c>
      <c r="L658" s="339">
        <f t="shared" si="394"/>
        <v>0</v>
      </c>
      <c r="M658" s="329">
        <f t="shared" si="394"/>
        <v>0</v>
      </c>
      <c r="N658" s="329">
        <f t="shared" si="394"/>
        <v>0</v>
      </c>
      <c r="O658" s="329">
        <f t="shared" si="394"/>
        <v>0</v>
      </c>
      <c r="P658" s="329">
        <f t="shared" si="394"/>
        <v>0</v>
      </c>
      <c r="Q658" s="329">
        <f t="shared" si="394"/>
        <v>0</v>
      </c>
      <c r="R658" s="329">
        <f t="shared" si="394"/>
        <v>0</v>
      </c>
      <c r="S658" s="329">
        <f t="shared" si="394"/>
        <v>0</v>
      </c>
      <c r="T658" s="329">
        <f t="shared" si="394"/>
        <v>0</v>
      </c>
      <c r="U658" s="329">
        <f t="shared" si="394"/>
        <v>0</v>
      </c>
      <c r="V658" s="329"/>
    </row>
    <row r="662" spans="1:22" s="46" customFormat="1"/>
    <row r="663" spans="1:22" s="80" customFormat="1">
      <c r="B663" s="111"/>
      <c r="C663" s="351"/>
      <c r="D663" s="46"/>
      <c r="E663" s="107"/>
      <c r="F663" s="107"/>
      <c r="G663" s="328"/>
      <c r="H663" s="328"/>
      <c r="I663" s="328"/>
      <c r="J663" s="328"/>
      <c r="K663" s="328"/>
      <c r="L663" s="326"/>
      <c r="M663" s="328"/>
      <c r="N663" s="328"/>
      <c r="O663" s="328"/>
      <c r="P663" s="328"/>
      <c r="Q663" s="328"/>
      <c r="R663" s="328"/>
      <c r="S663" s="328"/>
      <c r="T663" s="328"/>
      <c r="U663" s="328"/>
      <c r="V663" s="328"/>
    </row>
    <row r="664" spans="1:22" s="80" customFormat="1">
      <c r="B664" s="111"/>
      <c r="C664" s="351"/>
      <c r="D664" s="46"/>
      <c r="E664" s="107"/>
      <c r="F664" s="107"/>
      <c r="G664" s="328"/>
      <c r="H664" s="328"/>
      <c r="I664" s="328"/>
      <c r="J664" s="328"/>
      <c r="K664" s="328"/>
      <c r="L664" s="326"/>
      <c r="M664" s="328"/>
      <c r="N664" s="328"/>
      <c r="O664" s="328"/>
      <c r="P664" s="328"/>
      <c r="Q664" s="328"/>
      <c r="R664" s="328"/>
      <c r="S664" s="328"/>
      <c r="T664" s="328"/>
      <c r="U664" s="328"/>
      <c r="V664" s="328"/>
    </row>
    <row r="665" spans="1:22" s="80" customFormat="1">
      <c r="B665" s="111"/>
      <c r="C665" s="351"/>
      <c r="D665" s="46"/>
      <c r="E665" s="107"/>
      <c r="F665" s="107"/>
      <c r="G665" s="328"/>
      <c r="H665" s="328"/>
      <c r="I665" s="328"/>
      <c r="J665" s="328"/>
      <c r="K665" s="328"/>
      <c r="L665" s="326"/>
      <c r="M665" s="328"/>
      <c r="N665" s="328"/>
      <c r="O665" s="328"/>
      <c r="P665" s="328"/>
      <c r="Q665" s="328"/>
      <c r="R665" s="328"/>
      <c r="S665" s="328"/>
      <c r="T665" s="328"/>
      <c r="U665" s="328"/>
      <c r="V665" s="328"/>
    </row>
    <row r="666" spans="1:22" s="80" customFormat="1">
      <c r="B666" s="111"/>
      <c r="C666" s="350"/>
      <c r="D666" s="46"/>
      <c r="E666" s="107"/>
      <c r="F666" s="107"/>
      <c r="G666" s="327"/>
      <c r="H666" s="327"/>
      <c r="I666" s="327"/>
      <c r="J666" s="327"/>
      <c r="K666" s="327"/>
      <c r="L666" s="324"/>
      <c r="M666" s="327"/>
      <c r="N666" s="327"/>
      <c r="O666" s="327"/>
      <c r="P666" s="327"/>
      <c r="Q666" s="327"/>
      <c r="R666" s="327"/>
      <c r="S666" s="327"/>
      <c r="T666" s="327"/>
      <c r="U666" s="327"/>
      <c r="V666" s="327"/>
    </row>
    <row r="667" spans="1:22" s="80" customFormat="1">
      <c r="B667" s="347"/>
      <c r="C667" s="112"/>
      <c r="D667" s="46"/>
      <c r="E667" s="107"/>
      <c r="F667" s="107"/>
      <c r="G667" s="328"/>
      <c r="H667" s="328"/>
      <c r="I667" s="328"/>
      <c r="J667" s="328"/>
      <c r="K667" s="328"/>
      <c r="L667" s="326"/>
      <c r="M667" s="328"/>
      <c r="N667" s="328"/>
      <c r="O667" s="328"/>
      <c r="P667" s="328"/>
      <c r="Q667" s="328"/>
      <c r="R667" s="328"/>
      <c r="S667" s="328"/>
      <c r="T667" s="328"/>
      <c r="U667" s="328"/>
      <c r="V667" s="328"/>
    </row>
    <row r="668" spans="1:22" s="80" customFormat="1">
      <c r="B668" s="347"/>
      <c r="C668" s="112"/>
      <c r="D668" s="46"/>
      <c r="E668" s="107"/>
      <c r="F668" s="107"/>
      <c r="G668" s="328"/>
      <c r="H668" s="328"/>
      <c r="I668" s="328"/>
      <c r="J668" s="328"/>
      <c r="K668" s="328"/>
      <c r="L668" s="326"/>
      <c r="M668" s="328"/>
      <c r="N668" s="328"/>
      <c r="O668" s="328"/>
      <c r="P668" s="328"/>
      <c r="Q668" s="328"/>
      <c r="R668" s="328"/>
      <c r="S668" s="328"/>
      <c r="T668" s="328"/>
      <c r="U668" s="328"/>
      <c r="V668" s="328"/>
    </row>
    <row r="669" spans="1:22" s="80" customFormat="1">
      <c r="B669" s="347"/>
      <c r="C669" s="112"/>
      <c r="D669" s="46"/>
      <c r="E669" s="107"/>
      <c r="F669" s="107"/>
      <c r="G669" s="328"/>
      <c r="H669" s="328"/>
      <c r="I669" s="328"/>
      <c r="J669" s="328"/>
      <c r="K669" s="328"/>
      <c r="L669" s="326"/>
      <c r="M669" s="328"/>
      <c r="N669" s="328"/>
      <c r="O669" s="328"/>
      <c r="P669" s="328"/>
      <c r="Q669" s="328"/>
      <c r="R669" s="328"/>
      <c r="S669" s="328"/>
      <c r="T669" s="328"/>
      <c r="U669" s="328"/>
      <c r="V669" s="328"/>
    </row>
    <row r="670" spans="1:22" s="80" customFormat="1">
      <c r="B670" s="113"/>
      <c r="C670" s="113"/>
      <c r="D670" s="46"/>
      <c r="E670" s="107"/>
      <c r="F670" s="107"/>
      <c r="G670" s="327"/>
      <c r="H670" s="327"/>
      <c r="I670" s="327"/>
      <c r="J670" s="327"/>
      <c r="K670" s="327"/>
      <c r="L670" s="324"/>
      <c r="M670" s="327"/>
      <c r="N670" s="327"/>
      <c r="O670" s="327"/>
      <c r="P670" s="327"/>
      <c r="Q670" s="327"/>
      <c r="R670" s="327"/>
      <c r="S670" s="327"/>
      <c r="T670" s="327"/>
      <c r="U670" s="327"/>
      <c r="V670" s="327"/>
    </row>
    <row r="671" spans="1:22" s="80" customFormat="1">
      <c r="B671" s="347"/>
      <c r="C671" s="112"/>
      <c r="D671" s="46"/>
      <c r="E671" s="107"/>
      <c r="F671" s="107"/>
      <c r="G671" s="328"/>
      <c r="H671" s="328"/>
      <c r="I671" s="328"/>
      <c r="J671" s="328"/>
      <c r="K671" s="328"/>
      <c r="L671" s="326"/>
      <c r="M671" s="328"/>
      <c r="N671" s="328"/>
      <c r="O671" s="328"/>
      <c r="P671" s="328"/>
      <c r="Q671" s="328"/>
      <c r="R671" s="328"/>
      <c r="S671" s="328"/>
      <c r="T671" s="328"/>
      <c r="U671" s="328"/>
      <c r="V671" s="328"/>
    </row>
    <row r="672" spans="1:22" s="80" customFormat="1">
      <c r="B672" s="347"/>
      <c r="C672" s="112"/>
      <c r="D672" s="46"/>
      <c r="E672" s="107"/>
      <c r="F672" s="107"/>
      <c r="G672" s="328"/>
      <c r="H672" s="328"/>
      <c r="I672" s="328"/>
      <c r="J672" s="328"/>
      <c r="K672" s="328"/>
      <c r="L672" s="326"/>
      <c r="M672" s="328"/>
      <c r="N672" s="328"/>
      <c r="O672" s="328"/>
      <c r="P672" s="328"/>
      <c r="Q672" s="328"/>
      <c r="R672" s="328"/>
      <c r="S672" s="328"/>
      <c r="T672" s="328"/>
      <c r="U672" s="328"/>
      <c r="V672" s="328"/>
    </row>
    <row r="673" spans="2:22" s="80" customFormat="1">
      <c r="B673" s="347"/>
      <c r="C673" s="112"/>
      <c r="D673" s="46"/>
      <c r="E673" s="107"/>
      <c r="F673" s="107"/>
      <c r="G673" s="328"/>
      <c r="H673" s="328"/>
      <c r="I673" s="328"/>
      <c r="J673" s="328"/>
      <c r="K673" s="328"/>
      <c r="L673" s="326"/>
      <c r="M673" s="328"/>
      <c r="N673" s="328"/>
      <c r="O673" s="328"/>
      <c r="P673" s="328"/>
      <c r="Q673" s="328"/>
      <c r="R673" s="328"/>
      <c r="S673" s="328"/>
      <c r="T673" s="328"/>
      <c r="U673" s="328"/>
      <c r="V673" s="328"/>
    </row>
    <row r="674" spans="2:22" s="80" customFormat="1">
      <c r="B674" s="113"/>
      <c r="C674" s="113"/>
      <c r="D674" s="46"/>
      <c r="E674" s="107"/>
      <c r="F674" s="107"/>
      <c r="G674" s="327"/>
      <c r="H674" s="327"/>
      <c r="I674" s="327"/>
      <c r="J674" s="327"/>
      <c r="K674" s="327"/>
      <c r="L674" s="324"/>
      <c r="M674" s="327"/>
      <c r="N674" s="327"/>
      <c r="O674" s="327"/>
      <c r="P674" s="327"/>
      <c r="Q674" s="327"/>
      <c r="R674" s="327"/>
      <c r="S674" s="327"/>
      <c r="T674" s="327"/>
      <c r="U674" s="327"/>
      <c r="V674" s="327"/>
    </row>
    <row r="675" spans="2:22" s="80" customFormat="1">
      <c r="B675" s="347"/>
      <c r="C675" s="112"/>
      <c r="D675" s="46"/>
      <c r="E675" s="107"/>
      <c r="F675" s="107"/>
      <c r="G675" s="330"/>
      <c r="H675" s="330"/>
      <c r="I675" s="330"/>
      <c r="J675" s="330"/>
      <c r="K675" s="330"/>
      <c r="L675" s="331"/>
      <c r="M675" s="330"/>
      <c r="N675" s="330"/>
      <c r="O675" s="330"/>
      <c r="P675" s="330"/>
      <c r="Q675" s="330"/>
      <c r="R675" s="330"/>
      <c r="S675" s="330"/>
      <c r="T675" s="330"/>
      <c r="U675" s="330"/>
      <c r="V675" s="330"/>
    </row>
    <row r="676" spans="2:22" s="80" customFormat="1">
      <c r="B676" s="347"/>
      <c r="C676" s="112"/>
      <c r="D676" s="46"/>
      <c r="E676" s="107"/>
      <c r="F676" s="107"/>
      <c r="G676" s="332"/>
      <c r="H676" s="332"/>
      <c r="I676" s="332"/>
      <c r="J676" s="332"/>
      <c r="K676" s="332"/>
      <c r="L676" s="333"/>
      <c r="M676" s="332"/>
      <c r="N676" s="332"/>
      <c r="O676" s="332"/>
      <c r="P676" s="332"/>
      <c r="Q676" s="332"/>
      <c r="R676" s="332"/>
      <c r="S676" s="332"/>
      <c r="T676" s="332"/>
      <c r="U676" s="332"/>
      <c r="V676" s="332"/>
    </row>
    <row r="677" spans="2:22" s="80" customFormat="1">
      <c r="B677" s="347"/>
      <c r="C677" s="112"/>
      <c r="D677" s="46"/>
      <c r="E677" s="107"/>
      <c r="F677" s="107"/>
      <c r="G677" s="332"/>
      <c r="H677" s="332"/>
      <c r="I677" s="332"/>
      <c r="J677" s="332"/>
      <c r="K677" s="332"/>
      <c r="L677" s="333"/>
      <c r="M677" s="332"/>
      <c r="N677" s="332"/>
      <c r="O677" s="332"/>
      <c r="P677" s="332"/>
      <c r="Q677" s="332"/>
      <c r="R677" s="332"/>
      <c r="S677" s="332"/>
      <c r="T677" s="332"/>
      <c r="U677" s="332"/>
      <c r="V677" s="332"/>
    </row>
    <row r="678" spans="2:22" s="46" customFormat="1"/>
    <row r="679" spans="2:22" s="46" customFormat="1"/>
    <row r="680" spans="2:22" s="46" customFormat="1"/>
    <row r="681" spans="2:22" s="46" customFormat="1"/>
    <row r="682" spans="2:22" s="46" customFormat="1"/>
    <row r="683" spans="2:22" s="46" customFormat="1"/>
    <row r="684" spans="2:22" s="63" customFormat="1"/>
    <row r="685" spans="2:22" s="63" customFormat="1"/>
    <row r="686" spans="2:22" s="63" customFormat="1"/>
    <row r="687" spans="2:22" s="63" customFormat="1"/>
    <row r="688" spans="2:22" s="63" customFormat="1"/>
    <row r="689" s="104" customFormat="1"/>
    <row r="690" s="104" customFormat="1"/>
    <row r="691" s="46" customFormat="1"/>
    <row r="692" s="46" customFormat="1"/>
    <row r="693" s="46" customFormat="1"/>
    <row r="694" s="46" customFormat="1"/>
    <row r="695" s="46" customFormat="1"/>
    <row r="696" s="46" customFormat="1"/>
    <row r="697" s="46" customFormat="1"/>
    <row r="698" s="46" customFormat="1"/>
    <row r="699" s="46" customFormat="1"/>
    <row r="700" s="80" customFormat="1"/>
    <row r="706" s="81" customFormat="1"/>
  </sheetData>
  <pageMargins left="0.7" right="0.7" top="0.75" bottom="0.75" header="0.3" footer="0.3"/>
  <pageSetup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2:V706"/>
  <sheetViews>
    <sheetView zoomScale="70" zoomScaleNormal="70" workbookViewId="0">
      <pane xSplit="6" ySplit="2" topLeftCell="H3" activePane="bottomRight" state="frozen"/>
      <selection pane="topRight"/>
      <selection pane="bottomLeft"/>
      <selection pane="bottomRight" activeCell="F26" sqref="F26"/>
    </sheetView>
  </sheetViews>
  <sheetFormatPr defaultColWidth="8.7109375" defaultRowHeight="12.75"/>
  <cols>
    <col min="1" max="1" width="4.140625" style="48" customWidth="1"/>
    <col min="2" max="2" width="67.140625" style="47" customWidth="1"/>
    <col min="3" max="4" width="8.7109375" style="45"/>
    <col min="5" max="5" width="13.42578125" style="47" customWidth="1"/>
    <col min="6" max="6" width="8.42578125" style="47" bestFit="1" customWidth="1"/>
    <col min="7" max="11" width="11.42578125" style="47" customWidth="1"/>
    <col min="12" max="21" width="11.42578125" style="48" customWidth="1"/>
    <col min="22" max="22" width="13.140625" style="78" customWidth="1"/>
    <col min="23" max="26" width="14" style="48" customWidth="1"/>
    <col min="27" max="27" width="8.28515625" style="48" customWidth="1"/>
    <col min="28" max="16384" width="8.7109375" style="48"/>
  </cols>
  <sheetData>
    <row r="2" spans="1:22" s="76" customFormat="1">
      <c r="B2" s="75"/>
      <c r="C2" s="74" t="s">
        <v>9</v>
      </c>
      <c r="D2" s="74" t="s">
        <v>0</v>
      </c>
      <c r="E2" s="75" t="s">
        <v>336</v>
      </c>
      <c r="F2" s="75"/>
      <c r="G2" s="110">
        <f>DataInput!G10</f>
        <v>2015</v>
      </c>
      <c r="H2" s="110">
        <f>DataInput!H10</f>
        <v>2016</v>
      </c>
      <c r="I2" s="110">
        <f>DataInput!I10</f>
        <v>2017</v>
      </c>
      <c r="J2" s="110">
        <f>DataInput!J10</f>
        <v>2018</v>
      </c>
      <c r="K2" s="110">
        <f>DataInput!K10</f>
        <v>2019</v>
      </c>
      <c r="L2" s="110">
        <f>DataInput!L10</f>
        <v>2020</v>
      </c>
      <c r="M2" s="110">
        <f>DataInput!M10</f>
        <v>2021</v>
      </c>
      <c r="N2" s="110">
        <f>DataInput!N10</f>
        <v>2022</v>
      </c>
      <c r="O2" s="110">
        <f>DataInput!O10</f>
        <v>2023</v>
      </c>
      <c r="P2" s="110">
        <f>DataInput!P10</f>
        <v>2024</v>
      </c>
      <c r="Q2" s="110">
        <f>DataInput!Q10</f>
        <v>2025</v>
      </c>
      <c r="R2" s="110">
        <f>DataInput!R10</f>
        <v>2026</v>
      </c>
      <c r="S2" s="110">
        <f>DataInput!S10</f>
        <v>2027</v>
      </c>
      <c r="T2" s="110">
        <f>DataInput!T10</f>
        <v>2028</v>
      </c>
      <c r="U2" s="110">
        <f>DataInput!U10</f>
        <v>2029</v>
      </c>
      <c r="V2" s="319"/>
    </row>
    <row r="3" spans="1:22" s="76" customFormat="1">
      <c r="B3" s="75"/>
      <c r="C3" s="74"/>
      <c r="D3" s="74"/>
      <c r="E3" s="75"/>
      <c r="F3" s="75"/>
      <c r="G3" s="75"/>
      <c r="H3" s="75"/>
      <c r="I3" s="75"/>
      <c r="J3" s="75"/>
      <c r="K3" s="75"/>
      <c r="L3" s="110"/>
      <c r="M3" s="110"/>
      <c r="N3" s="110"/>
      <c r="O3" s="110"/>
      <c r="P3" s="110"/>
      <c r="Q3" s="110"/>
      <c r="R3" s="110"/>
      <c r="S3" s="110"/>
      <c r="T3" s="110"/>
      <c r="U3" s="110"/>
      <c r="V3" s="319"/>
    </row>
    <row r="4" spans="1:22" s="136" customFormat="1" ht="15">
      <c r="A4" s="129"/>
      <c r="B4" s="128" t="str">
        <f>DataInput!B12</f>
        <v>1. Information on State's Gross Dometic Product (See Note 1 in Guidance for Completing Data Request for State DSA)</v>
      </c>
      <c r="C4" s="128"/>
      <c r="D4" s="125"/>
      <c r="E4" s="126"/>
      <c r="F4" s="127"/>
      <c r="G4" s="127"/>
      <c r="H4" s="127"/>
      <c r="I4" s="127"/>
      <c r="J4" s="127"/>
      <c r="K4" s="127"/>
      <c r="L4" s="127"/>
      <c r="M4" s="127"/>
      <c r="N4" s="127"/>
      <c r="O4" s="127"/>
      <c r="P4" s="127"/>
      <c r="Q4" s="127"/>
      <c r="R4" s="127"/>
      <c r="S4" s="127"/>
      <c r="T4" s="127"/>
      <c r="U4" s="127"/>
    </row>
    <row r="5" spans="1:22" s="136" customFormat="1" ht="15">
      <c r="A5" s="129"/>
      <c r="B5" s="129"/>
      <c r="C5" s="35"/>
      <c r="D5" s="35"/>
      <c r="E5" s="129"/>
      <c r="F5" s="33"/>
      <c r="G5" s="33"/>
      <c r="H5" s="33"/>
      <c r="I5" s="33"/>
      <c r="J5" s="33"/>
      <c r="K5" s="33"/>
      <c r="L5" s="33"/>
      <c r="M5" s="33"/>
      <c r="N5" s="33"/>
      <c r="O5" s="33"/>
      <c r="P5" s="33"/>
      <c r="Q5" s="33"/>
      <c r="R5" s="33"/>
      <c r="S5" s="33"/>
      <c r="T5" s="33"/>
      <c r="U5" s="33"/>
    </row>
    <row r="6" spans="1:22" s="136" customFormat="1" ht="15">
      <c r="A6" s="129"/>
      <c r="B6" s="20" t="str">
        <f>DataInput!B14</f>
        <v>State GDP (at current prices)</v>
      </c>
      <c r="C6" s="35" t="str">
        <f>DataInput!C14</f>
        <v>Naira</v>
      </c>
      <c r="D6" s="20" t="str">
        <f>DataInput!D14</f>
        <v>Million</v>
      </c>
      <c r="E6" s="377">
        <f>IFERROR((((K6/H6)^(1/3))-1)*100,0)</f>
        <v>17.423499736528569</v>
      </c>
      <c r="F6" s="35"/>
      <c r="G6" s="496">
        <f>DataInput!G14</f>
        <v>1660778</v>
      </c>
      <c r="H6" s="496">
        <f>DataInput!H14</f>
        <v>1808632</v>
      </c>
      <c r="I6" s="496">
        <f>DataInput!I14</f>
        <v>2314949</v>
      </c>
      <c r="J6" s="496">
        <f>DataInput!J14</f>
        <v>2593789</v>
      </c>
      <c r="K6" s="496">
        <f>DataInput!K14</f>
        <v>2928298</v>
      </c>
      <c r="L6" s="496">
        <f>DataInput!L14</f>
        <v>3069404</v>
      </c>
      <c r="M6" s="498">
        <f t="shared" ref="M6" si="0">L6*(1+$E6/100)</f>
        <v>3604201.5978529975</v>
      </c>
      <c r="N6" s="498">
        <f t="shared" ref="N6" si="1">M6*(1+$E6/100)</f>
        <v>4232179.6537588732</v>
      </c>
      <c r="O6" s="498">
        <f t="shared" ref="O6" si="2">N6*(1+$E6/100)</f>
        <v>4969573.4645809662</v>
      </c>
      <c r="P6" s="498">
        <f t="shared" ref="P6" si="3">O6*(1+$E6/100)</f>
        <v>5835447.0840888247</v>
      </c>
      <c r="Q6" s="498">
        <f t="shared" ref="Q6" si="4">P6*(1+$E6/100)</f>
        <v>6852186.191410305</v>
      </c>
      <c r="R6" s="498">
        <f t="shared" ref="R6" si="5">Q6*(1+$E6/100)</f>
        <v>8046076.8344171261</v>
      </c>
      <c r="S6" s="498">
        <f t="shared" ref="S6" si="6">R6*(1+$E6/100)</f>
        <v>9447985.0104626808</v>
      </c>
      <c r="T6" s="498">
        <f t="shared" ref="T6" si="7">S6*(1+$E6/100)</f>
        <v>11094154.653867904</v>
      </c>
      <c r="U6" s="498">
        <f t="shared" ref="U6" si="8">T6*(1+$E6/100)</f>
        <v>13027144.660754651</v>
      </c>
      <c r="V6" s="164"/>
    </row>
    <row r="7" spans="1:22" s="136" customFormat="1" ht="15">
      <c r="A7" s="129"/>
      <c r="B7" s="20" t="str">
        <f>DataInput!B15</f>
        <v>Nation GDP (at current prices)</v>
      </c>
      <c r="C7" s="35" t="str">
        <f>DataInput!C15</f>
        <v>Naira</v>
      </c>
      <c r="D7" s="20" t="str">
        <f>DataInput!D15</f>
        <v>Million</v>
      </c>
      <c r="E7" s="35"/>
      <c r="F7" s="35"/>
      <c r="G7" s="496">
        <f>DataInput!G15</f>
        <v>93497948.264582023</v>
      </c>
      <c r="H7" s="496">
        <f>DataInput!H15</f>
        <v>101253015.60181139</v>
      </c>
      <c r="I7" s="496">
        <f>DataInput!I15</f>
        <v>114004749.64759709</v>
      </c>
      <c r="J7" s="496">
        <f>DataInput!J15</f>
        <v>127736827.8093085</v>
      </c>
      <c r="K7" s="496">
        <f>DataInput!K15</f>
        <v>144210492.06700775</v>
      </c>
      <c r="L7" s="496">
        <f>DataInput!L15</f>
        <v>139517515.93604401</v>
      </c>
      <c r="M7" s="496">
        <f>DataInput!M15</f>
        <v>142694417.13511199</v>
      </c>
      <c r="N7" s="496">
        <f>DataInput!N15</f>
        <v>146794565.467177</v>
      </c>
      <c r="O7" s="496">
        <f>DataInput!O15</f>
        <v>151464431.63871899</v>
      </c>
      <c r="P7" s="496">
        <f>DataInput!P15</f>
        <v>151464431.63871899</v>
      </c>
      <c r="Q7" s="496">
        <f>DataInput!Q15</f>
        <v>151464431.63871899</v>
      </c>
      <c r="R7" s="496">
        <f>DataInput!R15</f>
        <v>151464431.63871899</v>
      </c>
      <c r="S7" s="496">
        <f>DataInput!S15</f>
        <v>151464431.63871899</v>
      </c>
      <c r="T7" s="496">
        <f>DataInput!T15</f>
        <v>151464431.63871899</v>
      </c>
      <c r="U7" s="496">
        <f>DataInput!U15</f>
        <v>151464431.63871899</v>
      </c>
      <c r="V7" s="164"/>
    </row>
    <row r="8" spans="1:22" s="136" customFormat="1" ht="15">
      <c r="A8" s="129"/>
      <c r="B8" s="20" t="s">
        <v>63</v>
      </c>
      <c r="C8" s="35"/>
      <c r="D8" s="35"/>
      <c r="E8" s="35"/>
      <c r="F8" s="35"/>
      <c r="G8" s="497">
        <f>DataInput!G16</f>
        <v>196.48650000000001</v>
      </c>
      <c r="H8" s="497">
        <f>DataInput!H16</f>
        <v>253.18969999999999</v>
      </c>
      <c r="I8" s="497">
        <f>DataInput!I16</f>
        <v>305.78620000000001</v>
      </c>
      <c r="J8" s="497">
        <f>DataInput!J16</f>
        <v>306.5</v>
      </c>
      <c r="K8" s="497">
        <f>DataInput!K16</f>
        <v>326</v>
      </c>
      <c r="L8" s="497">
        <f>DataInput!L16</f>
        <v>379</v>
      </c>
      <c r="M8" s="497">
        <f>DataInput!M16</f>
        <v>379</v>
      </c>
      <c r="N8" s="497">
        <f>DataInput!N16</f>
        <v>379</v>
      </c>
      <c r="O8" s="497">
        <f>DataInput!O16</f>
        <v>379</v>
      </c>
      <c r="P8" s="497">
        <f>DataInput!P16</f>
        <v>379</v>
      </c>
      <c r="Q8" s="497">
        <f>DataInput!Q16</f>
        <v>379</v>
      </c>
      <c r="R8" s="497">
        <f>DataInput!R16</f>
        <v>379</v>
      </c>
      <c r="S8" s="497">
        <f>DataInput!S16</f>
        <v>379</v>
      </c>
      <c r="T8" s="497">
        <f>DataInput!T16</f>
        <v>379</v>
      </c>
      <c r="U8" s="497">
        <f>DataInput!U16</f>
        <v>379</v>
      </c>
      <c r="V8" s="164"/>
    </row>
    <row r="9" spans="1:22" s="136" customFormat="1" ht="15">
      <c r="A9" s="129"/>
      <c r="B9" s="20" t="s">
        <v>58</v>
      </c>
      <c r="C9" s="35"/>
      <c r="D9" s="35"/>
      <c r="E9" s="35"/>
      <c r="F9" s="35"/>
      <c r="G9" s="164">
        <f>DataInput!G17</f>
        <v>0</v>
      </c>
      <c r="H9" s="164">
        <f>DataInput!H17</f>
        <v>0</v>
      </c>
      <c r="I9" s="164">
        <f>DataInput!I17</f>
        <v>0</v>
      </c>
      <c r="J9" s="164">
        <f>DataInput!J17</f>
        <v>0</v>
      </c>
      <c r="K9" s="164">
        <f>DataInput!K17</f>
        <v>0</v>
      </c>
      <c r="L9" s="164">
        <f>DataInput!L17</f>
        <v>1</v>
      </c>
      <c r="M9" s="164">
        <f>DataInput!M17</f>
        <v>1</v>
      </c>
      <c r="N9" s="164">
        <f>DataInput!N17</f>
        <v>1</v>
      </c>
      <c r="O9" s="164">
        <f>DataInput!O17</f>
        <v>1</v>
      </c>
      <c r="P9" s="164">
        <f>DataInput!P17</f>
        <v>1</v>
      </c>
      <c r="Q9" s="164">
        <f>DataInput!Q17</f>
        <v>1</v>
      </c>
      <c r="R9" s="164">
        <f>DataInput!R17</f>
        <v>1</v>
      </c>
      <c r="S9" s="164">
        <f>DataInput!S17</f>
        <v>1</v>
      </c>
      <c r="T9" s="164">
        <f>DataInput!T17</f>
        <v>1</v>
      </c>
      <c r="U9" s="164">
        <f>DataInput!U17</f>
        <v>1</v>
      </c>
      <c r="V9" s="164"/>
    </row>
    <row r="10" spans="1:22" s="136" customFormat="1" ht="15">
      <c r="B10" s="20"/>
      <c r="C10" s="35"/>
      <c r="D10" s="35"/>
      <c r="E10" s="35"/>
      <c r="F10" s="35"/>
      <c r="G10" s="83"/>
      <c r="H10" s="83"/>
      <c r="I10" s="83"/>
      <c r="J10" s="83"/>
      <c r="K10" s="83"/>
      <c r="L10" s="40"/>
      <c r="M10" s="40"/>
      <c r="N10" s="40"/>
      <c r="O10" s="40"/>
      <c r="P10" s="40"/>
      <c r="Q10" s="40"/>
      <c r="R10" s="40"/>
      <c r="S10" s="40"/>
      <c r="T10" s="40"/>
      <c r="U10" s="40"/>
      <c r="V10" s="40"/>
    </row>
    <row r="11" spans="1:22" s="104" customFormat="1">
      <c r="B11" s="165" t="str">
        <f>DataInput!B117</f>
        <v>3. Information on Revenues, Expenditure, and Financing Needs and Sources (See Note 3 in Guidance for Completing Data Request for State DSA)</v>
      </c>
      <c r="C11" s="166"/>
      <c r="D11" s="166"/>
      <c r="E11" s="165"/>
      <c r="F11" s="165"/>
      <c r="G11" s="165"/>
      <c r="H11" s="165"/>
      <c r="I11" s="165"/>
      <c r="J11" s="165"/>
      <c r="K11" s="165"/>
      <c r="L11" s="167"/>
      <c r="M11" s="167"/>
      <c r="N11" s="167"/>
      <c r="O11" s="167"/>
      <c r="P11" s="167"/>
      <c r="Q11" s="167"/>
      <c r="R11" s="167"/>
      <c r="S11" s="167"/>
      <c r="T11" s="167"/>
      <c r="U11" s="167"/>
      <c r="V11" s="109"/>
    </row>
    <row r="12" spans="1:22" s="104" customFormat="1">
      <c r="B12" s="103"/>
      <c r="C12" s="50"/>
      <c r="D12" s="50"/>
      <c r="E12" s="103"/>
      <c r="F12" s="103"/>
      <c r="G12" s="103"/>
      <c r="H12" s="103"/>
      <c r="I12" s="103"/>
      <c r="J12" s="103"/>
      <c r="K12" s="103"/>
      <c r="L12" s="109"/>
      <c r="M12" s="109"/>
      <c r="N12" s="109"/>
      <c r="O12" s="109"/>
      <c r="P12" s="109"/>
      <c r="Q12" s="109"/>
      <c r="R12" s="109"/>
      <c r="S12" s="109"/>
      <c r="T12" s="109"/>
      <c r="U12" s="109"/>
      <c r="V12" s="109"/>
    </row>
    <row r="13" spans="1:22" s="76" customFormat="1">
      <c r="B13" s="22" t="str">
        <f>DataInput!B119</f>
        <v>Revenue</v>
      </c>
      <c r="C13" s="35" t="str">
        <f>DataInput!C119</f>
        <v>Naira</v>
      </c>
      <c r="D13" s="35" t="str">
        <f>DataInput!D119</f>
        <v>Million</v>
      </c>
      <c r="E13" s="75"/>
      <c r="F13" s="75"/>
      <c r="G13" s="321">
        <f>DataInput!G119</f>
        <v>80202.713683559996</v>
      </c>
      <c r="H13" s="321">
        <f>DataInput!H119</f>
        <v>72309.791318599993</v>
      </c>
      <c r="I13" s="321">
        <f>DataInput!I119</f>
        <v>70025.797283170003</v>
      </c>
      <c r="J13" s="321">
        <f>DataInput!J119</f>
        <v>100931.84955251</v>
      </c>
      <c r="K13" s="321">
        <f>DataInput!K119</f>
        <v>102447.65274292999</v>
      </c>
      <c r="L13" s="217">
        <f t="shared" ref="L13:U13" si="9">L14+L17+L18+L19+L20+L21</f>
        <v>83574.498067620763</v>
      </c>
      <c r="M13" s="217">
        <f t="shared" ca="1" si="9"/>
        <v>92086.981749370098</v>
      </c>
      <c r="N13" s="217">
        <f t="shared" ca="1" si="9"/>
        <v>110013.37976701776</v>
      </c>
      <c r="O13" s="217">
        <f t="shared" ca="1" si="9"/>
        <v>131258.65201396772</v>
      </c>
      <c r="P13" s="217">
        <f t="shared" ca="1" si="9"/>
        <v>166080.97184713522</v>
      </c>
      <c r="Q13" s="217">
        <f t="shared" ca="1" si="9"/>
        <v>189003.12589680686</v>
      </c>
      <c r="R13" s="217">
        <f t="shared" ca="1" si="9"/>
        <v>258875.07358670596</v>
      </c>
      <c r="S13" s="217">
        <f t="shared" ca="1" si="9"/>
        <v>368532.59988804138</v>
      </c>
      <c r="T13" s="217">
        <f t="shared" ca="1" si="9"/>
        <v>525416.26941291697</v>
      </c>
      <c r="U13" s="217">
        <f t="shared" ca="1" si="9"/>
        <v>764620.8641526025</v>
      </c>
      <c r="V13" s="216"/>
    </row>
    <row r="14" spans="1:22" s="76" customFormat="1">
      <c r="B14" s="142" t="str">
        <f>DataInput!B120</f>
        <v>1. Gross Statutory Allocation  ('gross' means with no deductions; do not include VAT Allocation here)</v>
      </c>
      <c r="C14" s="35" t="str">
        <f>DataInput!C120</f>
        <v>Naira</v>
      </c>
      <c r="D14" s="35" t="str">
        <f>DataInput!D120</f>
        <v>Million</v>
      </c>
      <c r="E14" s="377">
        <f>IFERROR((((K14/H14)^(1/3))-1)*100,0)</f>
        <v>-1.5638222363410503</v>
      </c>
      <c r="F14" s="75"/>
      <c r="G14" s="164">
        <f>DataInput!G120</f>
        <v>32533.115820049999</v>
      </c>
      <c r="H14" s="164">
        <f>DataInput!H120</f>
        <v>43411.141877559996</v>
      </c>
      <c r="I14" s="164">
        <f>DataInput!I120</f>
        <v>36182.984692190003</v>
      </c>
      <c r="J14" s="164">
        <f>DataInput!J120</f>
        <v>42758.634265220004</v>
      </c>
      <c r="K14" s="164">
        <f>DataInput!K120</f>
        <v>41406.205692240001</v>
      </c>
      <c r="L14" s="164">
        <f>DataInput!L120</f>
        <v>43476.515976852002</v>
      </c>
      <c r="M14" s="358">
        <f t="shared" ref="M14:U14" si="10">L14*(1+$E14/100)</f>
        <v>42796.620552419619</v>
      </c>
      <c r="N14" s="358">
        <f t="shared" si="10"/>
        <v>42127.357483818378</v>
      </c>
      <c r="O14" s="358">
        <f t="shared" si="10"/>
        <v>41468.560499903542</v>
      </c>
      <c r="P14" s="358">
        <f t="shared" si="10"/>
        <v>40820.065929715507</v>
      </c>
      <c r="Q14" s="358">
        <f t="shared" si="10"/>
        <v>40181.712661817539</v>
      </c>
      <c r="R14" s="358">
        <f t="shared" si="10"/>
        <v>39553.342104269366</v>
      </c>
      <c r="S14" s="358">
        <f t="shared" si="10"/>
        <v>38934.798145226756</v>
      </c>
      <c r="T14" s="358">
        <f t="shared" si="10"/>
        <v>38325.927114157195</v>
      </c>
      <c r="U14" s="358">
        <f t="shared" si="10"/>
        <v>37726.577743662143</v>
      </c>
      <c r="V14" s="216"/>
    </row>
    <row r="15" spans="1:22" s="76" customFormat="1">
      <c r="B15" s="154" t="str">
        <f>DataInput!B121</f>
        <v xml:space="preserve">of which Net Statutory Allocation  ('net' means of deductions) </v>
      </c>
      <c r="C15" s="35" t="str">
        <f>DataInput!C121</f>
        <v>Naira</v>
      </c>
      <c r="D15" s="35" t="str">
        <f>DataInput!D121</f>
        <v>Million</v>
      </c>
      <c r="E15" s="377">
        <f t="shared" ref="E15:E20" si="11">IFERROR((((K15/H15)^(1/3))-1)*100,0)</f>
        <v>0</v>
      </c>
      <c r="F15" s="75"/>
      <c r="G15" s="164">
        <f>DataInput!G121</f>
        <v>0</v>
      </c>
      <c r="H15" s="164">
        <f>DataInput!H121</f>
        <v>0</v>
      </c>
      <c r="I15" s="164">
        <f>DataInput!I121</f>
        <v>0</v>
      </c>
      <c r="J15" s="164">
        <f>DataInput!J121</f>
        <v>0</v>
      </c>
      <c r="K15" s="164">
        <f>DataInput!K121</f>
        <v>0</v>
      </c>
      <c r="L15" s="164">
        <f>DataInput!L121</f>
        <v>0</v>
      </c>
      <c r="M15" s="358">
        <f t="shared" ref="M15:U15" si="12">L15*(1+$E15/100)</f>
        <v>0</v>
      </c>
      <c r="N15" s="358">
        <f t="shared" si="12"/>
        <v>0</v>
      </c>
      <c r="O15" s="358">
        <f t="shared" si="12"/>
        <v>0</v>
      </c>
      <c r="P15" s="358">
        <f t="shared" si="12"/>
        <v>0</v>
      </c>
      <c r="Q15" s="358">
        <f t="shared" si="12"/>
        <v>0</v>
      </c>
      <c r="R15" s="358">
        <f t="shared" si="12"/>
        <v>0</v>
      </c>
      <c r="S15" s="358">
        <f t="shared" si="12"/>
        <v>0</v>
      </c>
      <c r="T15" s="358">
        <f t="shared" si="12"/>
        <v>0</v>
      </c>
      <c r="U15" s="358">
        <f t="shared" si="12"/>
        <v>0</v>
      </c>
      <c r="V15" s="216"/>
    </row>
    <row r="16" spans="1:22" s="76" customFormat="1">
      <c r="B16" s="154" t="str">
        <f>DataInput!B122</f>
        <v>of which Deductions</v>
      </c>
      <c r="C16" s="35" t="str">
        <f>DataInput!C122</f>
        <v>Naira</v>
      </c>
      <c r="D16" s="35" t="str">
        <f>DataInput!D122</f>
        <v>Million</v>
      </c>
      <c r="E16" s="377">
        <f t="shared" si="11"/>
        <v>0</v>
      </c>
      <c r="F16" s="75"/>
      <c r="G16" s="164">
        <f>DataInput!G122</f>
        <v>0</v>
      </c>
      <c r="H16" s="164">
        <f>DataInput!H122</f>
        <v>0</v>
      </c>
      <c r="I16" s="164">
        <f>DataInput!I122</f>
        <v>0</v>
      </c>
      <c r="J16" s="164">
        <f>DataInput!J122</f>
        <v>0</v>
      </c>
      <c r="K16" s="164">
        <f>DataInput!K122</f>
        <v>0</v>
      </c>
      <c r="L16" s="164">
        <f>DataInput!L122</f>
        <v>0</v>
      </c>
      <c r="M16" s="358">
        <f t="shared" ref="M16:U16" si="13">L16*(1+$E16/100)</f>
        <v>0</v>
      </c>
      <c r="N16" s="358">
        <f t="shared" si="13"/>
        <v>0</v>
      </c>
      <c r="O16" s="358">
        <f t="shared" si="13"/>
        <v>0</v>
      </c>
      <c r="P16" s="358">
        <f t="shared" si="13"/>
        <v>0</v>
      </c>
      <c r="Q16" s="358">
        <f t="shared" si="13"/>
        <v>0</v>
      </c>
      <c r="R16" s="358">
        <f t="shared" si="13"/>
        <v>0</v>
      </c>
      <c r="S16" s="358">
        <f t="shared" si="13"/>
        <v>0</v>
      </c>
      <c r="T16" s="358">
        <f t="shared" si="13"/>
        <v>0</v>
      </c>
      <c r="U16" s="358">
        <f t="shared" si="13"/>
        <v>0</v>
      </c>
      <c r="V16" s="216"/>
    </row>
    <row r="17" spans="2:22" s="76" customFormat="1">
      <c r="B17" s="142" t="str">
        <f>DataInput!B123</f>
        <v>2. Derivation (if applicable to the State)</v>
      </c>
      <c r="C17" s="35" t="str">
        <f>DataInput!C123</f>
        <v>Naira</v>
      </c>
      <c r="D17" s="35" t="str">
        <f>DataInput!D123</f>
        <v>Million</v>
      </c>
      <c r="E17" s="377">
        <f t="shared" si="11"/>
        <v>0</v>
      </c>
      <c r="F17" s="75"/>
      <c r="G17" s="164">
        <f>DataInput!G123</f>
        <v>0</v>
      </c>
      <c r="H17" s="164">
        <f>DataInput!H123</f>
        <v>0</v>
      </c>
      <c r="I17" s="164">
        <f>DataInput!I123</f>
        <v>0</v>
      </c>
      <c r="J17" s="164">
        <f>DataInput!J123</f>
        <v>0</v>
      </c>
      <c r="K17" s="164">
        <f>DataInput!K123</f>
        <v>0</v>
      </c>
      <c r="L17" s="164">
        <f>DataInput!L123</f>
        <v>0</v>
      </c>
      <c r="M17" s="358">
        <f t="shared" ref="M17:U17" si="14">L17*(1+$E17/100)</f>
        <v>0</v>
      </c>
      <c r="N17" s="358">
        <f t="shared" si="14"/>
        <v>0</v>
      </c>
      <c r="O17" s="358">
        <f t="shared" si="14"/>
        <v>0</v>
      </c>
      <c r="P17" s="358">
        <f t="shared" si="14"/>
        <v>0</v>
      </c>
      <c r="Q17" s="358">
        <f t="shared" si="14"/>
        <v>0</v>
      </c>
      <c r="R17" s="358">
        <f t="shared" si="14"/>
        <v>0</v>
      </c>
      <c r="S17" s="358">
        <f t="shared" si="14"/>
        <v>0</v>
      </c>
      <c r="T17" s="358">
        <f t="shared" si="14"/>
        <v>0</v>
      </c>
      <c r="U17" s="358">
        <f t="shared" si="14"/>
        <v>0</v>
      </c>
      <c r="V17" s="216"/>
    </row>
    <row r="18" spans="2:22" s="76" customFormat="1">
      <c r="B18" s="142" t="str">
        <f>DataInput!B124</f>
        <v>3. Other FAAC transfers (exchange rate gain, augmentation, others)</v>
      </c>
      <c r="C18" s="35" t="str">
        <f>DataInput!C124</f>
        <v>Naira</v>
      </c>
      <c r="D18" s="35" t="str">
        <f>DataInput!D124</f>
        <v>Million</v>
      </c>
      <c r="E18" s="377">
        <f t="shared" si="11"/>
        <v>0</v>
      </c>
      <c r="F18" s="75"/>
      <c r="G18" s="164">
        <f>DataInput!G124</f>
        <v>0</v>
      </c>
      <c r="H18" s="164">
        <f>DataInput!H124</f>
        <v>0</v>
      </c>
      <c r="I18" s="164">
        <f>DataInput!I124</f>
        <v>0</v>
      </c>
      <c r="J18" s="164">
        <f>DataInput!J124</f>
        <v>0</v>
      </c>
      <c r="K18" s="164">
        <f>DataInput!K124</f>
        <v>0</v>
      </c>
      <c r="L18" s="164">
        <f>DataInput!L124</f>
        <v>0</v>
      </c>
      <c r="M18" s="358">
        <f t="shared" ref="M18:U18" si="15">L18*(1+$E18/100)</f>
        <v>0</v>
      </c>
      <c r="N18" s="358">
        <f t="shared" si="15"/>
        <v>0</v>
      </c>
      <c r="O18" s="358">
        <f t="shared" si="15"/>
        <v>0</v>
      </c>
      <c r="P18" s="358">
        <f t="shared" si="15"/>
        <v>0</v>
      </c>
      <c r="Q18" s="358">
        <f t="shared" si="15"/>
        <v>0</v>
      </c>
      <c r="R18" s="358">
        <f t="shared" si="15"/>
        <v>0</v>
      </c>
      <c r="S18" s="358">
        <f t="shared" si="15"/>
        <v>0</v>
      </c>
      <c r="T18" s="358">
        <f t="shared" si="15"/>
        <v>0</v>
      </c>
      <c r="U18" s="358">
        <f t="shared" si="15"/>
        <v>0</v>
      </c>
      <c r="V18" s="216"/>
    </row>
    <row r="19" spans="2:22" s="76" customFormat="1">
      <c r="B19" s="142" t="str">
        <f>DataInput!B125</f>
        <v>4. VAT Allocation</v>
      </c>
      <c r="C19" s="35" t="str">
        <f>DataInput!C125</f>
        <v>Naira</v>
      </c>
      <c r="D19" s="35" t="str">
        <f>DataInput!D125</f>
        <v>Million</v>
      </c>
      <c r="E19" s="377">
        <f t="shared" si="11"/>
        <v>14.527116127777418</v>
      </c>
      <c r="F19" s="75"/>
      <c r="G19" s="164">
        <f>DataInput!G125</f>
        <v>7886.2365137799998</v>
      </c>
      <c r="H19" s="164">
        <f>DataInput!H125</f>
        <v>7698.8812524899995</v>
      </c>
      <c r="I19" s="164">
        <f>DataInput!I125</f>
        <v>9517.926601090001</v>
      </c>
      <c r="J19" s="164">
        <f>DataInput!J125</f>
        <v>10766.78555074</v>
      </c>
      <c r="K19" s="164">
        <f>DataInput!K125</f>
        <v>11565.18531755</v>
      </c>
      <c r="L19" s="164">
        <f>DataInput!L125</f>
        <v>12143.444583427501</v>
      </c>
      <c r="M19" s="358">
        <f t="shared" ref="M19:U19" si="16">L19*(1+$E19/100)</f>
        <v>13907.53687997431</v>
      </c>
      <c r="N19" s="358">
        <f t="shared" si="16"/>
        <v>15927.900913041651</v>
      </c>
      <c r="O19" s="358">
        <f t="shared" si="16"/>
        <v>18241.76557539653</v>
      </c>
      <c r="P19" s="358">
        <f t="shared" si="16"/>
        <v>20891.768044291308</v>
      </c>
      <c r="Q19" s="358">
        <f t="shared" si="16"/>
        <v>23926.739449231398</v>
      </c>
      <c r="R19" s="358">
        <f t="shared" si="16"/>
        <v>27402.604674611975</v>
      </c>
      <c r="S19" s="358">
        <f t="shared" si="16"/>
        <v>31383.412877728621</v>
      </c>
      <c r="T19" s="358">
        <f t="shared" si="16"/>
        <v>35942.517711336113</v>
      </c>
      <c r="U19" s="358">
        <f t="shared" si="16"/>
        <v>41163.928998508876</v>
      </c>
      <c r="V19" s="216"/>
    </row>
    <row r="20" spans="2:22" s="76" customFormat="1">
      <c r="B20" s="142" t="str">
        <f>DataInput!B126</f>
        <v>5. IGR</v>
      </c>
      <c r="C20" s="35" t="str">
        <f>DataInput!C126</f>
        <v>Naira</v>
      </c>
      <c r="D20" s="35" t="str">
        <f>DataInput!D126</f>
        <v>Million</v>
      </c>
      <c r="E20" s="377">
        <f t="shared" si="11"/>
        <v>38.137923736141801</v>
      </c>
      <c r="F20" s="75"/>
      <c r="G20" s="164">
        <f>DataInput!G126</f>
        <v>9093.8036747000006</v>
      </c>
      <c r="H20" s="164">
        <f>DataInput!H126</f>
        <v>9140.44405482</v>
      </c>
      <c r="I20" s="164">
        <f>DataInput!I126</f>
        <v>18104.562225630001</v>
      </c>
      <c r="J20" s="164">
        <f>DataInput!J126</f>
        <v>17552.10593709</v>
      </c>
      <c r="K20" s="164">
        <f>DataInput!K126</f>
        <v>24093.842507000001</v>
      </c>
      <c r="L20" s="164">
        <f>DataInput!L126</f>
        <v>25298.534632350002</v>
      </c>
      <c r="M20" s="358">
        <f t="shared" ref="M20:U20" si="17">L20*(1+$E20/100)</f>
        <v>34946.870476797063</v>
      </c>
      <c r="N20" s="358">
        <f t="shared" si="17"/>
        <v>48274.881287406184</v>
      </c>
      <c r="O20" s="358">
        <f t="shared" si="17"/>
        <v>66685.91869651014</v>
      </c>
      <c r="P20" s="358">
        <f t="shared" si="17"/>
        <v>92118.543511730706</v>
      </c>
      <c r="Q20" s="358">
        <f t="shared" si="17"/>
        <v>127250.64338307916</v>
      </c>
      <c r="R20" s="358">
        <f t="shared" si="17"/>
        <v>175781.39671026767</v>
      </c>
      <c r="S20" s="358">
        <f t="shared" si="17"/>
        <v>242820.77172995443</v>
      </c>
      <c r="T20" s="358">
        <f t="shared" si="17"/>
        <v>335427.57246783545</v>
      </c>
      <c r="U20" s="358">
        <f t="shared" si="17"/>
        <v>463352.68424561032</v>
      </c>
      <c r="V20" s="216"/>
    </row>
    <row r="21" spans="2:22" s="76" customFormat="1">
      <c r="B21" s="150" t="str">
        <f>DataInput!B127</f>
        <v>6. Capital Receipts</v>
      </c>
      <c r="C21" s="62" t="str">
        <f>DataInput!C127</f>
        <v>Naira</v>
      </c>
      <c r="D21" s="62" t="str">
        <f>DataInput!D127</f>
        <v>Million</v>
      </c>
      <c r="E21" s="75"/>
      <c r="F21" s="75"/>
      <c r="G21" s="164">
        <f>DataInput!G127</f>
        <v>0</v>
      </c>
      <c r="H21" s="164">
        <f>DataInput!H127</f>
        <v>0</v>
      </c>
      <c r="I21" s="164">
        <f>DataInput!I127</f>
        <v>0</v>
      </c>
      <c r="J21" s="164">
        <f>DataInput!J127</f>
        <v>0</v>
      </c>
      <c r="K21" s="164">
        <f>DataInput!K127</f>
        <v>0</v>
      </c>
      <c r="L21" s="218">
        <f t="shared" ref="L21:U21" si="18">L22+L23+L24+L25</f>
        <v>2656.0028749912562</v>
      </c>
      <c r="M21" s="218">
        <f t="shared" ca="1" si="18"/>
        <v>435.95384017910328</v>
      </c>
      <c r="N21" s="218">
        <f t="shared" ca="1" si="18"/>
        <v>3683.2400827515557</v>
      </c>
      <c r="O21" s="218">
        <f t="shared" ca="1" si="18"/>
        <v>4862.4072421575038</v>
      </c>
      <c r="P21" s="218">
        <f t="shared" ca="1" si="18"/>
        <v>12250.5943613977</v>
      </c>
      <c r="Q21" s="218">
        <f t="shared" ca="1" si="18"/>
        <v>-2355.9695973212365</v>
      </c>
      <c r="R21" s="218">
        <f t="shared" ca="1" si="18"/>
        <v>16137.730097556945</v>
      </c>
      <c r="S21" s="218">
        <f t="shared" ca="1" si="18"/>
        <v>55393.617135131535</v>
      </c>
      <c r="T21" s="218">
        <f t="shared" ca="1" si="18"/>
        <v>115720.25211958816</v>
      </c>
      <c r="U21" s="218">
        <f t="shared" ca="1" si="18"/>
        <v>222377.67316482114</v>
      </c>
      <c r="V21" s="216"/>
    </row>
    <row r="22" spans="2:22" s="76" customFormat="1">
      <c r="B22" s="154" t="str">
        <f>DataInput!B128</f>
        <v>Grants</v>
      </c>
      <c r="C22" s="35" t="str">
        <f>DataInput!C128</f>
        <v>Naira</v>
      </c>
      <c r="D22" s="35" t="str">
        <f>DataInput!D128</f>
        <v>Million</v>
      </c>
      <c r="E22" s="377">
        <f>IFERROR((((K22/H22)^(1/3))-1)*100,0)</f>
        <v>57.093076838143709</v>
      </c>
      <c r="F22" s="75"/>
      <c r="G22" s="164">
        <f>DataInput!G128</f>
        <v>539.4510626</v>
      </c>
      <c r="H22" s="164">
        <f>DataInput!H128</f>
        <v>675.55696641999998</v>
      </c>
      <c r="I22" s="164">
        <f>DataInput!I128</f>
        <v>3961.25615926</v>
      </c>
      <c r="J22" s="164">
        <f>DataInput!J128</f>
        <v>3868.8431855500003</v>
      </c>
      <c r="K22" s="164">
        <f>DataInput!K128</f>
        <v>2618.98562425</v>
      </c>
      <c r="L22" s="164">
        <f>DataInput!L128</f>
        <v>2749.9349054625</v>
      </c>
      <c r="M22" s="358">
        <f t="shared" ref="M22:U22" si="19">L22*(1+$E22/100)</f>
        <v>4319.9573540371393</v>
      </c>
      <c r="N22" s="358">
        <f t="shared" si="19"/>
        <v>6786.353925552603</v>
      </c>
      <c r="O22" s="358">
        <f t="shared" si="19"/>
        <v>10660.892186776733</v>
      </c>
      <c r="P22" s="358">
        <f t="shared" si="19"/>
        <v>16747.523554604832</v>
      </c>
      <c r="Q22" s="358">
        <f t="shared" si="19"/>
        <v>26309.200046121583</v>
      </c>
      <c r="R22" s="358">
        <f t="shared" si="19"/>
        <v>41329.931843954721</v>
      </c>
      <c r="S22" s="358">
        <f t="shared" si="19"/>
        <v>64926.461588776212</v>
      </c>
      <c r="T22" s="358">
        <f t="shared" si="19"/>
        <v>101994.97619194408</v>
      </c>
      <c r="U22" s="358">
        <f t="shared" si="19"/>
        <v>160227.0463202571</v>
      </c>
      <c r="V22" s="216"/>
    </row>
    <row r="23" spans="2:22" s="76" customFormat="1">
      <c r="B23" s="154" t="str">
        <f>DataInput!B129</f>
        <v>Sales of Government Assets and Privatization Proceeds</v>
      </c>
      <c r="C23" s="62" t="str">
        <f>DataInput!C129</f>
        <v>Naira</v>
      </c>
      <c r="D23" s="62" t="str">
        <f>DataInput!D129</f>
        <v>Million</v>
      </c>
      <c r="E23" s="75"/>
      <c r="F23" s="75"/>
      <c r="G23" s="164">
        <f>DataInput!G129</f>
        <v>0</v>
      </c>
      <c r="H23" s="164">
        <f>DataInput!H129</f>
        <v>0</v>
      </c>
      <c r="I23" s="164">
        <f>DataInput!I129</f>
        <v>0</v>
      </c>
      <c r="J23" s="164">
        <f>DataInput!J129</f>
        <v>0</v>
      </c>
      <c r="K23" s="164">
        <f>DataInput!K129</f>
        <v>0</v>
      </c>
      <c r="L23" s="164">
        <f>DataInput!L129</f>
        <v>0</v>
      </c>
      <c r="M23" s="164">
        <f>DataInput!M129</f>
        <v>0</v>
      </c>
      <c r="N23" s="164">
        <f>DataInput!N129</f>
        <v>0</v>
      </c>
      <c r="O23" s="164">
        <f>DataInput!O129</f>
        <v>0</v>
      </c>
      <c r="P23" s="164">
        <f>DataInput!P129</f>
        <v>0</v>
      </c>
      <c r="Q23" s="164">
        <f>DataInput!Q129</f>
        <v>0</v>
      </c>
      <c r="R23" s="164">
        <f>DataInput!R129</f>
        <v>0</v>
      </c>
      <c r="S23" s="164">
        <f>DataInput!S129</f>
        <v>0</v>
      </c>
      <c r="T23" s="164">
        <f>DataInput!T129</f>
        <v>0</v>
      </c>
      <c r="U23" s="164">
        <f>DataInput!U129</f>
        <v>0</v>
      </c>
      <c r="V23" s="216"/>
    </row>
    <row r="24" spans="2:22" s="76" customFormat="1">
      <c r="B24" s="154" t="str">
        <f>DataInput!B130</f>
        <v>Other Non-Debt Creating Capital Receipts</v>
      </c>
      <c r="C24" s="35" t="str">
        <f>DataInput!C130</f>
        <v>Naira</v>
      </c>
      <c r="D24" s="35" t="str">
        <f>DataInput!D130</f>
        <v>Million</v>
      </c>
      <c r="E24" s="75"/>
      <c r="F24" s="75"/>
      <c r="G24" s="164">
        <f>DataInput!G130</f>
        <v>30150.106612430001</v>
      </c>
      <c r="H24" s="164">
        <f>DataInput!H130</f>
        <v>11383.767167310001</v>
      </c>
      <c r="I24" s="164">
        <f>DataInput!I130</f>
        <v>2259.0676050000002</v>
      </c>
      <c r="J24" s="164">
        <f>DataInput!J130</f>
        <v>25985.48061391</v>
      </c>
      <c r="K24" s="164">
        <f>DataInput!K130</f>
        <v>22763.433601889999</v>
      </c>
      <c r="L24" s="164">
        <f>DataInput!L130</f>
        <v>23901.605281984499</v>
      </c>
      <c r="M24" s="164">
        <f>DataInput!M130</f>
        <v>25096.685546083725</v>
      </c>
      <c r="N24" s="164">
        <f>DataInput!N130</f>
        <v>26351.519823387913</v>
      </c>
      <c r="O24" s="164">
        <f>DataInput!O130</f>
        <v>27669.095814557306</v>
      </c>
      <c r="P24" s="164">
        <f>DataInput!P130</f>
        <v>29052.550605285174</v>
      </c>
      <c r="Q24" s="164">
        <f>DataInput!Q130</f>
        <v>30505.178135549428</v>
      </c>
      <c r="R24" s="164">
        <f>DataInput!R130</f>
        <v>32030.437042326907</v>
      </c>
      <c r="S24" s="164">
        <f>DataInput!S130</f>
        <v>33631.958894443247</v>
      </c>
      <c r="T24" s="164">
        <f>DataInput!T130</f>
        <v>35313.556839165409</v>
      </c>
      <c r="U24" s="164">
        <f>DataInput!U130</f>
        <v>37079.234681123686</v>
      </c>
      <c r="V24" s="216"/>
    </row>
    <row r="25" spans="2:22" s="76" customFormat="1">
      <c r="B25" s="154" t="str">
        <f>DataInput!B131</f>
        <v>Proceeds from Debt-Creating Borrowings (bond issuance, loan disbursements, etc.)</v>
      </c>
      <c r="C25" s="62" t="str">
        <f>DataInput!C131</f>
        <v>Naira</v>
      </c>
      <c r="D25" s="62" t="str">
        <f>DataInput!D131</f>
        <v>Million</v>
      </c>
      <c r="E25" s="75"/>
      <c r="F25" s="75"/>
      <c r="G25" s="164">
        <f>DataInput!G131</f>
        <v>0</v>
      </c>
      <c r="H25" s="164">
        <f>DataInput!H131</f>
        <v>0</v>
      </c>
      <c r="I25" s="164">
        <f>DataInput!I131</f>
        <v>0</v>
      </c>
      <c r="J25" s="164">
        <f>DataInput!J131</f>
        <v>0</v>
      </c>
      <c r="K25" s="164">
        <f>DataInput!K131</f>
        <v>0</v>
      </c>
      <c r="L25" s="218">
        <f t="shared" ref="L25:U25" si="20">L101</f>
        <v>-23995.537312455741</v>
      </c>
      <c r="M25" s="218">
        <f t="shared" ca="1" si="20"/>
        <v>-28980.68905994176</v>
      </c>
      <c r="N25" s="218">
        <f t="shared" ca="1" si="20"/>
        <v>-29454.633666188962</v>
      </c>
      <c r="O25" s="218">
        <f t="shared" ca="1" si="20"/>
        <v>-33467.580759176533</v>
      </c>
      <c r="P25" s="218">
        <f t="shared" ca="1" si="20"/>
        <v>-33549.479798492306</v>
      </c>
      <c r="Q25" s="218">
        <f t="shared" ca="1" si="20"/>
        <v>-59170.347778992247</v>
      </c>
      <c r="R25" s="218">
        <f t="shared" ca="1" si="20"/>
        <v>-57222.638788724675</v>
      </c>
      <c r="S25" s="218">
        <f t="shared" ca="1" si="20"/>
        <v>-43164.803348087931</v>
      </c>
      <c r="T25" s="218">
        <f t="shared" ca="1" si="20"/>
        <v>-21588.280911521331</v>
      </c>
      <c r="U25" s="218">
        <f t="shared" ca="1" si="20"/>
        <v>25071.39216344036</v>
      </c>
      <c r="V25" s="216"/>
    </row>
    <row r="26" spans="2:22" s="76" customFormat="1">
      <c r="B26" s="152" t="str">
        <f>DataInput!B132</f>
        <v>of which Borrowings from Domestic bonds</v>
      </c>
      <c r="C26" s="62" t="str">
        <f>DataInput!C132</f>
        <v>Naira</v>
      </c>
      <c r="D26" s="62" t="str">
        <f>DataInput!D132</f>
        <v>Million</v>
      </c>
      <c r="E26" s="75"/>
      <c r="F26" s="75"/>
      <c r="G26" s="164">
        <f>DataInput!G132</f>
        <v>0</v>
      </c>
      <c r="H26" s="164">
        <f>DataInput!H132</f>
        <v>0</v>
      </c>
      <c r="I26" s="164">
        <f>DataInput!I132</f>
        <v>0</v>
      </c>
      <c r="J26" s="164">
        <f>DataInput!J132</f>
        <v>0</v>
      </c>
      <c r="K26" s="164">
        <f>DataInput!K132</f>
        <v>0</v>
      </c>
      <c r="L26" s="219"/>
      <c r="M26" s="219"/>
      <c r="N26" s="219"/>
      <c r="O26" s="219"/>
      <c r="P26" s="220"/>
      <c r="Q26" s="220"/>
      <c r="R26" s="220"/>
      <c r="S26" s="220"/>
      <c r="T26" s="220"/>
      <c r="U26" s="220"/>
      <c r="V26" s="216"/>
    </row>
    <row r="27" spans="2:22" s="76" customFormat="1">
      <c r="B27" s="152" t="str">
        <f>DataInput!B133</f>
        <v xml:space="preserve">of which Borrowings from Commercial bank loans </v>
      </c>
      <c r="C27" s="62" t="str">
        <f>DataInput!C133</f>
        <v>Naira</v>
      </c>
      <c r="D27" s="62" t="str">
        <f>DataInput!D133</f>
        <v>Million</v>
      </c>
      <c r="E27" s="75"/>
      <c r="F27" s="75"/>
      <c r="G27" s="164">
        <f>DataInput!G133</f>
        <v>0</v>
      </c>
      <c r="H27" s="164">
        <f>DataInput!H133</f>
        <v>0</v>
      </c>
      <c r="I27" s="164">
        <f>DataInput!I133</f>
        <v>0</v>
      </c>
      <c r="J27" s="164">
        <f>DataInput!J133</f>
        <v>0</v>
      </c>
      <c r="K27" s="164">
        <f>DataInput!K133</f>
        <v>0</v>
      </c>
      <c r="L27" s="219"/>
      <c r="M27" s="219"/>
      <c r="N27" s="219"/>
      <c r="O27" s="219"/>
      <c r="P27" s="220"/>
      <c r="Q27" s="220"/>
      <c r="R27" s="220"/>
      <c r="S27" s="220"/>
      <c r="T27" s="220"/>
      <c r="U27" s="220"/>
      <c r="V27" s="216"/>
    </row>
    <row r="28" spans="2:22" s="76" customFormat="1">
      <c r="B28" s="152" t="str">
        <f>DataInput!B134</f>
        <v>of which Borrowings from External loans</v>
      </c>
      <c r="C28" s="62" t="str">
        <f>DataInput!C134</f>
        <v>Naira</v>
      </c>
      <c r="D28" s="62" t="str">
        <f>DataInput!D134</f>
        <v>Million</v>
      </c>
      <c r="E28" s="75"/>
      <c r="F28" s="75"/>
      <c r="G28" s="164">
        <f>DataInput!G134</f>
        <v>0</v>
      </c>
      <c r="H28" s="164">
        <f>DataInput!H134</f>
        <v>0</v>
      </c>
      <c r="I28" s="164">
        <f>DataInput!I134</f>
        <v>0</v>
      </c>
      <c r="J28" s="164">
        <f>DataInput!J134</f>
        <v>0</v>
      </c>
      <c r="K28" s="164">
        <f>DataInput!K134</f>
        <v>0</v>
      </c>
      <c r="L28" s="219"/>
      <c r="M28" s="219"/>
      <c r="N28" s="219"/>
      <c r="O28" s="219"/>
      <c r="P28" s="220"/>
      <c r="Q28" s="220"/>
      <c r="R28" s="220"/>
      <c r="S28" s="220"/>
      <c r="T28" s="220"/>
      <c r="U28" s="220"/>
      <c r="V28" s="216"/>
    </row>
    <row r="29" spans="2:22" s="76" customFormat="1">
      <c r="B29" s="130"/>
      <c r="C29" s="35"/>
      <c r="D29" s="35"/>
      <c r="E29" s="75"/>
      <c r="F29" s="75"/>
      <c r="G29" s="60"/>
      <c r="H29" s="60"/>
      <c r="I29" s="60"/>
      <c r="J29" s="60"/>
      <c r="K29" s="60"/>
      <c r="L29" s="40"/>
      <c r="M29" s="40"/>
      <c r="N29" s="40"/>
      <c r="O29" s="40"/>
      <c r="P29" s="40"/>
      <c r="Q29" s="40"/>
      <c r="R29" s="40"/>
      <c r="S29" s="40"/>
      <c r="T29" s="40"/>
      <c r="U29" s="40"/>
      <c r="V29" s="216"/>
    </row>
    <row r="30" spans="2:22" s="76" customFormat="1">
      <c r="B30" s="22" t="str">
        <f>DataInput!B136</f>
        <v>Expenditure</v>
      </c>
      <c r="C30" s="35" t="str">
        <f>DataInput!C136</f>
        <v>Naira</v>
      </c>
      <c r="D30" s="35" t="str">
        <f>DataInput!D136</f>
        <v>Million</v>
      </c>
      <c r="E30" s="75"/>
      <c r="F30" s="75"/>
      <c r="G30" s="321">
        <f>DataInput!G136</f>
        <v>55862.913015310005</v>
      </c>
      <c r="H30" s="321">
        <f>DataInput!H136</f>
        <v>71640.805169309999</v>
      </c>
      <c r="I30" s="321">
        <f>DataInput!I136</f>
        <v>67151.009465919997</v>
      </c>
      <c r="J30" s="321">
        <f>DataInput!J136</f>
        <v>100158.96899600999</v>
      </c>
      <c r="K30" s="321">
        <f>DataInput!K136</f>
        <v>74252.954540609993</v>
      </c>
      <c r="L30" s="163">
        <f t="shared" ref="L30:U30" si="21">L31+L32+L33+L36+L37+L38</f>
        <v>83574.500070880764</v>
      </c>
      <c r="M30" s="163">
        <f t="shared" ca="1" si="21"/>
        <v>92086.983752630083</v>
      </c>
      <c r="N30" s="163">
        <f t="shared" ca="1" si="21"/>
        <v>110013.38177027776</v>
      </c>
      <c r="O30" s="163">
        <f t="shared" ca="1" si="21"/>
        <v>131258.65201396775</v>
      </c>
      <c r="P30" s="163">
        <f t="shared" ca="1" si="21"/>
        <v>166080.97184713522</v>
      </c>
      <c r="Q30" s="163">
        <f t="shared" ca="1" si="21"/>
        <v>189003.12589680686</v>
      </c>
      <c r="R30" s="163">
        <f t="shared" ca="1" si="21"/>
        <v>258875.07358670596</v>
      </c>
      <c r="S30" s="163">
        <f t="shared" ca="1" si="21"/>
        <v>368532.59988804138</v>
      </c>
      <c r="T30" s="163">
        <f t="shared" ca="1" si="21"/>
        <v>525416.26941291685</v>
      </c>
      <c r="U30" s="163">
        <f t="shared" ca="1" si="21"/>
        <v>764620.86415260262</v>
      </c>
      <c r="V30" s="216"/>
    </row>
    <row r="31" spans="2:22" s="76" customFormat="1">
      <c r="B31" s="142" t="str">
        <f>DataInput!B137</f>
        <v>1. Personnel costs (Salaries, Pensions, Civil Servant Social Benefits, other)</v>
      </c>
      <c r="C31" s="35" t="str">
        <f>DataInput!C137</f>
        <v>Naira</v>
      </c>
      <c r="D31" s="35" t="str">
        <f>DataInput!D137</f>
        <v>Million</v>
      </c>
      <c r="E31" s="377">
        <f t="shared" ref="E31:E32" si="22">IFERROR((((K31/H31)^(1/3))-1)*100,0)</f>
        <v>-4.0877456467574902</v>
      </c>
      <c r="F31" s="75"/>
      <c r="G31" s="164">
        <f>DataInput!G137</f>
        <v>20188.554982310001</v>
      </c>
      <c r="H31" s="164">
        <f>DataInput!H137</f>
        <v>22066.916758889998</v>
      </c>
      <c r="I31" s="164">
        <f>DataInput!I137</f>
        <v>21498.672226439998</v>
      </c>
      <c r="J31" s="164">
        <f>DataInput!J137</f>
        <v>24866.916758889998</v>
      </c>
      <c r="K31" s="164">
        <f>DataInput!K137</f>
        <v>19469.910426210001</v>
      </c>
      <c r="L31" s="164">
        <f>DataInput!L137</f>
        <v>20443.405947520503</v>
      </c>
      <c r="M31" s="358">
        <f t="shared" ref="M31:U31" si="23">L31*(1+$E31/100)</f>
        <v>19607.731510851772</v>
      </c>
      <c r="N31" s="358">
        <f t="shared" si="23"/>
        <v>18806.217319589032</v>
      </c>
      <c r="O31" s="358">
        <f t="shared" si="23"/>
        <v>18037.466989787779</v>
      </c>
      <c r="P31" s="358">
        <f t="shared" si="23"/>
        <v>17300.14121812741</v>
      </c>
      <c r="Q31" s="358">
        <f t="shared" si="23"/>
        <v>16592.955448600507</v>
      </c>
      <c r="R31" s="358">
        <f t="shared" si="23"/>
        <v>15914.677634581931</v>
      </c>
      <c r="S31" s="358">
        <f t="shared" si="23"/>
        <v>15264.12609237882</v>
      </c>
      <c r="T31" s="358">
        <f t="shared" si="23"/>
        <v>14640.16744252203</v>
      </c>
      <c r="U31" s="358">
        <f t="shared" si="23"/>
        <v>14041.714635212329</v>
      </c>
      <c r="V31" s="216"/>
    </row>
    <row r="32" spans="2:22" s="76" customFormat="1">
      <c r="B32" s="142" t="str">
        <f>DataInput!B138</f>
        <v>2. Overhead costs</v>
      </c>
      <c r="C32" s="35" t="str">
        <f>DataInput!C138</f>
        <v>Naira</v>
      </c>
      <c r="D32" s="35" t="str">
        <f>DataInput!D138</f>
        <v>Million</v>
      </c>
      <c r="E32" s="377">
        <f t="shared" si="22"/>
        <v>45.110172323261047</v>
      </c>
      <c r="F32" s="75"/>
      <c r="G32" s="164">
        <f>DataInput!G138</f>
        <v>7876.8764730100002</v>
      </c>
      <c r="H32" s="164">
        <f>DataInput!H138</f>
        <v>8434.0781778199998</v>
      </c>
      <c r="I32" s="164">
        <f>DataInput!I138</f>
        <v>8142.9531023400004</v>
      </c>
      <c r="J32" s="164">
        <f>DataInput!J138</f>
        <v>13813.75702682</v>
      </c>
      <c r="K32" s="164">
        <f>DataInput!K138</f>
        <v>25770.995543459998</v>
      </c>
      <c r="L32" s="164">
        <f>DataInput!L138</f>
        <v>27059.545320632998</v>
      </c>
      <c r="M32" s="358">
        <f t="shared" ref="M32:U32" si="24">L32*(1+$E32/100)</f>
        <v>39266.152844661461</v>
      </c>
      <c r="N32" s="358">
        <f t="shared" si="24"/>
        <v>56979.182057603313</v>
      </c>
      <c r="O32" s="358">
        <f t="shared" si="24"/>
        <v>82682.589272172801</v>
      </c>
      <c r="P32" s="358">
        <f t="shared" si="24"/>
        <v>119980.84777418411</v>
      </c>
      <c r="Q32" s="358">
        <f t="shared" si="24"/>
        <v>174104.41496002808</v>
      </c>
      <c r="R32" s="358">
        <f t="shared" si="24"/>
        <v>252643.21657090224</v>
      </c>
      <c r="S32" s="358">
        <f t="shared" si="24"/>
        <v>366611.00692906586</v>
      </c>
      <c r="T32" s="358">
        <f t="shared" si="24"/>
        <v>531989.86391080997</v>
      </c>
      <c r="U32" s="358">
        <f t="shared" si="24"/>
        <v>771971.40826325829</v>
      </c>
      <c r="V32" s="216"/>
    </row>
    <row r="33" spans="2:22" s="76" customFormat="1">
      <c r="B33" s="142" t="str">
        <f>DataInput!B139</f>
        <v>3. Interest Payments (Public Debt Charges, including interests deducted from FAAC Allocation)</v>
      </c>
      <c r="C33" s="35" t="str">
        <f>DataInput!C139</f>
        <v>Naira</v>
      </c>
      <c r="D33" s="35" t="str">
        <f>DataInput!D139</f>
        <v>Million</v>
      </c>
      <c r="E33" s="75"/>
      <c r="F33" s="75"/>
      <c r="G33" s="164">
        <f>DataInput!G139</f>
        <v>0</v>
      </c>
      <c r="H33" s="164">
        <f>DataInput!H139</f>
        <v>0</v>
      </c>
      <c r="I33" s="164">
        <f>DataInput!I139</f>
        <v>0</v>
      </c>
      <c r="J33" s="164">
        <f>DataInput!J139</f>
        <v>0</v>
      </c>
      <c r="K33" s="164">
        <f>DataInput!K139</f>
        <v>0</v>
      </c>
      <c r="L33" s="163">
        <f>L95</f>
        <v>2749.9541354294997</v>
      </c>
      <c r="M33" s="163">
        <f t="shared" ref="M33:U33" si="25">M95</f>
        <v>2115.071236596516</v>
      </c>
      <c r="N33" s="163">
        <f t="shared" ca="1" si="25"/>
        <v>1045.0666781512227</v>
      </c>
      <c r="O33" s="163">
        <f t="shared" ca="1" si="25"/>
        <v>-93.587949422263591</v>
      </c>
      <c r="P33" s="163">
        <f t="shared" ca="1" si="25"/>
        <v>-1578.0559758837762</v>
      </c>
      <c r="Q33" s="163">
        <f t="shared" ca="1" si="25"/>
        <v>-3087.4063754590466</v>
      </c>
      <c r="R33" s="163">
        <f t="shared" ca="1" si="25"/>
        <v>-5838.0478627812035</v>
      </c>
      <c r="S33" s="163">
        <f t="shared" ca="1" si="25"/>
        <v>-7982.4884419302816</v>
      </c>
      <c r="T33" s="163">
        <f t="shared" ca="1" si="25"/>
        <v>-8906.7760136064244</v>
      </c>
      <c r="U33" s="163">
        <f t="shared" ca="1" si="25"/>
        <v>-7718.9518952648286</v>
      </c>
      <c r="V33" s="216"/>
    </row>
    <row r="34" spans="2:22" s="76" customFormat="1">
      <c r="B34" s="154" t="str">
        <f>DataInput!B140</f>
        <v>of which Interest Payments (Public Debt Charges, excluding interests deducted from FAAC Allocation)</v>
      </c>
      <c r="C34" s="35" t="str">
        <f>DataInput!C140</f>
        <v>Naira</v>
      </c>
      <c r="D34" s="35" t="str">
        <f>DataInput!D140</f>
        <v>Million</v>
      </c>
      <c r="E34" s="75"/>
      <c r="F34" s="75"/>
      <c r="G34" s="164">
        <f>DataInput!G140</f>
        <v>0</v>
      </c>
      <c r="H34" s="164">
        <f>DataInput!H140</f>
        <v>0</v>
      </c>
      <c r="I34" s="164">
        <f>DataInput!I140</f>
        <v>0</v>
      </c>
      <c r="J34" s="164">
        <f>DataInput!J140</f>
        <v>0</v>
      </c>
      <c r="K34" s="164">
        <f>DataInput!K140</f>
        <v>0</v>
      </c>
      <c r="L34" s="219"/>
      <c r="M34" s="219"/>
      <c r="N34" s="219"/>
      <c r="O34" s="219"/>
      <c r="P34" s="220"/>
      <c r="Q34" s="220"/>
      <c r="R34" s="220"/>
      <c r="S34" s="220"/>
      <c r="T34" s="220"/>
      <c r="U34" s="220"/>
      <c r="V34" s="216"/>
    </row>
    <row r="35" spans="2:22" s="76" customFormat="1">
      <c r="B35" s="154" t="str">
        <f>DataInput!B141</f>
        <v>of which Interest deducted from FAAC Allocation</v>
      </c>
      <c r="C35" s="35" t="str">
        <f>DataInput!C141</f>
        <v>Naira</v>
      </c>
      <c r="D35" s="35" t="str">
        <f>DataInput!D141</f>
        <v>Million</v>
      </c>
      <c r="E35" s="75"/>
      <c r="F35" s="75"/>
      <c r="G35" s="164">
        <f>DataInput!G141</f>
        <v>0</v>
      </c>
      <c r="H35" s="164">
        <f>DataInput!H141</f>
        <v>0</v>
      </c>
      <c r="I35" s="164">
        <f>DataInput!I141</f>
        <v>0</v>
      </c>
      <c r="J35" s="164">
        <f>DataInput!J141</f>
        <v>0</v>
      </c>
      <c r="K35" s="164">
        <f>DataInput!K141</f>
        <v>0</v>
      </c>
      <c r="L35" s="219"/>
      <c r="M35" s="219"/>
      <c r="N35" s="219"/>
      <c r="O35" s="219"/>
      <c r="P35" s="220"/>
      <c r="Q35" s="220"/>
      <c r="R35" s="220"/>
      <c r="S35" s="220"/>
      <c r="T35" s="220"/>
      <c r="U35" s="220"/>
      <c r="V35" s="216"/>
    </row>
    <row r="36" spans="2:22" s="76" customFormat="1">
      <c r="B36" s="142" t="str">
        <f>DataInput!B142</f>
        <v>4. Other Recurrent Expenditure (Excluding Personnel Costs, Overhead Costs and Interest Payments)</v>
      </c>
      <c r="C36" s="35" t="str">
        <f>DataInput!C142</f>
        <v>Naira</v>
      </c>
      <c r="D36" s="35" t="str">
        <f>DataInput!D142</f>
        <v>Million</v>
      </c>
      <c r="E36" s="377">
        <f t="shared" ref="E36:E37" si="26">IFERROR((((K36/H36)^(1/3))-1)*100,0)</f>
        <v>0</v>
      </c>
      <c r="F36" s="75"/>
      <c r="G36" s="164">
        <f>DataInput!G142</f>
        <v>0</v>
      </c>
      <c r="H36" s="164">
        <f>DataInput!H142</f>
        <v>0</v>
      </c>
      <c r="I36" s="164">
        <f>DataInput!I142</f>
        <v>0</v>
      </c>
      <c r="J36" s="164">
        <f>DataInput!J142</f>
        <v>0</v>
      </c>
      <c r="K36" s="164">
        <f>DataInput!K142</f>
        <v>0</v>
      </c>
      <c r="L36" s="164">
        <f>DataInput!L142</f>
        <v>0</v>
      </c>
      <c r="M36" s="358">
        <f t="shared" ref="M36:U36" si="27">L36*(1+$E36/100)</f>
        <v>0</v>
      </c>
      <c r="N36" s="358">
        <f t="shared" si="27"/>
        <v>0</v>
      </c>
      <c r="O36" s="358">
        <f t="shared" si="27"/>
        <v>0</v>
      </c>
      <c r="P36" s="358">
        <f t="shared" si="27"/>
        <v>0</v>
      </c>
      <c r="Q36" s="358">
        <f t="shared" si="27"/>
        <v>0</v>
      </c>
      <c r="R36" s="358">
        <f t="shared" si="27"/>
        <v>0</v>
      </c>
      <c r="S36" s="358">
        <f t="shared" si="27"/>
        <v>0</v>
      </c>
      <c r="T36" s="358">
        <f t="shared" si="27"/>
        <v>0</v>
      </c>
      <c r="U36" s="358">
        <f t="shared" si="27"/>
        <v>0</v>
      </c>
      <c r="V36" s="216"/>
    </row>
    <row r="37" spans="2:22" s="76" customFormat="1">
      <c r="B37" s="142" t="str">
        <f>DataInput!B143</f>
        <v>5. Capital Expenditure</v>
      </c>
      <c r="C37" s="35" t="str">
        <f>DataInput!C143</f>
        <v>Naira</v>
      </c>
      <c r="D37" s="35" t="str">
        <f>DataInput!D143</f>
        <v>Million</v>
      </c>
      <c r="E37" s="377">
        <f t="shared" si="26"/>
        <v>-10.990019901832737</v>
      </c>
      <c r="F37" s="75"/>
      <c r="G37" s="164">
        <f>DataInput!G143</f>
        <v>27797.481559990003</v>
      </c>
      <c r="H37" s="164">
        <f>DataInput!H143</f>
        <v>41139.810232600001</v>
      </c>
      <c r="I37" s="164">
        <f>DataInput!I143</f>
        <v>37509.384137139998</v>
      </c>
      <c r="J37" s="164">
        <f>DataInput!J143</f>
        <v>61478.295210300006</v>
      </c>
      <c r="K37" s="164">
        <f>DataInput!K143</f>
        <v>29012.048570939998</v>
      </c>
      <c r="L37" s="164">
        <f>DataInput!L143</f>
        <v>30462.650999486999</v>
      </c>
      <c r="M37" s="358">
        <f t="shared" ref="M37:U37" si="28">L37*(1+$E37/100)</f>
        <v>27114.799592017527</v>
      </c>
      <c r="N37" s="358">
        <f t="shared" si="28"/>
        <v>24134.877720512741</v>
      </c>
      <c r="O37" s="358">
        <f t="shared" si="28"/>
        <v>21482.449855745395</v>
      </c>
      <c r="P37" s="358">
        <f t="shared" si="28"/>
        <v>19121.524341197739</v>
      </c>
      <c r="Q37" s="358">
        <f t="shared" si="28"/>
        <v>17020.065010566315</v>
      </c>
      <c r="R37" s="358">
        <f t="shared" si="28"/>
        <v>15149.556478600207</v>
      </c>
      <c r="S37" s="358">
        <f t="shared" si="28"/>
        <v>13484.617206562654</v>
      </c>
      <c r="T37" s="358">
        <f t="shared" si="28"/>
        <v>12002.655091875456</v>
      </c>
      <c r="U37" s="358">
        <f t="shared" si="28"/>
        <v>10683.560908530004</v>
      </c>
      <c r="V37" s="216"/>
    </row>
    <row r="38" spans="2:22" s="76" customFormat="1">
      <c r="B38" s="142" t="str">
        <f>DataInput!B144</f>
        <v>6. Amortization (principal) payments</v>
      </c>
      <c r="C38" s="62" t="str">
        <f>DataInput!C144</f>
        <v>Naira</v>
      </c>
      <c r="D38" s="62" t="str">
        <f>DataInput!D144</f>
        <v>Million</v>
      </c>
      <c r="E38" s="75"/>
      <c r="F38" s="75"/>
      <c r="G38" s="164">
        <f>DataInput!G144</f>
        <v>0</v>
      </c>
      <c r="H38" s="164">
        <f>DataInput!H144</f>
        <v>0</v>
      </c>
      <c r="I38" s="164">
        <f>DataInput!I144</f>
        <v>0</v>
      </c>
      <c r="J38" s="164">
        <f>DataInput!J144</f>
        <v>0</v>
      </c>
      <c r="K38" s="164">
        <f>DataInput!K144</f>
        <v>0</v>
      </c>
      <c r="L38" s="218">
        <f t="shared" ref="L38:U38" si="29">L92</f>
        <v>2858.9436678107704</v>
      </c>
      <c r="M38" s="218">
        <f t="shared" ca="1" si="29"/>
        <v>3983.2285685028091</v>
      </c>
      <c r="N38" s="218">
        <f t="shared" ca="1" si="29"/>
        <v>9048.037994421451</v>
      </c>
      <c r="O38" s="218">
        <f t="shared" ca="1" si="29"/>
        <v>9149.7338456840225</v>
      </c>
      <c r="P38" s="218">
        <f t="shared" ca="1" si="29"/>
        <v>11256.514489509724</v>
      </c>
      <c r="Q38" s="218">
        <f t="shared" ca="1" si="29"/>
        <v>-15626.903146929028</v>
      </c>
      <c r="R38" s="218">
        <f t="shared" ca="1" si="29"/>
        <v>-18994.329234597222</v>
      </c>
      <c r="S38" s="218">
        <f t="shared" ca="1" si="29"/>
        <v>-18844.661898035694</v>
      </c>
      <c r="T38" s="218">
        <f t="shared" ca="1" si="29"/>
        <v>-24309.641018684091</v>
      </c>
      <c r="U38" s="218">
        <f t="shared" ca="1" si="29"/>
        <v>-24356.867759133249</v>
      </c>
      <c r="V38" s="216"/>
    </row>
    <row r="39" spans="2:22" s="76" customFormat="1">
      <c r="B39" s="151" t="str">
        <f>DataInput!B145</f>
        <v>of which Amortization of Domestic bonds</v>
      </c>
      <c r="C39" s="62" t="str">
        <f>DataInput!C145</f>
        <v>Naira</v>
      </c>
      <c r="D39" s="62" t="str">
        <f>DataInput!D145</f>
        <v>Million</v>
      </c>
      <c r="E39" s="75"/>
      <c r="F39" s="75"/>
      <c r="G39" s="164">
        <f>DataInput!G145</f>
        <v>0</v>
      </c>
      <c r="H39" s="164">
        <f>DataInput!H145</f>
        <v>0</v>
      </c>
      <c r="I39" s="164">
        <f>DataInput!I145</f>
        <v>0</v>
      </c>
      <c r="J39" s="164">
        <f>DataInput!J145</f>
        <v>0</v>
      </c>
      <c r="K39" s="164">
        <f>DataInput!K145</f>
        <v>0</v>
      </c>
      <c r="L39" s="219"/>
      <c r="M39" s="219"/>
      <c r="N39" s="219"/>
      <c r="O39" s="219"/>
      <c r="P39" s="220"/>
      <c r="Q39" s="220"/>
      <c r="R39" s="220"/>
      <c r="S39" s="220"/>
      <c r="T39" s="220"/>
      <c r="U39" s="220"/>
      <c r="V39" s="216"/>
    </row>
    <row r="40" spans="2:22" s="76" customFormat="1">
      <c r="B40" s="151" t="str">
        <f>DataInput!B146</f>
        <v xml:space="preserve">of which Amortization of Commercial bank loans </v>
      </c>
      <c r="C40" s="62" t="str">
        <f>DataInput!C146</f>
        <v>Naira</v>
      </c>
      <c r="D40" s="62" t="str">
        <f>DataInput!D146</f>
        <v>Million</v>
      </c>
      <c r="E40" s="75"/>
      <c r="F40" s="75"/>
      <c r="G40" s="164">
        <f>DataInput!G146</f>
        <v>0</v>
      </c>
      <c r="H40" s="164">
        <f>DataInput!H146</f>
        <v>0</v>
      </c>
      <c r="I40" s="164">
        <f>DataInput!I146</f>
        <v>0</v>
      </c>
      <c r="J40" s="164">
        <f>DataInput!J146</f>
        <v>0</v>
      </c>
      <c r="K40" s="164">
        <f>DataInput!K146</f>
        <v>0</v>
      </c>
      <c r="L40" s="219"/>
      <c r="M40" s="219"/>
      <c r="N40" s="219"/>
      <c r="O40" s="219"/>
      <c r="P40" s="220"/>
      <c r="Q40" s="220"/>
      <c r="R40" s="220"/>
      <c r="S40" s="220"/>
      <c r="T40" s="220"/>
      <c r="U40" s="220"/>
      <c r="V40" s="216"/>
    </row>
    <row r="41" spans="2:22" s="76" customFormat="1">
      <c r="B41" s="151" t="str">
        <f>DataInput!B147</f>
        <v>of which Amortization of External loans</v>
      </c>
      <c r="C41" s="62" t="str">
        <f>DataInput!C147</f>
        <v>Naira</v>
      </c>
      <c r="D41" s="62" t="str">
        <f>DataInput!D147</f>
        <v>Million</v>
      </c>
      <c r="E41" s="75"/>
      <c r="F41" s="75"/>
      <c r="G41" s="164">
        <f>DataInput!G147</f>
        <v>0</v>
      </c>
      <c r="H41" s="164">
        <f>DataInput!H147</f>
        <v>0</v>
      </c>
      <c r="I41" s="164">
        <f>DataInput!I147</f>
        <v>0</v>
      </c>
      <c r="J41" s="164">
        <f>DataInput!J147</f>
        <v>0</v>
      </c>
      <c r="K41" s="164">
        <f>DataInput!K147</f>
        <v>0</v>
      </c>
      <c r="L41" s="219"/>
      <c r="M41" s="219"/>
      <c r="N41" s="219"/>
      <c r="O41" s="219"/>
      <c r="P41" s="220"/>
      <c r="Q41" s="220"/>
      <c r="R41" s="220"/>
      <c r="S41" s="220"/>
      <c r="T41" s="220"/>
      <c r="U41" s="220"/>
      <c r="V41" s="216"/>
    </row>
    <row r="42" spans="2:22" s="76" customFormat="1">
      <c r="B42" s="108"/>
      <c r="C42" s="35"/>
      <c r="D42" s="35"/>
      <c r="E42" s="75"/>
      <c r="F42" s="75"/>
      <c r="G42" s="37"/>
      <c r="H42" s="37"/>
      <c r="I42" s="37"/>
      <c r="J42" s="37"/>
      <c r="K42" s="37"/>
      <c r="L42" s="40"/>
      <c r="M42" s="40"/>
      <c r="N42" s="40"/>
      <c r="O42" s="40"/>
      <c r="P42" s="40"/>
      <c r="Q42" s="40"/>
      <c r="R42" s="40"/>
      <c r="S42" s="40"/>
      <c r="T42" s="40"/>
      <c r="U42" s="40"/>
      <c r="V42" s="216"/>
    </row>
    <row r="43" spans="2:22" s="76" customFormat="1">
      <c r="B43" s="22" t="str">
        <f>DataInput!B149</f>
        <v>Budget Balance (' + ' means surplus,  ' - ' means deficit)</v>
      </c>
      <c r="C43" s="35" t="str">
        <f>DataInput!C149</f>
        <v>Naira</v>
      </c>
      <c r="D43" s="35" t="str">
        <f>DataInput!D149</f>
        <v>Million</v>
      </c>
      <c r="E43" s="75"/>
      <c r="F43" s="75"/>
      <c r="G43" s="321">
        <f>DataInput!G149</f>
        <v>24339.800668249991</v>
      </c>
      <c r="H43" s="321">
        <f>DataInput!H149</f>
        <v>668.9861492899945</v>
      </c>
      <c r="I43" s="321">
        <f>DataInput!I149</f>
        <v>2874.7878172500059</v>
      </c>
      <c r="J43" s="321">
        <f>DataInput!J149</f>
        <v>772.88055650000751</v>
      </c>
      <c r="K43" s="321">
        <f>DataInput!K149</f>
        <v>28194.698202319996</v>
      </c>
      <c r="L43" s="163">
        <f t="shared" ref="L43:U43" si="30">L13-L30</f>
        <v>-2.0032600004924461E-3</v>
      </c>
      <c r="M43" s="163">
        <f t="shared" ca="1" si="30"/>
        <v>-2.0032599859405309E-3</v>
      </c>
      <c r="N43" s="163">
        <f t="shared" ca="1" si="30"/>
        <v>-2.0032600004924461E-3</v>
      </c>
      <c r="O43" s="163">
        <f t="shared" ca="1" si="30"/>
        <v>0</v>
      </c>
      <c r="P43" s="163">
        <f t="shared" ca="1" si="30"/>
        <v>0</v>
      </c>
      <c r="Q43" s="163">
        <f t="shared" ca="1" si="30"/>
        <v>0</v>
      </c>
      <c r="R43" s="163">
        <f t="shared" ca="1" si="30"/>
        <v>0</v>
      </c>
      <c r="S43" s="163">
        <f t="shared" ca="1" si="30"/>
        <v>0</v>
      </c>
      <c r="T43" s="163">
        <f t="shared" ca="1" si="30"/>
        <v>0</v>
      </c>
      <c r="U43" s="163">
        <f t="shared" ca="1" si="30"/>
        <v>0</v>
      </c>
      <c r="V43" s="216"/>
    </row>
    <row r="44" spans="2:22" s="76" customFormat="1">
      <c r="B44" s="22" t="str">
        <f>DataInput!B150</f>
        <v>Opening Cash and Bank Balance</v>
      </c>
      <c r="C44" s="62" t="str">
        <f>DataInput!C150</f>
        <v>Naira</v>
      </c>
      <c r="D44" s="62" t="str">
        <f>DataInput!D150</f>
        <v>Million</v>
      </c>
      <c r="E44" s="75"/>
      <c r="F44" s="75"/>
      <c r="G44" s="321">
        <f>DataInput!G150</f>
        <v>6346.2197905399998</v>
      </c>
      <c r="H44" s="321">
        <f>DataInput!H150</f>
        <v>9570.8818049500005</v>
      </c>
      <c r="I44" s="321">
        <f>DataInput!I150</f>
        <v>5131.0926872</v>
      </c>
      <c r="J44" s="321">
        <f>DataInput!J150</f>
        <v>13909.255467870002</v>
      </c>
      <c r="K44" s="321">
        <f>DataInput!K150</f>
        <v>6798.42227</v>
      </c>
      <c r="L44" s="164">
        <f>DataInput!L150</f>
        <v>5429.31200326</v>
      </c>
      <c r="M44" s="164">
        <f>DataInput!M150</f>
        <v>5429.31</v>
      </c>
      <c r="N44" s="164">
        <f>DataInput!N150</f>
        <v>5429.3079967399999</v>
      </c>
      <c r="O44" s="164">
        <f>DataInput!O150</f>
        <v>5429.3059934800003</v>
      </c>
      <c r="P44" s="164">
        <f>DataInput!P150</f>
        <v>5429.3059934800003</v>
      </c>
      <c r="Q44" s="164">
        <f>DataInput!Q150</f>
        <v>5429.3059934800003</v>
      </c>
      <c r="R44" s="164">
        <f>DataInput!R150</f>
        <v>5429.3059934800003</v>
      </c>
      <c r="S44" s="164">
        <f>DataInput!S150</f>
        <v>5429.3059934800003</v>
      </c>
      <c r="T44" s="164">
        <f>DataInput!T150</f>
        <v>5429.3059934800003</v>
      </c>
      <c r="U44" s="164">
        <f>DataInput!U150</f>
        <v>5429.3059934800003</v>
      </c>
      <c r="V44" s="216"/>
    </row>
    <row r="45" spans="2:22" s="76" customFormat="1">
      <c r="B45" s="22" t="str">
        <f>DataInput!B151</f>
        <v>Closing Cash and Bank Balance</v>
      </c>
      <c r="C45" s="62" t="str">
        <f>DataInput!C151</f>
        <v>Naira</v>
      </c>
      <c r="D45" s="62" t="str">
        <f>DataInput!D151</f>
        <v>Million</v>
      </c>
      <c r="E45" s="75"/>
      <c r="F45" s="75"/>
      <c r="G45" s="321">
        <f>DataInput!G151</f>
        <v>9570.8818049500005</v>
      </c>
      <c r="H45" s="321">
        <f>DataInput!H151</f>
        <v>5131.0926872</v>
      </c>
      <c r="I45" s="321">
        <f>DataInput!I151</f>
        <v>13909.255467870002</v>
      </c>
      <c r="J45" s="321">
        <f>DataInput!J151</f>
        <v>6798.42227</v>
      </c>
      <c r="K45" s="321">
        <f>DataInput!K151</f>
        <v>5429.31200326</v>
      </c>
      <c r="L45" s="164">
        <f>DataInput!L151</f>
        <v>5429.31</v>
      </c>
      <c r="M45" s="164">
        <f>DataInput!M151</f>
        <v>5429.3079967399999</v>
      </c>
      <c r="N45" s="164">
        <f>DataInput!N151</f>
        <v>5429.3059934800003</v>
      </c>
      <c r="O45" s="164">
        <f>DataInput!O151</f>
        <v>5429.3059934800003</v>
      </c>
      <c r="P45" s="164">
        <f>DataInput!P151</f>
        <v>5429.3059934800003</v>
      </c>
      <c r="Q45" s="164">
        <f>DataInput!Q151</f>
        <v>5429.3059934800003</v>
      </c>
      <c r="R45" s="164">
        <f>DataInput!R151</f>
        <v>5429.3059934800003</v>
      </c>
      <c r="S45" s="164">
        <f>DataInput!S151</f>
        <v>5429.3059934800003</v>
      </c>
      <c r="T45" s="164">
        <f>DataInput!T151</f>
        <v>5429.3059934800003</v>
      </c>
      <c r="U45" s="164">
        <f>DataInput!U151</f>
        <v>5429.3059934800003</v>
      </c>
      <c r="V45" s="216"/>
    </row>
    <row r="46" spans="2:22" s="76" customFormat="1">
      <c r="B46" s="75"/>
      <c r="C46" s="35"/>
      <c r="D46" s="35"/>
      <c r="E46" s="75"/>
      <c r="F46" s="75"/>
      <c r="G46" s="75"/>
      <c r="H46" s="75"/>
      <c r="I46" s="75"/>
      <c r="J46" s="75"/>
      <c r="K46" s="33"/>
      <c r="L46" s="33"/>
      <c r="M46" s="33"/>
      <c r="N46" s="33"/>
      <c r="O46" s="33"/>
      <c r="P46" s="33"/>
      <c r="Q46" s="33"/>
      <c r="R46" s="33"/>
      <c r="S46" s="33"/>
      <c r="T46" s="33"/>
      <c r="U46" s="33"/>
      <c r="V46" s="319"/>
    </row>
    <row r="47" spans="2:22" s="104" customFormat="1">
      <c r="B47" s="297" t="s">
        <v>248</v>
      </c>
      <c r="C47" s="166"/>
      <c r="D47" s="166"/>
      <c r="E47" s="165"/>
      <c r="F47" s="165"/>
      <c r="G47" s="165"/>
      <c r="H47" s="165"/>
      <c r="I47" s="165"/>
      <c r="J47" s="165"/>
      <c r="K47" s="165"/>
      <c r="L47" s="167"/>
      <c r="M47" s="167"/>
      <c r="N47" s="167"/>
      <c r="O47" s="167"/>
      <c r="P47" s="167"/>
      <c r="Q47" s="167"/>
      <c r="R47" s="167"/>
      <c r="S47" s="167"/>
      <c r="T47" s="167"/>
      <c r="U47" s="167"/>
      <c r="V47" s="109"/>
    </row>
    <row r="48" spans="2:22" s="76" customFormat="1">
      <c r="B48" s="75"/>
      <c r="C48" s="74"/>
      <c r="D48" s="74"/>
      <c r="E48" s="75"/>
      <c r="F48" s="75"/>
      <c r="G48" s="75"/>
      <c r="H48" s="75"/>
      <c r="I48" s="75"/>
      <c r="J48" s="75"/>
      <c r="K48" s="75"/>
      <c r="L48" s="110"/>
      <c r="M48" s="110"/>
      <c r="N48" s="110"/>
      <c r="O48" s="110"/>
      <c r="P48" s="110"/>
      <c r="Q48" s="110"/>
      <c r="R48" s="110"/>
      <c r="S48" s="110"/>
      <c r="T48" s="110"/>
      <c r="U48" s="110"/>
      <c r="V48" s="319"/>
    </row>
    <row r="49" spans="1:22" ht="15">
      <c r="A49" s="293"/>
      <c r="B49" s="212" t="s">
        <v>231</v>
      </c>
      <c r="C49" s="35" t="str">
        <f>'Data Request'!$C$6</f>
        <v>Naira</v>
      </c>
      <c r="D49" s="35" t="str">
        <f>'Data Request'!$C$7</f>
        <v>Million</v>
      </c>
      <c r="E49" s="251"/>
      <c r="F49" s="255"/>
      <c r="G49" s="210"/>
      <c r="H49" s="210"/>
      <c r="I49" s="210"/>
      <c r="J49" s="210"/>
      <c r="K49" s="211"/>
      <c r="L49" s="262">
        <f t="shared" ref="L49:U49" si="31">-L50+L51+L54</f>
        <v>-93.932030471240978</v>
      </c>
      <c r="M49" s="262">
        <f t="shared" ca="1" si="31"/>
        <v>-3884.003513858037</v>
      </c>
      <c r="N49" s="262">
        <f t="shared" ca="1" si="31"/>
        <v>-3103.1138428010481</v>
      </c>
      <c r="O49" s="262">
        <f t="shared" ca="1" si="31"/>
        <v>-5798.4849446192275</v>
      </c>
      <c r="P49" s="262">
        <f t="shared" ca="1" si="31"/>
        <v>-4496.9291932071283</v>
      </c>
      <c r="Q49" s="262">
        <f t="shared" ca="1" si="31"/>
        <v>-28665.169643442823</v>
      </c>
      <c r="R49" s="262">
        <f t="shared" ca="1" si="31"/>
        <v>-25192.201746397768</v>
      </c>
      <c r="S49" s="262">
        <f t="shared" ca="1" si="31"/>
        <v>-9532.8444536446841</v>
      </c>
      <c r="T49" s="262">
        <f t="shared" ca="1" si="31"/>
        <v>13725.275927644077</v>
      </c>
      <c r="U49" s="262">
        <f t="shared" ca="1" si="31"/>
        <v>62150.626844564045</v>
      </c>
    </row>
    <row r="50" spans="1:22" ht="15">
      <c r="A50" s="293"/>
      <c r="B50" s="225" t="s">
        <v>235</v>
      </c>
      <c r="C50" s="35" t="str">
        <f>'Data Request'!$C$6</f>
        <v>Naira</v>
      </c>
      <c r="D50" s="35" t="str">
        <f>'Data Request'!$C$7</f>
        <v>Million</v>
      </c>
      <c r="E50" s="264" t="s">
        <v>217</v>
      </c>
      <c r="F50" s="222"/>
      <c r="G50" s="222"/>
      <c r="H50" s="222"/>
      <c r="I50" s="222"/>
      <c r="J50" s="222"/>
      <c r="K50" s="228"/>
      <c r="L50" s="294">
        <f t="shared" ref="L50:U50" si="32">(L14+L17+L18+L19+L20+L22)-(L31+L32+L36+L37)</f>
        <v>5702.8278304515115</v>
      </c>
      <c r="M50" s="294">
        <f t="shared" si="32"/>
        <v>9982.3013156973611</v>
      </c>
      <c r="N50" s="294">
        <f t="shared" si="32"/>
        <v>13196.216512113722</v>
      </c>
      <c r="O50" s="294">
        <f t="shared" si="32"/>
        <v>14854.630840880985</v>
      </c>
      <c r="P50" s="294">
        <f t="shared" si="32"/>
        <v>14175.387706833077</v>
      </c>
      <c r="Q50" s="294">
        <f t="shared" si="32"/>
        <v>9950.8601210547495</v>
      </c>
      <c r="R50" s="294">
        <f t="shared" si="32"/>
        <v>359.82464901934145</v>
      </c>
      <c r="S50" s="294">
        <f t="shared" si="32"/>
        <v>-17294.305886321294</v>
      </c>
      <c r="T50" s="294">
        <f t="shared" si="32"/>
        <v>-46941.692959934589</v>
      </c>
      <c r="U50" s="294">
        <f t="shared" si="32"/>
        <v>-94226.446498962119</v>
      </c>
    </row>
    <row r="51" spans="1:22" ht="15">
      <c r="A51" s="278"/>
      <c r="B51" s="225" t="s">
        <v>236</v>
      </c>
      <c r="C51" s="35" t="str">
        <f>'Data Request'!$C$6</f>
        <v>Naira</v>
      </c>
      <c r="D51" s="35" t="str">
        <f>'Data Request'!$C$7</f>
        <v>Million</v>
      </c>
      <c r="E51" s="279"/>
      <c r="F51" s="222"/>
      <c r="G51" s="222"/>
      <c r="H51" s="222"/>
      <c r="I51" s="222"/>
      <c r="J51" s="222"/>
      <c r="K51" s="228"/>
      <c r="L51" s="228">
        <f t="shared" ref="L51:U51" si="33">L52+L53</f>
        <v>5608.8978032402702</v>
      </c>
      <c r="M51" s="228">
        <f t="shared" ca="1" si="33"/>
        <v>6098.2998050993247</v>
      </c>
      <c r="N51" s="228">
        <f t="shared" ca="1" si="33"/>
        <v>10093.104672572674</v>
      </c>
      <c r="O51" s="228">
        <f t="shared" ca="1" si="33"/>
        <v>9056.145896261758</v>
      </c>
      <c r="P51" s="228">
        <f t="shared" ca="1" si="33"/>
        <v>9678.4585136259484</v>
      </c>
      <c r="Q51" s="228">
        <f t="shared" ca="1" si="33"/>
        <v>-18714.309522388074</v>
      </c>
      <c r="R51" s="228">
        <f t="shared" ca="1" si="33"/>
        <v>-24832.377097378427</v>
      </c>
      <c r="S51" s="228">
        <f t="shared" ca="1" si="33"/>
        <v>-26827.150339965978</v>
      </c>
      <c r="T51" s="228">
        <f t="shared" ca="1" si="33"/>
        <v>-33216.417032290512</v>
      </c>
      <c r="U51" s="228">
        <f t="shared" ca="1" si="33"/>
        <v>-32075.819654398078</v>
      </c>
    </row>
    <row r="52" spans="1:22" ht="15">
      <c r="A52" s="278"/>
      <c r="B52" s="291" t="s">
        <v>246</v>
      </c>
      <c r="C52" s="35" t="str">
        <f>'Data Request'!$C$6</f>
        <v>Naira</v>
      </c>
      <c r="D52" s="35" t="str">
        <f>'Data Request'!$C$7</f>
        <v>Million</v>
      </c>
      <c r="E52" s="279"/>
      <c r="F52" s="255"/>
      <c r="G52" s="255"/>
      <c r="H52" s="255"/>
      <c r="I52" s="255"/>
      <c r="J52" s="255"/>
      <c r="K52" s="221"/>
      <c r="L52" s="231">
        <f t="shared" ref="L52:U52" si="34">L38</f>
        <v>2858.9436678107704</v>
      </c>
      <c r="M52" s="231">
        <f t="shared" ca="1" si="34"/>
        <v>3983.2285685028091</v>
      </c>
      <c r="N52" s="231">
        <f t="shared" ca="1" si="34"/>
        <v>9048.037994421451</v>
      </c>
      <c r="O52" s="231">
        <f t="shared" ca="1" si="34"/>
        <v>9149.7338456840225</v>
      </c>
      <c r="P52" s="231">
        <f t="shared" ca="1" si="34"/>
        <v>11256.514489509724</v>
      </c>
      <c r="Q52" s="231">
        <f t="shared" ca="1" si="34"/>
        <v>-15626.903146929028</v>
      </c>
      <c r="R52" s="231">
        <f t="shared" ca="1" si="34"/>
        <v>-18994.329234597222</v>
      </c>
      <c r="S52" s="231">
        <f t="shared" ca="1" si="34"/>
        <v>-18844.661898035694</v>
      </c>
      <c r="T52" s="231">
        <f t="shared" ca="1" si="34"/>
        <v>-24309.641018684091</v>
      </c>
      <c r="U52" s="231">
        <f t="shared" ca="1" si="34"/>
        <v>-24356.867759133249</v>
      </c>
    </row>
    <row r="53" spans="1:22" ht="15">
      <c r="A53" s="278"/>
      <c r="B53" s="291" t="s">
        <v>182</v>
      </c>
      <c r="C53" s="35" t="str">
        <f>'Data Request'!$C$6</f>
        <v>Naira</v>
      </c>
      <c r="D53" s="35" t="str">
        <f>'Data Request'!$C$7</f>
        <v>Million</v>
      </c>
      <c r="E53" s="279"/>
      <c r="F53" s="265"/>
      <c r="G53" s="265"/>
      <c r="H53" s="265"/>
      <c r="I53" s="265"/>
      <c r="J53" s="265"/>
      <c r="K53" s="266"/>
      <c r="L53" s="231">
        <f t="shared" ref="L53:U53" si="35">L33</f>
        <v>2749.9541354294997</v>
      </c>
      <c r="M53" s="231">
        <f t="shared" si="35"/>
        <v>2115.071236596516</v>
      </c>
      <c r="N53" s="231">
        <f t="shared" ca="1" si="35"/>
        <v>1045.0666781512227</v>
      </c>
      <c r="O53" s="231">
        <f t="shared" ca="1" si="35"/>
        <v>-93.587949422263591</v>
      </c>
      <c r="P53" s="231">
        <f t="shared" ca="1" si="35"/>
        <v>-1578.0559758837762</v>
      </c>
      <c r="Q53" s="231">
        <f t="shared" ca="1" si="35"/>
        <v>-3087.4063754590466</v>
      </c>
      <c r="R53" s="231">
        <f t="shared" ca="1" si="35"/>
        <v>-5838.0478627812035</v>
      </c>
      <c r="S53" s="231">
        <f t="shared" ca="1" si="35"/>
        <v>-7982.4884419302816</v>
      </c>
      <c r="T53" s="231">
        <f t="shared" ca="1" si="35"/>
        <v>-8906.7760136064244</v>
      </c>
      <c r="U53" s="231">
        <f t="shared" ca="1" si="35"/>
        <v>-7718.9518952648286</v>
      </c>
    </row>
    <row r="54" spans="1:22" ht="15">
      <c r="A54" s="278"/>
      <c r="B54" s="225" t="s">
        <v>241</v>
      </c>
      <c r="C54" s="35" t="str">
        <f>'Data Request'!$C$6</f>
        <v>Naira</v>
      </c>
      <c r="D54" s="35" t="str">
        <f>'Data Request'!$C$7</f>
        <v>Million</v>
      </c>
      <c r="E54" s="279"/>
      <c r="F54" s="265"/>
      <c r="G54" s="265"/>
      <c r="H54" s="265"/>
      <c r="I54" s="265"/>
      <c r="J54" s="265"/>
      <c r="K54" s="266"/>
      <c r="L54" s="294">
        <f t="shared" ref="L54:U54" si="36">L45-L44</f>
        <v>-2.0032599995829514E-3</v>
      </c>
      <c r="M54" s="294">
        <f t="shared" si="36"/>
        <v>-2.0032600004924461E-3</v>
      </c>
      <c r="N54" s="294">
        <f t="shared" si="36"/>
        <v>-2.0032599995829514E-3</v>
      </c>
      <c r="O54" s="294">
        <f t="shared" si="36"/>
        <v>0</v>
      </c>
      <c r="P54" s="294">
        <f t="shared" si="36"/>
        <v>0</v>
      </c>
      <c r="Q54" s="294">
        <f t="shared" si="36"/>
        <v>0</v>
      </c>
      <c r="R54" s="294">
        <f t="shared" si="36"/>
        <v>0</v>
      </c>
      <c r="S54" s="294">
        <f t="shared" si="36"/>
        <v>0</v>
      </c>
      <c r="T54" s="294">
        <f t="shared" si="36"/>
        <v>0</v>
      </c>
      <c r="U54" s="294">
        <f t="shared" si="36"/>
        <v>0</v>
      </c>
    </row>
    <row r="55" spans="1:22" ht="15">
      <c r="A55" s="293"/>
      <c r="B55" s="212" t="s">
        <v>242</v>
      </c>
      <c r="C55" s="35" t="str">
        <f>'Data Request'!$C$6</f>
        <v>Naira</v>
      </c>
      <c r="D55" s="35" t="str">
        <f>'Data Request'!$C$7</f>
        <v>Million</v>
      </c>
      <c r="E55" s="251"/>
      <c r="F55" s="255"/>
      <c r="G55" s="210"/>
      <c r="H55" s="210"/>
      <c r="I55" s="210"/>
      <c r="J55" s="210"/>
      <c r="K55" s="211"/>
      <c r="L55" s="262">
        <f t="shared" ref="L55:U55" si="37">L56+L57</f>
        <v>-93.932030471241887</v>
      </c>
      <c r="M55" s="262">
        <f t="shared" ca="1" si="37"/>
        <v>-3884.0035138580351</v>
      </c>
      <c r="N55" s="262">
        <f t="shared" ca="1" si="37"/>
        <v>-3103.113842801049</v>
      </c>
      <c r="O55" s="262">
        <f t="shared" ca="1" si="37"/>
        <v>-5798.4849446192275</v>
      </c>
      <c r="P55" s="262">
        <f t="shared" ca="1" si="37"/>
        <v>-4496.9291932071319</v>
      </c>
      <c r="Q55" s="262">
        <f t="shared" ca="1" si="37"/>
        <v>-28665.16964344282</v>
      </c>
      <c r="R55" s="262">
        <f t="shared" ca="1" si="37"/>
        <v>-25192.201746397768</v>
      </c>
      <c r="S55" s="262">
        <f t="shared" ca="1" si="37"/>
        <v>-9532.8444536446841</v>
      </c>
      <c r="T55" s="262">
        <f t="shared" ca="1" si="37"/>
        <v>13725.275927644077</v>
      </c>
      <c r="U55" s="262">
        <f t="shared" ca="1" si="37"/>
        <v>62150.626844564045</v>
      </c>
    </row>
    <row r="56" spans="1:22" ht="15">
      <c r="A56" s="278"/>
      <c r="B56" s="225" t="s">
        <v>243</v>
      </c>
      <c r="C56" s="35" t="str">
        <f>'Data Request'!$C$6</f>
        <v>Naira</v>
      </c>
      <c r="D56" s="35" t="str">
        <f>'Data Request'!$C$7</f>
        <v>Million</v>
      </c>
      <c r="E56" s="279"/>
      <c r="F56" s="255"/>
      <c r="G56" s="255"/>
      <c r="H56" s="255"/>
      <c r="I56" s="255"/>
      <c r="J56" s="255"/>
      <c r="K56" s="221"/>
      <c r="L56" s="294">
        <f t="shared" ref="L56:U56" si="38">L23+L24</f>
        <v>23901.605281984499</v>
      </c>
      <c r="M56" s="294">
        <f t="shared" si="38"/>
        <v>25096.685546083725</v>
      </c>
      <c r="N56" s="294">
        <f t="shared" si="38"/>
        <v>26351.519823387913</v>
      </c>
      <c r="O56" s="294">
        <f t="shared" si="38"/>
        <v>27669.095814557306</v>
      </c>
      <c r="P56" s="294">
        <f t="shared" si="38"/>
        <v>29052.550605285174</v>
      </c>
      <c r="Q56" s="294">
        <f t="shared" si="38"/>
        <v>30505.178135549428</v>
      </c>
      <c r="R56" s="294">
        <f t="shared" si="38"/>
        <v>32030.437042326907</v>
      </c>
      <c r="S56" s="294">
        <f t="shared" si="38"/>
        <v>33631.958894443247</v>
      </c>
      <c r="T56" s="294">
        <f t="shared" si="38"/>
        <v>35313.556839165409</v>
      </c>
      <c r="U56" s="294">
        <f t="shared" si="38"/>
        <v>37079.234681123686</v>
      </c>
    </row>
    <row r="57" spans="1:22" ht="15">
      <c r="A57" s="278"/>
      <c r="B57" s="225" t="s">
        <v>244</v>
      </c>
      <c r="C57" s="35" t="str">
        <f>'Data Request'!$C$6</f>
        <v>Naira</v>
      </c>
      <c r="D57" s="35" t="str">
        <f>'Data Request'!$C$7</f>
        <v>Million</v>
      </c>
      <c r="E57" s="264" t="s">
        <v>233</v>
      </c>
      <c r="F57" s="255"/>
      <c r="G57" s="255"/>
      <c r="H57" s="255"/>
      <c r="I57" s="255"/>
      <c r="J57" s="255"/>
      <c r="K57" s="221"/>
      <c r="L57" s="232">
        <f t="shared" ref="L57:U57" si="39">(-L50+L51+L54)-(L56)</f>
        <v>-23995.537312455741</v>
      </c>
      <c r="M57" s="232">
        <f t="shared" ca="1" si="39"/>
        <v>-28980.68905994176</v>
      </c>
      <c r="N57" s="232">
        <f t="shared" ca="1" si="39"/>
        <v>-29454.633666188962</v>
      </c>
      <c r="O57" s="232">
        <f t="shared" ca="1" si="39"/>
        <v>-33467.580759176533</v>
      </c>
      <c r="P57" s="232">
        <f t="shared" ca="1" si="39"/>
        <v>-33549.479798492306</v>
      </c>
      <c r="Q57" s="232">
        <f t="shared" ca="1" si="39"/>
        <v>-59170.347778992247</v>
      </c>
      <c r="R57" s="232">
        <f t="shared" ca="1" si="39"/>
        <v>-57222.638788724675</v>
      </c>
      <c r="S57" s="232">
        <f t="shared" ca="1" si="39"/>
        <v>-43164.803348087931</v>
      </c>
      <c r="T57" s="232">
        <f t="shared" ca="1" si="39"/>
        <v>-21588.280911521331</v>
      </c>
      <c r="U57" s="232">
        <f t="shared" ca="1" si="39"/>
        <v>25071.39216344036</v>
      </c>
    </row>
    <row r="58" spans="1:22" ht="15">
      <c r="A58" s="278"/>
      <c r="B58" s="269" t="s">
        <v>245</v>
      </c>
      <c r="C58" s="251"/>
      <c r="D58" s="259"/>
      <c r="E58" s="263"/>
      <c r="F58" s="267"/>
      <c r="G58" s="267"/>
      <c r="H58" s="267"/>
      <c r="I58" s="267"/>
      <c r="J58" s="267"/>
      <c r="K58" s="268"/>
      <c r="L58" s="270" t="str">
        <f t="shared" ref="L58:U58" si="40">IF(L49=L55,"OK","Check")</f>
        <v>Check</v>
      </c>
      <c r="M58" s="270" t="str">
        <f t="shared" ca="1" si="40"/>
        <v>OK</v>
      </c>
      <c r="N58" s="270" t="str">
        <f t="shared" ca="1" si="40"/>
        <v>OK</v>
      </c>
      <c r="O58" s="270" t="str">
        <f t="shared" ca="1" si="40"/>
        <v>OK</v>
      </c>
      <c r="P58" s="270" t="str">
        <f t="shared" ca="1" si="40"/>
        <v>OK</v>
      </c>
      <c r="Q58" s="270" t="str">
        <f t="shared" ca="1" si="40"/>
        <v>OK</v>
      </c>
      <c r="R58" s="270" t="str">
        <f t="shared" ca="1" si="40"/>
        <v>OK</v>
      </c>
      <c r="S58" s="270" t="str">
        <f t="shared" ca="1" si="40"/>
        <v>OK</v>
      </c>
      <c r="T58" s="270" t="str">
        <f t="shared" ca="1" si="40"/>
        <v>OK</v>
      </c>
      <c r="U58" s="270" t="str">
        <f t="shared" ca="1" si="40"/>
        <v>OK</v>
      </c>
    </row>
    <row r="59" spans="1:22" ht="15">
      <c r="A59" s="185"/>
      <c r="B59" s="269"/>
      <c r="C59" s="271"/>
      <c r="D59" s="271"/>
      <c r="E59" s="271"/>
      <c r="F59" s="272"/>
      <c r="G59" s="272"/>
      <c r="H59" s="272"/>
      <c r="I59" s="272"/>
      <c r="J59" s="272"/>
      <c r="K59" s="270"/>
      <c r="L59" s="270"/>
      <c r="M59" s="270"/>
      <c r="N59" s="270"/>
      <c r="O59" s="270"/>
      <c r="P59" s="270"/>
      <c r="Q59" s="270"/>
      <c r="R59" s="270"/>
      <c r="S59" s="221"/>
      <c r="T59" s="221"/>
      <c r="U59" s="221"/>
    </row>
    <row r="60" spans="1:22">
      <c r="A60" s="19"/>
      <c r="B60" s="128" t="str">
        <f>'Data Request'!B153</f>
        <v>4. Information on Planned Borrowings Creating New Debt (new bonds, new loans, etc.) (See Note 4 in Guidance for Completing Data Request for State DSA)</v>
      </c>
      <c r="C60" s="128"/>
      <c r="D60" s="125"/>
      <c r="E60" s="126"/>
      <c r="F60" s="127"/>
      <c r="G60" s="127"/>
      <c r="H60" s="127"/>
      <c r="I60" s="127"/>
      <c r="J60" s="127"/>
      <c r="K60" s="127"/>
      <c r="L60" s="127"/>
      <c r="M60" s="127"/>
      <c r="N60" s="127"/>
      <c r="O60" s="127"/>
      <c r="P60" s="127"/>
      <c r="Q60" s="127"/>
      <c r="R60" s="127"/>
      <c r="S60" s="127"/>
      <c r="T60" s="127"/>
      <c r="U60" s="127"/>
      <c r="V60" s="30"/>
    </row>
    <row r="61" spans="1:22" s="76" customFormat="1">
      <c r="B61" s="75"/>
      <c r="C61" s="74"/>
      <c r="D61" s="74"/>
      <c r="E61" s="75"/>
      <c r="F61" s="75"/>
      <c r="G61" s="75"/>
      <c r="H61" s="75"/>
      <c r="I61" s="75"/>
      <c r="J61" s="75"/>
      <c r="K61" s="75"/>
      <c r="L61" s="110"/>
      <c r="M61" s="110"/>
      <c r="N61" s="110"/>
      <c r="O61" s="110"/>
      <c r="P61" s="110"/>
      <c r="Q61" s="110"/>
      <c r="R61" s="110"/>
      <c r="S61" s="110"/>
      <c r="T61" s="110"/>
      <c r="U61" s="110"/>
      <c r="V61" s="319"/>
    </row>
    <row r="62" spans="1:22" s="63" customFormat="1">
      <c r="B62" s="158" t="str">
        <f>DataInput!B155</f>
        <v>Insert planned Borrowings (new bonds, new loans, etc.) as nominal amounts in million naira or million US dollars. Total Planned Borrowings (row 167) must equal the Gross Borrowing Requirement (row 168, calculated by the Template in the Baseline Scenario)</v>
      </c>
      <c r="C62" s="62"/>
      <c r="D62" s="62"/>
      <c r="E62" s="133"/>
      <c r="F62" s="134"/>
      <c r="G62" s="134"/>
      <c r="H62" s="134"/>
      <c r="I62" s="134"/>
      <c r="J62" s="134"/>
      <c r="K62" s="134"/>
      <c r="L62" s="134"/>
      <c r="M62" s="134"/>
      <c r="N62" s="134"/>
      <c r="O62" s="134"/>
      <c r="P62" s="134"/>
    </row>
    <row r="63" spans="1:22" s="63" customFormat="1" ht="52.9" customHeight="1">
      <c r="B63" s="32" t="str">
        <f>DataInput!B156</f>
        <v>New Domestic Financing in Million Naira</v>
      </c>
      <c r="C63" s="35"/>
      <c r="E63" s="148" t="s">
        <v>255</v>
      </c>
      <c r="F63" s="148" t="s">
        <v>254</v>
      </c>
      <c r="G63" s="148" t="str">
        <f>DataInput!C171</f>
        <v>Interest Rate (%)</v>
      </c>
      <c r="H63" s="148" t="str">
        <f>DataInput!D171</f>
        <v>Maturity (# of years)</v>
      </c>
      <c r="I63" s="148" t="str">
        <f>DataInput!E171</f>
        <v>Grace (# of years)</v>
      </c>
      <c r="L63" s="123"/>
      <c r="M63" s="123"/>
      <c r="N63" s="123"/>
      <c r="O63" s="123"/>
      <c r="P63" s="123"/>
      <c r="Q63" s="123"/>
      <c r="R63" s="123"/>
      <c r="S63" s="123"/>
      <c r="T63" s="123"/>
      <c r="U63" s="123"/>
    </row>
    <row r="64" spans="1:22" s="63" customFormat="1">
      <c r="A64" s="50"/>
      <c r="B64" s="142" t="str">
        <f>DataInput!B157</f>
        <v>Commercial Bank Loans (maturity 1 to 5 years, including Agric Loans, Infrastructure Loans, and MSMEDF)</v>
      </c>
      <c r="C64" s="39" t="str">
        <f>DataInput!C157</f>
        <v>Naira</v>
      </c>
      <c r="E64" s="300" t="s">
        <v>199</v>
      </c>
      <c r="F64" s="301" t="s">
        <v>65</v>
      </c>
      <c r="G64" s="298">
        <f>DataInput!C172</f>
        <v>0.1</v>
      </c>
      <c r="H64" s="299">
        <f>DataInput!D172</f>
        <v>5</v>
      </c>
      <c r="I64" s="299">
        <f>DataInput!E172</f>
        <v>4</v>
      </c>
      <c r="L64" s="296">
        <f>DataInput!L157</f>
        <v>0</v>
      </c>
      <c r="M64" s="296">
        <f>DataInput!M157</f>
        <v>0</v>
      </c>
      <c r="N64" s="296">
        <f>DataInput!N157</f>
        <v>0</v>
      </c>
      <c r="O64" s="296">
        <f>DataInput!O157</f>
        <v>0</v>
      </c>
      <c r="P64" s="296">
        <f>DataInput!P157</f>
        <v>0</v>
      </c>
      <c r="Q64" s="296">
        <f>DataInput!Q157</f>
        <v>0</v>
      </c>
      <c r="R64" s="296">
        <f>DataInput!R157</f>
        <v>0</v>
      </c>
      <c r="S64" s="296">
        <f>DataInput!S157</f>
        <v>0</v>
      </c>
      <c r="T64" s="296">
        <f>DataInput!T157</f>
        <v>0</v>
      </c>
      <c r="U64" s="296">
        <f>DataInput!U157</f>
        <v>0</v>
      </c>
    </row>
    <row r="65" spans="1:22" s="63" customFormat="1">
      <c r="A65" s="50"/>
      <c r="B65" s="142" t="str">
        <f>DataInput!B158</f>
        <v>Commercial Bank Loans (maturity 6 years or longer, including Agric Loans, Infrastructure Loans, and MSMEDF)</v>
      </c>
      <c r="C65" s="39" t="str">
        <f>DataInput!C158</f>
        <v>Naira</v>
      </c>
      <c r="E65" s="300" t="s">
        <v>198</v>
      </c>
      <c r="F65" s="301" t="s">
        <v>65</v>
      </c>
      <c r="G65" s="298">
        <f>DataInput!C173</f>
        <v>0.1</v>
      </c>
      <c r="H65" s="299">
        <f>DataInput!D173</f>
        <v>5</v>
      </c>
      <c r="I65" s="299">
        <f>DataInput!E173</f>
        <v>4</v>
      </c>
      <c r="L65" s="296">
        <f>DataInput!L158</f>
        <v>0</v>
      </c>
      <c r="M65" s="296">
        <f>DataInput!M158</f>
        <v>0</v>
      </c>
      <c r="N65" s="296">
        <f>DataInput!N158</f>
        <v>0</v>
      </c>
      <c r="O65" s="296">
        <f>DataInput!O158</f>
        <v>0</v>
      </c>
      <c r="P65" s="296">
        <f>DataInput!P158</f>
        <v>0</v>
      </c>
      <c r="Q65" s="296">
        <f>DataInput!Q158</f>
        <v>0</v>
      </c>
      <c r="R65" s="296">
        <f>DataInput!R158</f>
        <v>0</v>
      </c>
      <c r="S65" s="296">
        <f>DataInput!S158</f>
        <v>0</v>
      </c>
      <c r="T65" s="296">
        <f>DataInput!T158</f>
        <v>0</v>
      </c>
      <c r="U65" s="296">
        <f>DataInput!U158</f>
        <v>0</v>
      </c>
    </row>
    <row r="66" spans="1:22" s="63" customFormat="1">
      <c r="A66" s="50"/>
      <c r="B66" s="142" t="str">
        <f>DataInput!B159</f>
        <v>State Bonds (maturity 1 to 5 years)</v>
      </c>
      <c r="C66" s="39" t="str">
        <f>DataInput!C159</f>
        <v>Naira</v>
      </c>
      <c r="E66" s="300" t="s">
        <v>197</v>
      </c>
      <c r="F66" s="301" t="s">
        <v>65</v>
      </c>
      <c r="G66" s="298">
        <f>DataInput!C174</f>
        <v>0.1</v>
      </c>
      <c r="H66" s="299">
        <f>DataInput!D174</f>
        <v>5</v>
      </c>
      <c r="I66" s="299">
        <f>DataInput!E174</f>
        <v>4</v>
      </c>
      <c r="L66" s="296">
        <f>DataInput!L159</f>
        <v>0</v>
      </c>
      <c r="M66" s="296">
        <f>DataInput!M159</f>
        <v>0</v>
      </c>
      <c r="N66" s="296">
        <f>DataInput!N159</f>
        <v>0</v>
      </c>
      <c r="O66" s="296">
        <f>DataInput!O159</f>
        <v>0</v>
      </c>
      <c r="P66" s="296">
        <f>DataInput!P159</f>
        <v>0</v>
      </c>
      <c r="Q66" s="296">
        <f>DataInput!Q159</f>
        <v>0</v>
      </c>
      <c r="R66" s="296">
        <f>DataInput!R159</f>
        <v>0</v>
      </c>
      <c r="S66" s="296">
        <f>DataInput!S159</f>
        <v>0</v>
      </c>
      <c r="T66" s="296">
        <f>DataInput!T159</f>
        <v>0</v>
      </c>
      <c r="U66" s="296">
        <f>DataInput!U159</f>
        <v>0</v>
      </c>
    </row>
    <row r="67" spans="1:22" s="63" customFormat="1">
      <c r="A67" s="50"/>
      <c r="B67" s="142" t="str">
        <f>DataInput!B160</f>
        <v>State Bonds (maturity 6 years or longer)</v>
      </c>
      <c r="C67" s="39" t="str">
        <f>DataInput!C160</f>
        <v>Naira</v>
      </c>
      <c r="E67" s="300" t="s">
        <v>196</v>
      </c>
      <c r="F67" s="301" t="s">
        <v>65</v>
      </c>
      <c r="G67" s="298">
        <f>DataInput!C175</f>
        <v>0.1</v>
      </c>
      <c r="H67" s="299">
        <f>DataInput!D175</f>
        <v>5</v>
      </c>
      <c r="I67" s="299">
        <f>DataInput!E175</f>
        <v>4</v>
      </c>
      <c r="L67" s="296">
        <f>DataInput!L160</f>
        <v>35000</v>
      </c>
      <c r="M67" s="296">
        <f>DataInput!M160</f>
        <v>33250</v>
      </c>
      <c r="N67" s="296">
        <f>DataInput!N160</f>
        <v>31587.5</v>
      </c>
      <c r="O67" s="296">
        <f>DataInput!O160</f>
        <v>30008.124999999996</v>
      </c>
      <c r="P67" s="296">
        <f>DataInput!P160</f>
        <v>28507.71875</v>
      </c>
      <c r="Q67" s="296">
        <f>DataInput!Q160</f>
        <v>27082.332812500001</v>
      </c>
      <c r="R67" s="296">
        <f>DataInput!R160</f>
        <v>25728.216171874996</v>
      </c>
      <c r="S67" s="296">
        <f>DataInput!S160</f>
        <v>24441.805363281248</v>
      </c>
      <c r="T67" s="296">
        <f>DataInput!T160</f>
        <v>23219.715095117186</v>
      </c>
      <c r="U67" s="296">
        <f>DataInput!U160</f>
        <v>22058.729340361326</v>
      </c>
    </row>
    <row r="68" spans="1:22" s="63" customFormat="1">
      <c r="A68" s="50"/>
      <c r="B68" s="142" t="str">
        <f>DataInput!B161</f>
        <v>Other Domestic Financing</v>
      </c>
      <c r="C68" s="39" t="str">
        <f>DataInput!C161</f>
        <v>Naira</v>
      </c>
      <c r="E68" s="300" t="s">
        <v>195</v>
      </c>
      <c r="F68" s="301" t="s">
        <v>65</v>
      </c>
      <c r="G68" s="298">
        <f>DataInput!C176</f>
        <v>0.1</v>
      </c>
      <c r="H68" s="299">
        <f>DataInput!D176</f>
        <v>5</v>
      </c>
      <c r="I68" s="299">
        <f>DataInput!E176</f>
        <v>4</v>
      </c>
      <c r="L68" s="296">
        <f>DataInput!L161</f>
        <v>20000</v>
      </c>
      <c r="M68" s="296">
        <f>DataInput!M161</f>
        <v>19000</v>
      </c>
      <c r="N68" s="296">
        <f>DataInput!N161</f>
        <v>18050</v>
      </c>
      <c r="O68" s="296">
        <f>DataInput!O161</f>
        <v>17147.499999999996</v>
      </c>
      <c r="P68" s="296">
        <f>DataInput!P161</f>
        <v>16290.125</v>
      </c>
      <c r="Q68" s="296">
        <f>DataInput!Q161</f>
        <v>15475.61875</v>
      </c>
      <c r="R68" s="296">
        <f>DataInput!R161</f>
        <v>14701.837812499998</v>
      </c>
      <c r="S68" s="296">
        <f>DataInput!S161</f>
        <v>13966.745921874999</v>
      </c>
      <c r="T68" s="296">
        <f>DataInput!T161</f>
        <v>13268.408625781249</v>
      </c>
      <c r="U68" s="296">
        <f>DataInput!U161</f>
        <v>12604.988194492185</v>
      </c>
    </row>
    <row r="69" spans="1:22" s="63" customFormat="1" ht="52.9" customHeight="1">
      <c r="A69" s="62"/>
      <c r="B69" s="32" t="str">
        <f>DataInput!B162</f>
        <v>New External Financing in Million US Dollars</v>
      </c>
      <c r="C69" s="39"/>
      <c r="E69" s="148" t="s">
        <v>255</v>
      </c>
      <c r="F69" s="148" t="s">
        <v>254</v>
      </c>
      <c r="G69" s="148" t="str">
        <f>DataInput!C177</f>
        <v>Interest Rate (%)</v>
      </c>
      <c r="H69" s="148" t="str">
        <f>DataInput!D177</f>
        <v>Maturity (# of years)</v>
      </c>
      <c r="I69" s="148" t="str">
        <f>DataInput!E177</f>
        <v>Grace (# of years)</v>
      </c>
      <c r="J69" s="78"/>
      <c r="K69" s="78"/>
      <c r="L69" s="123"/>
      <c r="M69" s="123"/>
      <c r="N69" s="123"/>
      <c r="O69" s="123"/>
      <c r="P69" s="123"/>
      <c r="Q69" s="123"/>
      <c r="R69" s="123"/>
      <c r="S69" s="123"/>
      <c r="T69" s="123"/>
      <c r="U69" s="123"/>
    </row>
    <row r="70" spans="1:22" s="63" customFormat="1">
      <c r="A70" s="50"/>
      <c r="B70" s="142" t="str">
        <f>DataInput!B163</f>
        <v>External Financing - Concessional Loans (e.g., World Bank, African Development Bank)</v>
      </c>
      <c r="C70" s="39" t="str">
        <f>DataInput!C163</f>
        <v>US Dollars</v>
      </c>
      <c r="E70" s="300" t="s">
        <v>194</v>
      </c>
      <c r="F70" s="301" t="s">
        <v>64</v>
      </c>
      <c r="G70" s="298">
        <f>DataInput!C178</f>
        <v>0.1</v>
      </c>
      <c r="H70" s="299">
        <f>DataInput!D178</f>
        <v>10</v>
      </c>
      <c r="I70" s="299">
        <f>DataInput!E178</f>
        <v>0</v>
      </c>
      <c r="L70" s="296">
        <f>DataInput!L163</f>
        <v>0</v>
      </c>
      <c r="M70" s="296">
        <f>DataInput!M163</f>
        <v>0</v>
      </c>
      <c r="N70" s="296">
        <f>DataInput!N163</f>
        <v>0</v>
      </c>
      <c r="O70" s="296">
        <f>DataInput!O163</f>
        <v>0</v>
      </c>
      <c r="P70" s="296">
        <f>DataInput!P163</f>
        <v>0</v>
      </c>
      <c r="Q70" s="296">
        <f>DataInput!Q163</f>
        <v>0</v>
      </c>
      <c r="R70" s="296">
        <f>DataInput!R163</f>
        <v>0</v>
      </c>
      <c r="S70" s="296">
        <f>DataInput!S163</f>
        <v>0</v>
      </c>
      <c r="T70" s="296">
        <f>DataInput!T163</f>
        <v>0</v>
      </c>
      <c r="U70" s="296">
        <f>DataInput!U163</f>
        <v>0</v>
      </c>
    </row>
    <row r="71" spans="1:22" s="63" customFormat="1">
      <c r="A71" s="50"/>
      <c r="B71" s="142" t="str">
        <f>DataInput!B164</f>
        <v>External Financing - Bilateral Loans</v>
      </c>
      <c r="C71" s="39" t="str">
        <f>DataInput!C164</f>
        <v>US Dollars</v>
      </c>
      <c r="E71" s="300" t="s">
        <v>193</v>
      </c>
      <c r="F71" s="301" t="s">
        <v>64</v>
      </c>
      <c r="G71" s="298">
        <f>DataInput!C179</f>
        <v>0.1</v>
      </c>
      <c r="H71" s="299">
        <f>DataInput!D179</f>
        <v>10</v>
      </c>
      <c r="I71" s="299">
        <f>DataInput!E179</f>
        <v>0</v>
      </c>
      <c r="L71" s="296">
        <f>DataInput!L164</f>
        <v>0</v>
      </c>
      <c r="M71" s="296">
        <f>DataInput!M164</f>
        <v>0</v>
      </c>
      <c r="N71" s="296">
        <f>DataInput!N164</f>
        <v>0</v>
      </c>
      <c r="O71" s="296">
        <f>DataInput!O164</f>
        <v>0</v>
      </c>
      <c r="P71" s="296">
        <f>DataInput!P164</f>
        <v>0</v>
      </c>
      <c r="Q71" s="296">
        <f>DataInput!Q164</f>
        <v>0</v>
      </c>
      <c r="R71" s="296">
        <f>DataInput!R164</f>
        <v>0</v>
      </c>
      <c r="S71" s="296">
        <f>DataInput!S164</f>
        <v>0</v>
      </c>
      <c r="T71" s="296">
        <f>DataInput!T164</f>
        <v>0</v>
      </c>
      <c r="U71" s="296">
        <f>DataInput!U164</f>
        <v>0</v>
      </c>
    </row>
    <row r="72" spans="1:22" s="63" customFormat="1">
      <c r="A72" s="50"/>
      <c r="B72" s="142" t="str">
        <f>DataInput!B165</f>
        <v>Other External Financing</v>
      </c>
      <c r="C72" s="39" t="str">
        <f>DataInput!C165</f>
        <v>US Dollars</v>
      </c>
      <c r="E72" s="300" t="s">
        <v>192</v>
      </c>
      <c r="F72" s="301" t="s">
        <v>64</v>
      </c>
      <c r="G72" s="298">
        <f>DataInput!C180</f>
        <v>0.1</v>
      </c>
      <c r="H72" s="299">
        <f>DataInput!D180</f>
        <v>10</v>
      </c>
      <c r="I72" s="299">
        <f>DataInput!E180</f>
        <v>0</v>
      </c>
      <c r="L72" s="296">
        <f>DataInput!L165</f>
        <v>0</v>
      </c>
      <c r="M72" s="296">
        <f>DataInput!M165</f>
        <v>0</v>
      </c>
      <c r="N72" s="296">
        <f>DataInput!N165</f>
        <v>0</v>
      </c>
      <c r="O72" s="296">
        <f>DataInput!O165</f>
        <v>0</v>
      </c>
      <c r="P72" s="296">
        <f>DataInput!P165</f>
        <v>0</v>
      </c>
      <c r="Q72" s="296">
        <f>DataInput!Q165</f>
        <v>0</v>
      </c>
      <c r="R72" s="296">
        <f>DataInput!R165</f>
        <v>0</v>
      </c>
      <c r="S72" s="296">
        <f>DataInput!S165</f>
        <v>0</v>
      </c>
      <c r="T72" s="296">
        <f>DataInput!T165</f>
        <v>0</v>
      </c>
      <c r="U72" s="296">
        <f>DataInput!U165</f>
        <v>0</v>
      </c>
    </row>
    <row r="73" spans="1:22" s="63" customFormat="1">
      <c r="A73" s="45"/>
      <c r="B73" s="20"/>
      <c r="C73" s="50"/>
      <c r="D73" s="45"/>
      <c r="E73" s="47"/>
      <c r="F73" s="80"/>
      <c r="G73" s="48"/>
      <c r="H73" s="48"/>
      <c r="I73" s="48"/>
      <c r="J73" s="48"/>
      <c r="K73" s="48"/>
      <c r="L73" s="48"/>
      <c r="M73" s="48"/>
      <c r="N73" s="48"/>
      <c r="O73" s="48"/>
      <c r="P73" s="46"/>
      <c r="Q73" s="46"/>
      <c r="R73" s="46"/>
      <c r="S73" s="46"/>
      <c r="T73" s="46"/>
      <c r="U73" s="46"/>
    </row>
    <row r="74" spans="1:22">
      <c r="B74" s="297" t="s">
        <v>249</v>
      </c>
      <c r="C74" s="166"/>
      <c r="D74" s="166"/>
      <c r="E74" s="165"/>
      <c r="F74" s="165"/>
      <c r="G74" s="165"/>
      <c r="H74" s="165"/>
      <c r="I74" s="165"/>
      <c r="J74" s="165"/>
      <c r="K74" s="165"/>
      <c r="L74" s="167"/>
      <c r="M74" s="167"/>
      <c r="N74" s="167"/>
      <c r="O74" s="167"/>
      <c r="P74" s="167"/>
      <c r="Q74" s="167"/>
      <c r="R74" s="167"/>
      <c r="S74" s="167"/>
      <c r="T74" s="167"/>
      <c r="U74" s="167"/>
      <c r="V74" s="109"/>
    </row>
    <row r="75" spans="1:22">
      <c r="B75" s="107"/>
      <c r="C75" s="46"/>
      <c r="D75" s="46"/>
      <c r="E75" s="107"/>
      <c r="F75" s="107"/>
      <c r="G75" s="107"/>
      <c r="H75" s="107"/>
      <c r="I75" s="107"/>
      <c r="J75" s="107"/>
      <c r="K75" s="107"/>
      <c r="L75" s="80"/>
      <c r="M75" s="80"/>
      <c r="N75" s="80"/>
      <c r="O75" s="80"/>
      <c r="P75" s="80"/>
      <c r="Q75" s="80"/>
      <c r="R75" s="80"/>
      <c r="S75" s="80"/>
      <c r="T75" s="80"/>
      <c r="U75" s="80"/>
    </row>
    <row r="76" spans="1:22" ht="15">
      <c r="B76" s="170" t="s">
        <v>230</v>
      </c>
      <c r="C76" s="241">
        <f>DataInput!L10</f>
        <v>2020</v>
      </c>
      <c r="D76" s="251"/>
      <c r="E76" s="251"/>
      <c r="F76" s="252"/>
      <c r="G76" s="252"/>
      <c r="H76" s="252"/>
      <c r="I76" s="252"/>
      <c r="J76" s="252"/>
      <c r="K76" s="252"/>
      <c r="L76" s="252"/>
      <c r="M76" s="252"/>
      <c r="N76" s="252"/>
      <c r="O76" s="252"/>
      <c r="P76" s="252"/>
      <c r="Q76" s="252"/>
      <c r="R76" s="252"/>
      <c r="S76" s="252"/>
      <c r="T76" s="252"/>
      <c r="U76" s="252"/>
    </row>
    <row r="77" spans="1:22" ht="30">
      <c r="A77" s="215"/>
      <c r="B77" s="253" t="s">
        <v>229</v>
      </c>
      <c r="C77" s="254" t="s">
        <v>9</v>
      </c>
      <c r="D77" s="254" t="s">
        <v>228</v>
      </c>
      <c r="E77" s="254"/>
      <c r="F77" s="254"/>
      <c r="G77" s="254" t="str">
        <f t="shared" ref="G77:U77" si="41">IF(G78&lt;$C$76,"Historical data","Forecast")</f>
        <v>Historical data</v>
      </c>
      <c r="H77" s="254" t="str">
        <f t="shared" si="41"/>
        <v>Historical data</v>
      </c>
      <c r="I77" s="254" t="str">
        <f t="shared" si="41"/>
        <v>Historical data</v>
      </c>
      <c r="J77" s="254" t="str">
        <f t="shared" si="41"/>
        <v>Historical data</v>
      </c>
      <c r="K77" s="254" t="str">
        <f t="shared" si="41"/>
        <v>Historical data</v>
      </c>
      <c r="L77" s="254" t="str">
        <f t="shared" si="41"/>
        <v>Forecast</v>
      </c>
      <c r="M77" s="254" t="str">
        <f t="shared" si="41"/>
        <v>Forecast</v>
      </c>
      <c r="N77" s="254" t="str">
        <f t="shared" si="41"/>
        <v>Forecast</v>
      </c>
      <c r="O77" s="254" t="str">
        <f t="shared" si="41"/>
        <v>Forecast</v>
      </c>
      <c r="P77" s="254" t="str">
        <f t="shared" si="41"/>
        <v>Forecast</v>
      </c>
      <c r="Q77" s="254" t="str">
        <f t="shared" si="41"/>
        <v>Forecast</v>
      </c>
      <c r="R77" s="254" t="str">
        <f t="shared" si="41"/>
        <v>Forecast</v>
      </c>
      <c r="S77" s="254" t="str">
        <f t="shared" si="41"/>
        <v>Forecast</v>
      </c>
      <c r="T77" s="254" t="str">
        <f t="shared" si="41"/>
        <v>Forecast</v>
      </c>
      <c r="U77" s="254" t="str">
        <f t="shared" si="41"/>
        <v>Forecast</v>
      </c>
    </row>
    <row r="78" spans="1:22" ht="15">
      <c r="A78" s="170"/>
      <c r="B78" s="252"/>
      <c r="C78" s="251"/>
      <c r="D78" s="251"/>
      <c r="E78" s="251"/>
      <c r="F78" s="254"/>
      <c r="G78" s="254">
        <f t="shared" ref="G78:J78" si="42">H78-1</f>
        <v>2015</v>
      </c>
      <c r="H78" s="254">
        <f t="shared" si="42"/>
        <v>2016</v>
      </c>
      <c r="I78" s="254">
        <f t="shared" si="42"/>
        <v>2017</v>
      </c>
      <c r="J78" s="254">
        <f t="shared" si="42"/>
        <v>2018</v>
      </c>
      <c r="K78" s="254">
        <f>L78-1</f>
        <v>2019</v>
      </c>
      <c r="L78" s="254">
        <f>C76</f>
        <v>2020</v>
      </c>
      <c r="M78" s="254">
        <f t="shared" ref="M78:U78" si="43">L78+1</f>
        <v>2021</v>
      </c>
      <c r="N78" s="254">
        <f t="shared" si="43"/>
        <v>2022</v>
      </c>
      <c r="O78" s="254">
        <f t="shared" si="43"/>
        <v>2023</v>
      </c>
      <c r="P78" s="254">
        <f t="shared" si="43"/>
        <v>2024</v>
      </c>
      <c r="Q78" s="254">
        <f t="shared" si="43"/>
        <v>2025</v>
      </c>
      <c r="R78" s="254">
        <f t="shared" si="43"/>
        <v>2026</v>
      </c>
      <c r="S78" s="254">
        <f t="shared" si="43"/>
        <v>2027</v>
      </c>
      <c r="T78" s="254">
        <f t="shared" si="43"/>
        <v>2028</v>
      </c>
      <c r="U78" s="254">
        <f t="shared" si="43"/>
        <v>2029</v>
      </c>
    </row>
    <row r="79" spans="1:22" ht="15">
      <c r="A79" s="170"/>
      <c r="B79" s="168"/>
      <c r="C79" s="169"/>
      <c r="D79" s="169"/>
      <c r="E79" s="169"/>
      <c r="F79" s="214"/>
      <c r="G79" s="214"/>
      <c r="H79" s="214"/>
      <c r="I79" s="214"/>
      <c r="J79" s="214"/>
      <c r="K79" s="214"/>
      <c r="L79" s="214"/>
      <c r="M79" s="214"/>
      <c r="N79" s="214"/>
      <c r="O79" s="214"/>
      <c r="P79" s="214"/>
      <c r="Q79" s="214"/>
      <c r="R79" s="214"/>
      <c r="S79" s="168"/>
      <c r="T79" s="168"/>
      <c r="U79" s="168"/>
    </row>
    <row r="80" spans="1:22" ht="15">
      <c r="A80" s="213"/>
      <c r="B80" s="213" t="s">
        <v>227</v>
      </c>
      <c r="C80" s="169"/>
      <c r="D80" s="169"/>
      <c r="E80" s="169"/>
      <c r="F80" s="214"/>
      <c r="G80" s="214"/>
      <c r="H80" s="214"/>
      <c r="I80" s="214"/>
      <c r="J80" s="214"/>
      <c r="K80" s="214"/>
      <c r="L80" s="214"/>
      <c r="M80" s="214"/>
      <c r="N80" s="214"/>
      <c r="O80" s="214"/>
      <c r="P80" s="214"/>
      <c r="Q80" s="214"/>
      <c r="R80" s="214"/>
      <c r="S80" s="168"/>
      <c r="T80" s="168"/>
      <c r="U80" s="168"/>
    </row>
    <row r="81" spans="1:21" ht="15">
      <c r="A81" s="213"/>
      <c r="B81" s="168" t="s">
        <v>226</v>
      </c>
      <c r="C81" s="169" t="str">
        <f>"LCU per unit of "&amp;B81</f>
        <v>LCU per unit of LCU</v>
      </c>
      <c r="D81" s="169"/>
      <c r="E81" s="251"/>
      <c r="F81" s="255"/>
      <c r="G81" s="221">
        <v>1</v>
      </c>
      <c r="H81" s="221">
        <v>1</v>
      </c>
      <c r="I81" s="221">
        <v>1</v>
      </c>
      <c r="J81" s="221">
        <v>1</v>
      </c>
      <c r="K81" s="221">
        <v>1</v>
      </c>
      <c r="L81" s="221">
        <v>1</v>
      </c>
      <c r="M81" s="221">
        <v>1</v>
      </c>
      <c r="N81" s="221">
        <v>1</v>
      </c>
      <c r="O81" s="221">
        <v>1</v>
      </c>
      <c r="P81" s="221">
        <v>1</v>
      </c>
      <c r="Q81" s="221">
        <v>1</v>
      </c>
      <c r="R81" s="221">
        <v>1</v>
      </c>
      <c r="S81" s="221">
        <v>1</v>
      </c>
      <c r="T81" s="221">
        <v>1</v>
      </c>
      <c r="U81" s="221">
        <v>1</v>
      </c>
    </row>
    <row r="82" spans="1:21" ht="15">
      <c r="A82" s="213"/>
      <c r="B82" s="252" t="s">
        <v>225</v>
      </c>
      <c r="C82" s="169" t="str">
        <f>"LCU per unit of "&amp;B82</f>
        <v>LCU per unit of USD</v>
      </c>
      <c r="D82" s="170"/>
      <c r="E82" s="251"/>
      <c r="F82" s="221"/>
      <c r="G82" s="242">
        <f t="shared" ref="G82:U82" si="44">G8</f>
        <v>196.48650000000001</v>
      </c>
      <c r="H82" s="242">
        <f t="shared" si="44"/>
        <v>253.18969999999999</v>
      </c>
      <c r="I82" s="242">
        <f t="shared" si="44"/>
        <v>305.78620000000001</v>
      </c>
      <c r="J82" s="242">
        <f t="shared" si="44"/>
        <v>306.5</v>
      </c>
      <c r="K82" s="242">
        <f t="shared" si="44"/>
        <v>326</v>
      </c>
      <c r="L82" s="242">
        <f t="shared" si="44"/>
        <v>379</v>
      </c>
      <c r="M82" s="242">
        <f t="shared" si="44"/>
        <v>379</v>
      </c>
      <c r="N82" s="242">
        <f t="shared" si="44"/>
        <v>379</v>
      </c>
      <c r="O82" s="242">
        <f t="shared" si="44"/>
        <v>379</v>
      </c>
      <c r="P82" s="242">
        <f t="shared" si="44"/>
        <v>379</v>
      </c>
      <c r="Q82" s="242">
        <f t="shared" si="44"/>
        <v>379</v>
      </c>
      <c r="R82" s="242">
        <f t="shared" si="44"/>
        <v>379</v>
      </c>
      <c r="S82" s="242">
        <f t="shared" si="44"/>
        <v>379</v>
      </c>
      <c r="T82" s="242">
        <f t="shared" si="44"/>
        <v>379</v>
      </c>
      <c r="U82" s="242">
        <f t="shared" si="44"/>
        <v>379</v>
      </c>
    </row>
    <row r="83" spans="1:21" ht="15">
      <c r="A83" s="213"/>
      <c r="B83" s="252" t="s">
        <v>224</v>
      </c>
      <c r="C83" s="169" t="str">
        <f>"LCU per unit of "&amp;B83</f>
        <v>LCU per unit of EUR</v>
      </c>
      <c r="D83" s="170"/>
      <c r="E83" s="251"/>
      <c r="F83" s="221"/>
      <c r="G83" s="257">
        <v>0</v>
      </c>
      <c r="H83" s="257">
        <v>0</v>
      </c>
      <c r="I83" s="257">
        <v>0</v>
      </c>
      <c r="J83" s="257">
        <v>0</v>
      </c>
      <c r="K83" s="257">
        <v>0</v>
      </c>
      <c r="L83" s="257">
        <v>0</v>
      </c>
      <c r="M83" s="257">
        <v>0</v>
      </c>
      <c r="N83" s="257">
        <v>0</v>
      </c>
      <c r="O83" s="257">
        <v>0</v>
      </c>
      <c r="P83" s="257">
        <v>0</v>
      </c>
      <c r="Q83" s="257">
        <v>0</v>
      </c>
      <c r="R83" s="257">
        <v>0</v>
      </c>
      <c r="S83" s="257">
        <v>0</v>
      </c>
      <c r="T83" s="257">
        <v>0</v>
      </c>
      <c r="U83" s="257">
        <v>0</v>
      </c>
    </row>
    <row r="84" spans="1:21" ht="15">
      <c r="A84" s="213"/>
      <c r="B84" s="252" t="s">
        <v>223</v>
      </c>
      <c r="C84" s="169" t="str">
        <f>"LCU per unit of "&amp;B84</f>
        <v>LCU per unit of GBP</v>
      </c>
      <c r="D84" s="169"/>
      <c r="E84" s="251"/>
      <c r="F84" s="221"/>
      <c r="G84" s="257">
        <v>0</v>
      </c>
      <c r="H84" s="257">
        <v>0</v>
      </c>
      <c r="I84" s="257">
        <v>0</v>
      </c>
      <c r="J84" s="257">
        <v>0</v>
      </c>
      <c r="K84" s="257">
        <v>0</v>
      </c>
      <c r="L84" s="257">
        <v>0</v>
      </c>
      <c r="M84" s="257">
        <v>0</v>
      </c>
      <c r="N84" s="257">
        <v>0</v>
      </c>
      <c r="O84" s="257">
        <v>0</v>
      </c>
      <c r="P84" s="257">
        <v>0</v>
      </c>
      <c r="Q84" s="257">
        <v>0</v>
      </c>
      <c r="R84" s="257">
        <v>0</v>
      </c>
      <c r="S84" s="257">
        <v>0</v>
      </c>
      <c r="T84" s="257">
        <v>0</v>
      </c>
      <c r="U84" s="257">
        <v>0</v>
      </c>
    </row>
    <row r="85" spans="1:21" ht="15">
      <c r="A85" s="213"/>
      <c r="B85" s="252" t="s">
        <v>222</v>
      </c>
      <c r="C85" s="169" t="str">
        <f>"LCU per unit of "&amp;B85</f>
        <v>LCU per unit of CHY</v>
      </c>
      <c r="D85" s="169"/>
      <c r="E85" s="251"/>
      <c r="F85" s="221"/>
      <c r="G85" s="257">
        <v>0</v>
      </c>
      <c r="H85" s="257">
        <v>0</v>
      </c>
      <c r="I85" s="257">
        <v>0</v>
      </c>
      <c r="J85" s="257">
        <v>0</v>
      </c>
      <c r="K85" s="257">
        <v>0</v>
      </c>
      <c r="L85" s="257">
        <v>0</v>
      </c>
      <c r="M85" s="257">
        <v>0</v>
      </c>
      <c r="N85" s="257">
        <v>0</v>
      </c>
      <c r="O85" s="257">
        <v>0</v>
      </c>
      <c r="P85" s="257">
        <v>0</v>
      </c>
      <c r="Q85" s="257">
        <v>0</v>
      </c>
      <c r="R85" s="257">
        <v>0</v>
      </c>
      <c r="S85" s="257">
        <v>0</v>
      </c>
      <c r="T85" s="257">
        <v>0</v>
      </c>
      <c r="U85" s="257">
        <v>0</v>
      </c>
    </row>
    <row r="86" spans="1:21" ht="15">
      <c r="A86" s="170"/>
      <c r="B86" s="168"/>
      <c r="C86" s="251"/>
      <c r="D86" s="251"/>
      <c r="E86" s="251"/>
      <c r="F86" s="221"/>
      <c r="G86" s="211"/>
      <c r="H86" s="211"/>
      <c r="I86" s="211"/>
      <c r="J86" s="211"/>
      <c r="K86" s="211"/>
      <c r="L86" s="211"/>
      <c r="M86" s="211"/>
      <c r="N86" s="211"/>
      <c r="O86" s="211"/>
      <c r="P86" s="211"/>
      <c r="Q86" s="211"/>
      <c r="R86" s="211"/>
      <c r="S86" s="211"/>
      <c r="T86" s="211"/>
      <c r="U86" s="211"/>
    </row>
    <row r="87" spans="1:21" ht="15">
      <c r="A87" s="170"/>
      <c r="B87" s="168"/>
      <c r="C87" s="251"/>
      <c r="D87" s="251"/>
      <c r="E87" s="251"/>
      <c r="F87" s="255"/>
      <c r="G87" s="210"/>
      <c r="H87" s="210"/>
      <c r="I87" s="210"/>
      <c r="J87" s="210"/>
      <c r="K87" s="211"/>
      <c r="L87" s="211"/>
      <c r="M87" s="211"/>
      <c r="N87" s="211"/>
      <c r="O87" s="211"/>
      <c r="P87" s="211"/>
      <c r="Q87" s="211"/>
      <c r="R87" s="211"/>
      <c r="S87" s="211"/>
      <c r="T87" s="211"/>
      <c r="U87" s="211"/>
    </row>
    <row r="88" spans="1:21" ht="15">
      <c r="A88" s="209"/>
      <c r="B88" s="209" t="s">
        <v>234</v>
      </c>
      <c r="C88" s="251"/>
      <c r="D88" s="251"/>
      <c r="E88" s="251"/>
      <c r="F88" s="255"/>
      <c r="G88" s="210"/>
      <c r="H88" s="210"/>
      <c r="I88" s="210"/>
      <c r="J88" s="210"/>
      <c r="K88" s="211"/>
      <c r="L88" s="211"/>
      <c r="M88" s="211"/>
      <c r="N88" s="211"/>
      <c r="O88" s="211"/>
      <c r="P88" s="211"/>
      <c r="Q88" s="211"/>
      <c r="R88" s="211"/>
      <c r="S88" s="211"/>
      <c r="T88" s="211"/>
      <c r="U88" s="211"/>
    </row>
    <row r="89" spans="1:21" ht="15">
      <c r="A89" s="209"/>
      <c r="B89" s="212" t="s">
        <v>231</v>
      </c>
      <c r="C89" s="35" t="str">
        <f>'Data Request'!$C$6</f>
        <v>Naira</v>
      </c>
      <c r="D89" s="35" t="str">
        <f>'Data Request'!$C$7</f>
        <v>Million</v>
      </c>
      <c r="E89" s="251"/>
      <c r="F89" s="255"/>
      <c r="G89" s="210"/>
      <c r="H89" s="210"/>
      <c r="I89" s="210"/>
      <c r="J89" s="210"/>
      <c r="K89" s="211"/>
      <c r="L89" s="262">
        <f t="shared" ref="L89:U89" si="45">-L90+L91+L98</f>
        <v>-93.932030471240978</v>
      </c>
      <c r="M89" s="262">
        <f t="shared" ca="1" si="45"/>
        <v>-3884.003513858037</v>
      </c>
      <c r="N89" s="262">
        <f t="shared" ca="1" si="45"/>
        <v>-3103.1138428010481</v>
      </c>
      <c r="O89" s="262">
        <f t="shared" ca="1" si="45"/>
        <v>-5798.4849446192275</v>
      </c>
      <c r="P89" s="262">
        <f t="shared" ca="1" si="45"/>
        <v>-4496.9291932071283</v>
      </c>
      <c r="Q89" s="262">
        <f t="shared" ca="1" si="45"/>
        <v>-28665.169643442823</v>
      </c>
      <c r="R89" s="262">
        <f t="shared" ca="1" si="45"/>
        <v>-25192.201746397768</v>
      </c>
      <c r="S89" s="262">
        <f t="shared" ca="1" si="45"/>
        <v>-9532.8444536446841</v>
      </c>
      <c r="T89" s="262">
        <f t="shared" ca="1" si="45"/>
        <v>13725.275927644077</v>
      </c>
      <c r="U89" s="262">
        <f t="shared" ca="1" si="45"/>
        <v>62150.626844564045</v>
      </c>
    </row>
    <row r="90" spans="1:21" ht="15">
      <c r="A90" s="209"/>
      <c r="B90" s="225" t="s">
        <v>235</v>
      </c>
      <c r="C90" s="35" t="str">
        <f>'Data Request'!$C$6</f>
        <v>Naira</v>
      </c>
      <c r="D90" s="35" t="str">
        <f>'Data Request'!$C$7</f>
        <v>Million</v>
      </c>
      <c r="E90" s="264" t="s">
        <v>217</v>
      </c>
      <c r="F90" s="222"/>
      <c r="G90" s="222"/>
      <c r="H90" s="222"/>
      <c r="I90" s="222"/>
      <c r="J90" s="222"/>
      <c r="K90" s="228"/>
      <c r="L90" s="242">
        <f t="shared" ref="L90:U90" si="46">L50</f>
        <v>5702.8278304515115</v>
      </c>
      <c r="M90" s="242">
        <f t="shared" si="46"/>
        <v>9982.3013156973611</v>
      </c>
      <c r="N90" s="242">
        <f t="shared" si="46"/>
        <v>13196.216512113722</v>
      </c>
      <c r="O90" s="242">
        <f t="shared" si="46"/>
        <v>14854.630840880985</v>
      </c>
      <c r="P90" s="242">
        <f t="shared" si="46"/>
        <v>14175.387706833077</v>
      </c>
      <c r="Q90" s="242">
        <f t="shared" si="46"/>
        <v>9950.8601210547495</v>
      </c>
      <c r="R90" s="242">
        <f t="shared" si="46"/>
        <v>359.82464901934145</v>
      </c>
      <c r="S90" s="242">
        <f t="shared" si="46"/>
        <v>-17294.305886321294</v>
      </c>
      <c r="T90" s="242">
        <f t="shared" si="46"/>
        <v>-46941.692959934589</v>
      </c>
      <c r="U90" s="242">
        <f t="shared" si="46"/>
        <v>-94226.446498962119</v>
      </c>
    </row>
    <row r="91" spans="1:21" ht="15">
      <c r="A91" s="208"/>
      <c r="B91" s="225" t="s">
        <v>236</v>
      </c>
      <c r="C91" s="35" t="str">
        <f>'Data Request'!$C$6</f>
        <v>Naira</v>
      </c>
      <c r="D91" s="35" t="str">
        <f>'Data Request'!$C$7</f>
        <v>Million</v>
      </c>
      <c r="E91" s="279"/>
      <c r="F91" s="222"/>
      <c r="G91" s="222"/>
      <c r="H91" s="222"/>
      <c r="I91" s="222"/>
      <c r="J91" s="222"/>
      <c r="K91" s="228"/>
      <c r="L91" s="228">
        <f t="shared" ref="L91:U91" si="47">L92+L95</f>
        <v>5608.8978032402702</v>
      </c>
      <c r="M91" s="228">
        <f t="shared" ca="1" si="47"/>
        <v>6098.2998050993247</v>
      </c>
      <c r="N91" s="228">
        <f t="shared" ca="1" si="47"/>
        <v>10093.104672572674</v>
      </c>
      <c r="O91" s="228">
        <f t="shared" ca="1" si="47"/>
        <v>9056.145896261758</v>
      </c>
      <c r="P91" s="228">
        <f t="shared" ca="1" si="47"/>
        <v>9678.4585136259484</v>
      </c>
      <c r="Q91" s="228">
        <f t="shared" ca="1" si="47"/>
        <v>-18714.309522388074</v>
      </c>
      <c r="R91" s="228">
        <f t="shared" ca="1" si="47"/>
        <v>-24832.377097378427</v>
      </c>
      <c r="S91" s="228">
        <f t="shared" ca="1" si="47"/>
        <v>-26827.150339965978</v>
      </c>
      <c r="T91" s="228">
        <f t="shared" ca="1" si="47"/>
        <v>-33216.417032290512</v>
      </c>
      <c r="U91" s="228">
        <f t="shared" ca="1" si="47"/>
        <v>-32075.819654398078</v>
      </c>
    </row>
    <row r="92" spans="1:21" ht="15">
      <c r="A92" s="208"/>
      <c r="B92" s="291" t="s">
        <v>246</v>
      </c>
      <c r="C92" s="35" t="str">
        <f>'Data Request'!$C$6</f>
        <v>Naira</v>
      </c>
      <c r="D92" s="35" t="str">
        <f>'Data Request'!$C$7</f>
        <v>Million</v>
      </c>
      <c r="E92" s="279"/>
      <c r="F92" s="255"/>
      <c r="G92" s="255"/>
      <c r="H92" s="255"/>
      <c r="I92" s="255"/>
      <c r="J92" s="255"/>
      <c r="K92" s="221"/>
      <c r="L92" s="231">
        <f t="shared" ref="L92:U92" si="48">L93+L94</f>
        <v>2858.9436678107704</v>
      </c>
      <c r="M92" s="231">
        <f t="shared" ca="1" si="48"/>
        <v>3983.2285685028091</v>
      </c>
      <c r="N92" s="231">
        <f t="shared" ca="1" si="48"/>
        <v>9048.037994421451</v>
      </c>
      <c r="O92" s="231">
        <f t="shared" ca="1" si="48"/>
        <v>9149.7338456840225</v>
      </c>
      <c r="P92" s="231">
        <f t="shared" ca="1" si="48"/>
        <v>11256.514489509724</v>
      </c>
      <c r="Q92" s="231">
        <f t="shared" ca="1" si="48"/>
        <v>-15626.903146929028</v>
      </c>
      <c r="R92" s="231">
        <f t="shared" ca="1" si="48"/>
        <v>-18994.329234597222</v>
      </c>
      <c r="S92" s="231">
        <f t="shared" ca="1" si="48"/>
        <v>-18844.661898035694</v>
      </c>
      <c r="T92" s="231">
        <f t="shared" ca="1" si="48"/>
        <v>-24309.641018684091</v>
      </c>
      <c r="U92" s="231">
        <f t="shared" ca="1" si="48"/>
        <v>-24356.867759133249</v>
      </c>
    </row>
    <row r="93" spans="1:21" ht="15">
      <c r="A93" s="208"/>
      <c r="B93" s="292" t="s">
        <v>237</v>
      </c>
      <c r="C93" s="35" t="str">
        <f>'Data Request'!$C$6</f>
        <v>Naira</v>
      </c>
      <c r="D93" s="35" t="str">
        <f>'Data Request'!$C$7</f>
        <v>Million</v>
      </c>
      <c r="E93" s="264"/>
      <c r="F93" s="222"/>
      <c r="G93" s="222"/>
      <c r="H93" s="222"/>
      <c r="I93" s="222"/>
      <c r="J93" s="222"/>
      <c r="K93" s="228"/>
      <c r="L93" s="231">
        <f t="shared" ref="L93:U93" si="49">L139</f>
        <v>2858.9436678107704</v>
      </c>
      <c r="M93" s="231">
        <f t="shared" si="49"/>
        <v>3983.2285685028091</v>
      </c>
      <c r="N93" s="231">
        <f t="shared" si="49"/>
        <v>9048.037994421451</v>
      </c>
      <c r="O93" s="231">
        <f t="shared" si="49"/>
        <v>9149.7338456840225</v>
      </c>
      <c r="P93" s="231">
        <f t="shared" si="49"/>
        <v>11256.514489509724</v>
      </c>
      <c r="Q93" s="231">
        <f t="shared" si="49"/>
        <v>8368.6341655267097</v>
      </c>
      <c r="R93" s="231">
        <f t="shared" si="49"/>
        <v>9986.3598253445452</v>
      </c>
      <c r="S93" s="231">
        <f t="shared" si="49"/>
        <v>10609.971768153271</v>
      </c>
      <c r="T93" s="231">
        <f t="shared" si="49"/>
        <v>9157.9397404924348</v>
      </c>
      <c r="U93" s="231">
        <f t="shared" si="49"/>
        <v>9192.6120393590572</v>
      </c>
    </row>
    <row r="94" spans="1:21" ht="15">
      <c r="A94" s="208"/>
      <c r="B94" s="292" t="s">
        <v>238</v>
      </c>
      <c r="C94" s="35" t="str">
        <f>'Data Request'!$C$6</f>
        <v>Naira</v>
      </c>
      <c r="D94" s="35" t="str">
        <f>'Data Request'!$C$7</f>
        <v>Million</v>
      </c>
      <c r="E94" s="260"/>
      <c r="F94" s="222"/>
      <c r="G94" s="222"/>
      <c r="H94" s="222"/>
      <c r="I94" s="222"/>
      <c r="J94" s="222"/>
      <c r="K94" s="228"/>
      <c r="L94" s="231">
        <f t="shared" ref="L94:U94" si="50">L258</f>
        <v>0</v>
      </c>
      <c r="M94" s="231">
        <f t="shared" ca="1" si="50"/>
        <v>0</v>
      </c>
      <c r="N94" s="231">
        <f t="shared" ca="1" si="50"/>
        <v>0</v>
      </c>
      <c r="O94" s="231">
        <f t="shared" ca="1" si="50"/>
        <v>0</v>
      </c>
      <c r="P94" s="231">
        <f t="shared" ca="1" si="50"/>
        <v>0</v>
      </c>
      <c r="Q94" s="231">
        <f t="shared" ca="1" si="50"/>
        <v>-23995.537312455737</v>
      </c>
      <c r="R94" s="231">
        <f t="shared" ca="1" si="50"/>
        <v>-28980.689059941767</v>
      </c>
      <c r="S94" s="231">
        <f t="shared" ca="1" si="50"/>
        <v>-29454.633666188965</v>
      </c>
      <c r="T94" s="231">
        <f t="shared" ca="1" si="50"/>
        <v>-33467.580759176526</v>
      </c>
      <c r="U94" s="231">
        <f t="shared" ca="1" si="50"/>
        <v>-33549.479798492306</v>
      </c>
    </row>
    <row r="95" spans="1:21" ht="15">
      <c r="A95" s="208"/>
      <c r="B95" s="291" t="s">
        <v>182</v>
      </c>
      <c r="C95" s="35" t="str">
        <f>'Data Request'!$C$6</f>
        <v>Naira</v>
      </c>
      <c r="D95" s="35" t="str">
        <f>'Data Request'!$C$7</f>
        <v>Million</v>
      </c>
      <c r="E95" s="279"/>
      <c r="F95" s="265"/>
      <c r="G95" s="265"/>
      <c r="H95" s="265"/>
      <c r="I95" s="265"/>
      <c r="J95" s="265"/>
      <c r="K95" s="266"/>
      <c r="L95" s="231">
        <f t="shared" ref="L95:U95" si="51">L96+L97</f>
        <v>2749.9541354294997</v>
      </c>
      <c r="M95" s="231">
        <f t="shared" si="51"/>
        <v>2115.071236596516</v>
      </c>
      <c r="N95" s="231">
        <f t="shared" ca="1" si="51"/>
        <v>1045.0666781512227</v>
      </c>
      <c r="O95" s="231">
        <f t="shared" ca="1" si="51"/>
        <v>-93.587949422263591</v>
      </c>
      <c r="P95" s="231">
        <f t="shared" ca="1" si="51"/>
        <v>-1578.0559758837762</v>
      </c>
      <c r="Q95" s="231">
        <f t="shared" ca="1" si="51"/>
        <v>-3087.4063754590466</v>
      </c>
      <c r="R95" s="231">
        <f t="shared" ca="1" si="51"/>
        <v>-5838.0478627812035</v>
      </c>
      <c r="S95" s="231">
        <f t="shared" ca="1" si="51"/>
        <v>-7982.4884419302816</v>
      </c>
      <c r="T95" s="231">
        <f t="shared" ca="1" si="51"/>
        <v>-8906.7760136064244</v>
      </c>
      <c r="U95" s="231">
        <f t="shared" ca="1" si="51"/>
        <v>-7718.9518952648286</v>
      </c>
    </row>
    <row r="96" spans="1:21" ht="15">
      <c r="A96" s="208"/>
      <c r="B96" s="292" t="s">
        <v>239</v>
      </c>
      <c r="C96" s="35" t="str">
        <f>'Data Request'!$C$6</f>
        <v>Naira</v>
      </c>
      <c r="D96" s="35" t="str">
        <f>'Data Request'!$C$7</f>
        <v>Million</v>
      </c>
      <c r="E96" s="264"/>
      <c r="F96" s="223"/>
      <c r="G96" s="223"/>
      <c r="H96" s="223"/>
      <c r="I96" s="223"/>
      <c r="J96" s="223"/>
      <c r="K96" s="230"/>
      <c r="L96" s="231">
        <f t="shared" ref="L96:U96" si="52">L147</f>
        <v>2749.9541354294997</v>
      </c>
      <c r="M96" s="231">
        <f t="shared" si="52"/>
        <v>2934.7142215929748</v>
      </c>
      <c r="N96" s="231">
        <f t="shared" si="52"/>
        <v>3138.1647879430238</v>
      </c>
      <c r="O96" s="231">
        <f t="shared" si="52"/>
        <v>3363.1308536646548</v>
      </c>
      <c r="P96" s="231">
        <f t="shared" si="52"/>
        <v>3612.9567879372635</v>
      </c>
      <c r="Q96" s="231">
        <f t="shared" si="52"/>
        <v>3891.6078972413775</v>
      </c>
      <c r="R96" s="231">
        <f t="shared" si="52"/>
        <v>4203.7922159921482</v>
      </c>
      <c r="S96" s="231">
        <f t="shared" si="52"/>
        <v>4555.106535458197</v>
      </c>
      <c r="T96" s="231">
        <f t="shared" si="52"/>
        <v>4952.2115126308372</v>
      </c>
      <c r="U96" s="231">
        <f t="shared" si="52"/>
        <v>5403.0416687420548</v>
      </c>
    </row>
    <row r="97" spans="1:21" ht="15">
      <c r="A97" s="208"/>
      <c r="B97" s="292" t="s">
        <v>240</v>
      </c>
      <c r="C97" s="35" t="str">
        <f>'Data Request'!$C$6</f>
        <v>Naira</v>
      </c>
      <c r="D97" s="35" t="str">
        <f>'Data Request'!$C$7</f>
        <v>Million</v>
      </c>
      <c r="E97" s="264"/>
      <c r="F97" s="222"/>
      <c r="G97" s="222"/>
      <c r="H97" s="222"/>
      <c r="I97" s="222"/>
      <c r="J97" s="222"/>
      <c r="K97" s="228"/>
      <c r="L97" s="231">
        <f t="shared" ref="L97:U97" si="53">L266</f>
        <v>0</v>
      </c>
      <c r="M97" s="231">
        <f t="shared" si="53"/>
        <v>-819.64298499645884</v>
      </c>
      <c r="N97" s="231">
        <f t="shared" ca="1" si="53"/>
        <v>-2093.0981097918011</v>
      </c>
      <c r="O97" s="231">
        <f t="shared" ca="1" si="53"/>
        <v>-3456.7188030869183</v>
      </c>
      <c r="P97" s="231">
        <f t="shared" ca="1" si="53"/>
        <v>-5191.0127638210397</v>
      </c>
      <c r="Q97" s="231">
        <f t="shared" ca="1" si="53"/>
        <v>-6979.014272700424</v>
      </c>
      <c r="R97" s="231">
        <f t="shared" ca="1" si="53"/>
        <v>-10041.840078773352</v>
      </c>
      <c r="S97" s="231">
        <f t="shared" ca="1" si="53"/>
        <v>-12537.594977388479</v>
      </c>
      <c r="T97" s="231">
        <f t="shared" ca="1" si="53"/>
        <v>-13858.987526237263</v>
      </c>
      <c r="U97" s="231">
        <f t="shared" ca="1" si="53"/>
        <v>-13121.993564006883</v>
      </c>
    </row>
    <row r="98" spans="1:21" ht="15">
      <c r="A98" s="208"/>
      <c r="B98" s="225" t="s">
        <v>241</v>
      </c>
      <c r="C98" s="35" t="str">
        <f>'Data Request'!$C$6</f>
        <v>Naira</v>
      </c>
      <c r="D98" s="35" t="str">
        <f>'Data Request'!$C$7</f>
        <v>Million</v>
      </c>
      <c r="E98" s="279"/>
      <c r="F98" s="265"/>
      <c r="G98" s="265"/>
      <c r="H98" s="265"/>
      <c r="I98" s="265"/>
      <c r="J98" s="265"/>
      <c r="K98" s="266"/>
      <c r="L98" s="242">
        <f t="shared" ref="L98:U98" si="54">L54</f>
        <v>-2.0032599995829514E-3</v>
      </c>
      <c r="M98" s="242">
        <f t="shared" si="54"/>
        <v>-2.0032600004924461E-3</v>
      </c>
      <c r="N98" s="242">
        <f t="shared" si="54"/>
        <v>-2.0032599995829514E-3</v>
      </c>
      <c r="O98" s="242">
        <f t="shared" si="54"/>
        <v>0</v>
      </c>
      <c r="P98" s="242">
        <f t="shared" si="54"/>
        <v>0</v>
      </c>
      <c r="Q98" s="242">
        <f t="shared" si="54"/>
        <v>0</v>
      </c>
      <c r="R98" s="242">
        <f t="shared" si="54"/>
        <v>0</v>
      </c>
      <c r="S98" s="242">
        <f t="shared" si="54"/>
        <v>0</v>
      </c>
      <c r="T98" s="242">
        <f t="shared" si="54"/>
        <v>0</v>
      </c>
      <c r="U98" s="242">
        <f t="shared" si="54"/>
        <v>0</v>
      </c>
    </row>
    <row r="99" spans="1:21" ht="15">
      <c r="A99" s="209"/>
      <c r="B99" s="212" t="s">
        <v>242</v>
      </c>
      <c r="C99" s="35" t="str">
        <f>'Data Request'!$C$6</f>
        <v>Naira</v>
      </c>
      <c r="D99" s="35" t="str">
        <f>'Data Request'!$C$7</f>
        <v>Million</v>
      </c>
      <c r="E99" s="251"/>
      <c r="F99" s="255"/>
      <c r="G99" s="210"/>
      <c r="H99" s="210"/>
      <c r="I99" s="210"/>
      <c r="J99" s="210"/>
      <c r="K99" s="211"/>
      <c r="L99" s="262">
        <f t="shared" ref="L99:U99" si="55">L100+L101</f>
        <v>-93.932030471241887</v>
      </c>
      <c r="M99" s="262">
        <f t="shared" ca="1" si="55"/>
        <v>-3884.0035138580351</v>
      </c>
      <c r="N99" s="262">
        <f t="shared" ca="1" si="55"/>
        <v>-3103.113842801049</v>
      </c>
      <c r="O99" s="262">
        <f t="shared" ca="1" si="55"/>
        <v>-5798.4849446192275</v>
      </c>
      <c r="P99" s="262">
        <f t="shared" ca="1" si="55"/>
        <v>-4496.9291932071319</v>
      </c>
      <c r="Q99" s="262">
        <f t="shared" ca="1" si="55"/>
        <v>-28665.16964344282</v>
      </c>
      <c r="R99" s="262">
        <f t="shared" ca="1" si="55"/>
        <v>-25192.201746397768</v>
      </c>
      <c r="S99" s="262">
        <f t="shared" ca="1" si="55"/>
        <v>-9532.8444536446841</v>
      </c>
      <c r="T99" s="262">
        <f t="shared" ca="1" si="55"/>
        <v>13725.275927644077</v>
      </c>
      <c r="U99" s="262">
        <f t="shared" ca="1" si="55"/>
        <v>62150.626844564045</v>
      </c>
    </row>
    <row r="100" spans="1:21" ht="15">
      <c r="A100" s="208"/>
      <c r="B100" s="225" t="s">
        <v>243</v>
      </c>
      <c r="C100" s="35" t="str">
        <f>'Data Request'!$C$6</f>
        <v>Naira</v>
      </c>
      <c r="D100" s="35" t="str">
        <f>'Data Request'!$C$7</f>
        <v>Million</v>
      </c>
      <c r="E100" s="279"/>
      <c r="F100" s="255"/>
      <c r="G100" s="255"/>
      <c r="H100" s="255"/>
      <c r="I100" s="255"/>
      <c r="J100" s="255"/>
      <c r="K100" s="221"/>
      <c r="L100" s="242">
        <f t="shared" ref="L100:U100" si="56">L56</f>
        <v>23901.605281984499</v>
      </c>
      <c r="M100" s="242">
        <f t="shared" si="56"/>
        <v>25096.685546083725</v>
      </c>
      <c r="N100" s="242">
        <f t="shared" si="56"/>
        <v>26351.519823387913</v>
      </c>
      <c r="O100" s="242">
        <f t="shared" si="56"/>
        <v>27669.095814557306</v>
      </c>
      <c r="P100" s="242">
        <f t="shared" si="56"/>
        <v>29052.550605285174</v>
      </c>
      <c r="Q100" s="242">
        <f t="shared" si="56"/>
        <v>30505.178135549428</v>
      </c>
      <c r="R100" s="242">
        <f t="shared" si="56"/>
        <v>32030.437042326907</v>
      </c>
      <c r="S100" s="242">
        <f t="shared" si="56"/>
        <v>33631.958894443247</v>
      </c>
      <c r="T100" s="242">
        <f t="shared" si="56"/>
        <v>35313.556839165409</v>
      </c>
      <c r="U100" s="242">
        <f t="shared" si="56"/>
        <v>37079.234681123686</v>
      </c>
    </row>
    <row r="101" spans="1:21" ht="15">
      <c r="A101" s="208"/>
      <c r="B101" s="225" t="s">
        <v>244</v>
      </c>
      <c r="C101" s="35" t="str">
        <f>'Data Request'!$C$6</f>
        <v>Naira</v>
      </c>
      <c r="D101" s="35" t="str">
        <f>'Data Request'!$C$7</f>
        <v>Million</v>
      </c>
      <c r="E101" s="264" t="s">
        <v>233</v>
      </c>
      <c r="F101" s="255"/>
      <c r="G101" s="255"/>
      <c r="H101" s="255"/>
      <c r="I101" s="255"/>
      <c r="J101" s="255"/>
      <c r="K101" s="221"/>
      <c r="L101" s="232">
        <f t="shared" ref="L101:U101" si="57">(-L90+L91+L98)-(L100)</f>
        <v>-23995.537312455741</v>
      </c>
      <c r="M101" s="232">
        <f t="shared" ca="1" si="57"/>
        <v>-28980.68905994176</v>
      </c>
      <c r="N101" s="232">
        <f t="shared" ca="1" si="57"/>
        <v>-29454.633666188962</v>
      </c>
      <c r="O101" s="232">
        <f t="shared" ca="1" si="57"/>
        <v>-33467.580759176533</v>
      </c>
      <c r="P101" s="232">
        <f t="shared" ca="1" si="57"/>
        <v>-33549.479798492306</v>
      </c>
      <c r="Q101" s="232">
        <f t="shared" ca="1" si="57"/>
        <v>-59170.347778992247</v>
      </c>
      <c r="R101" s="232">
        <f t="shared" ca="1" si="57"/>
        <v>-57222.638788724675</v>
      </c>
      <c r="S101" s="232">
        <f t="shared" ca="1" si="57"/>
        <v>-43164.803348087931</v>
      </c>
      <c r="T101" s="232">
        <f t="shared" ca="1" si="57"/>
        <v>-21588.280911521331</v>
      </c>
      <c r="U101" s="232">
        <f t="shared" ca="1" si="57"/>
        <v>25071.39216344036</v>
      </c>
    </row>
    <row r="102" spans="1:21" ht="15">
      <c r="A102" s="208"/>
      <c r="B102" s="290"/>
      <c r="C102" s="251"/>
      <c r="D102" s="259"/>
      <c r="E102" s="263"/>
      <c r="F102" s="267"/>
      <c r="G102" s="267"/>
      <c r="H102" s="267"/>
      <c r="I102" s="267"/>
      <c r="J102" s="267"/>
      <c r="K102" s="268"/>
      <c r="L102" s="226"/>
      <c r="M102" s="226"/>
      <c r="N102" s="226"/>
      <c r="O102" s="226"/>
      <c r="P102" s="226"/>
      <c r="Q102" s="226"/>
      <c r="R102" s="226"/>
      <c r="S102" s="226"/>
      <c r="T102" s="226"/>
      <c r="U102" s="226"/>
    </row>
    <row r="103" spans="1:21" ht="15">
      <c r="A103" s="208"/>
      <c r="B103" s="269" t="s">
        <v>245</v>
      </c>
      <c r="C103" s="251"/>
      <c r="D103" s="259"/>
      <c r="E103" s="263"/>
      <c r="F103" s="267"/>
      <c r="G103" s="267"/>
      <c r="H103" s="267"/>
      <c r="I103" s="267"/>
      <c r="J103" s="267"/>
      <c r="K103" s="268"/>
      <c r="L103" s="270" t="str">
        <f t="shared" ref="L103:U103" si="58">IF(L89=L99,"OK","Check")</f>
        <v>Check</v>
      </c>
      <c r="M103" s="270" t="str">
        <f t="shared" ca="1" si="58"/>
        <v>OK</v>
      </c>
      <c r="N103" s="270" t="str">
        <f t="shared" ca="1" si="58"/>
        <v>OK</v>
      </c>
      <c r="O103" s="270" t="str">
        <f t="shared" ca="1" si="58"/>
        <v>OK</v>
      </c>
      <c r="P103" s="270" t="str">
        <f t="shared" ca="1" si="58"/>
        <v>OK</v>
      </c>
      <c r="Q103" s="270" t="str">
        <f t="shared" ca="1" si="58"/>
        <v>OK</v>
      </c>
      <c r="R103" s="270" t="str">
        <f t="shared" ca="1" si="58"/>
        <v>OK</v>
      </c>
      <c r="S103" s="270" t="str">
        <f t="shared" ca="1" si="58"/>
        <v>OK</v>
      </c>
      <c r="T103" s="270" t="str">
        <f t="shared" ca="1" si="58"/>
        <v>OK</v>
      </c>
      <c r="U103" s="270" t="str">
        <f t="shared" ca="1" si="58"/>
        <v>OK</v>
      </c>
    </row>
    <row r="104" spans="1:21" ht="15">
      <c r="A104" s="208"/>
      <c r="B104" s="269" t="s">
        <v>247</v>
      </c>
      <c r="C104" s="251"/>
      <c r="D104" s="259"/>
      <c r="E104" s="263"/>
      <c r="F104" s="267"/>
      <c r="G104" s="267"/>
      <c r="H104" s="267"/>
      <c r="I104" s="267"/>
      <c r="J104" s="267"/>
      <c r="K104" s="268"/>
      <c r="L104" s="270" t="str">
        <f t="shared" ref="L104:U104" si="59">IF(L101=L249,"OK","Check")</f>
        <v>OK</v>
      </c>
      <c r="M104" s="270" t="str">
        <f t="shared" ca="1" si="59"/>
        <v>OK</v>
      </c>
      <c r="N104" s="270" t="str">
        <f t="shared" ca="1" si="59"/>
        <v>OK</v>
      </c>
      <c r="O104" s="270" t="str">
        <f t="shared" ca="1" si="59"/>
        <v>OK</v>
      </c>
      <c r="P104" s="270" t="str">
        <f t="shared" ca="1" si="59"/>
        <v>OK</v>
      </c>
      <c r="Q104" s="270" t="str">
        <f t="shared" ca="1" si="59"/>
        <v>OK</v>
      </c>
      <c r="R104" s="270" t="str">
        <f t="shared" ca="1" si="59"/>
        <v>OK</v>
      </c>
      <c r="S104" s="270" t="str">
        <f t="shared" ca="1" si="59"/>
        <v>OK</v>
      </c>
      <c r="T104" s="270" t="str">
        <f t="shared" ca="1" si="59"/>
        <v>OK</v>
      </c>
      <c r="U104" s="270" t="str">
        <f t="shared" ca="1" si="59"/>
        <v>OK</v>
      </c>
    </row>
    <row r="105" spans="1:21" ht="15">
      <c r="A105" s="185"/>
      <c r="B105" s="269"/>
      <c r="C105" s="271"/>
      <c r="D105" s="271"/>
      <c r="E105" s="271"/>
      <c r="F105" s="272"/>
      <c r="G105" s="272"/>
      <c r="H105" s="272"/>
      <c r="I105" s="272"/>
      <c r="J105" s="272"/>
      <c r="K105" s="270"/>
      <c r="L105" s="270"/>
      <c r="M105" s="270"/>
      <c r="N105" s="270"/>
      <c r="O105" s="270"/>
      <c r="P105" s="270"/>
      <c r="Q105" s="270"/>
      <c r="R105" s="270"/>
      <c r="S105" s="221"/>
      <c r="T105" s="221"/>
      <c r="U105" s="221"/>
    </row>
    <row r="106" spans="1:21" ht="15">
      <c r="A106" s="207"/>
      <c r="B106" s="207" t="s">
        <v>259</v>
      </c>
      <c r="C106" s="271"/>
      <c r="D106" s="271"/>
      <c r="E106" s="271"/>
      <c r="F106" s="272"/>
      <c r="G106" s="272"/>
      <c r="H106" s="272"/>
      <c r="I106" s="272"/>
      <c r="J106" s="272"/>
      <c r="K106" s="270"/>
      <c r="L106" s="270"/>
      <c r="M106" s="270"/>
      <c r="N106" s="270"/>
      <c r="O106" s="270"/>
      <c r="P106" s="270"/>
      <c r="Q106" s="270"/>
      <c r="R106" s="270"/>
      <c r="S106" s="221"/>
      <c r="T106" s="221"/>
      <c r="U106" s="221"/>
    </row>
    <row r="107" spans="1:21" ht="15">
      <c r="A107" s="207"/>
      <c r="B107" s="258" t="s">
        <v>216</v>
      </c>
      <c r="C107" s="35" t="str">
        <f>'Data Request'!$C$6</f>
        <v>Naira</v>
      </c>
      <c r="D107" s="35" t="str">
        <f>'Data Request'!$C$7</f>
        <v>Million</v>
      </c>
      <c r="E107" s="263"/>
      <c r="F107" s="261"/>
      <c r="G107" s="341">
        <f t="shared" ref="G107:J107" si="60">G108+G109</f>
        <v>141852.10725286513</v>
      </c>
      <c r="H107" s="341">
        <f t="shared" si="60"/>
        <v>157257.80407878614</v>
      </c>
      <c r="I107" s="341">
        <f t="shared" si="60"/>
        <v>164076.0813640175</v>
      </c>
      <c r="J107" s="341">
        <f t="shared" si="60"/>
        <v>225814.99905458503</v>
      </c>
      <c r="K107" s="341">
        <f>K108+K109</f>
        <v>235074.69480103999</v>
      </c>
      <c r="L107" s="262">
        <f t="shared" ref="L107:U107" si="61">L155+L274</f>
        <v>219295.11818805346</v>
      </c>
      <c r="M107" s="262">
        <f t="shared" ca="1" si="61"/>
        <v>186331.2005596089</v>
      </c>
      <c r="N107" s="262">
        <f t="shared" ca="1" si="61"/>
        <v>147828.52889899845</v>
      </c>
      <c r="O107" s="262">
        <f t="shared" ca="1" si="61"/>
        <v>105211.2142941379</v>
      </c>
      <c r="P107" s="262">
        <f t="shared" ca="1" si="61"/>
        <v>60405.220006135816</v>
      </c>
      <c r="Q107" s="262">
        <f t="shared" ca="1" si="61"/>
        <v>16861.775374072575</v>
      </c>
      <c r="R107" s="262">
        <f t="shared" ca="1" si="61"/>
        <v>-21366.53418005479</v>
      </c>
      <c r="S107" s="262">
        <f t="shared" ca="1" si="61"/>
        <v>-45686.675630107027</v>
      </c>
      <c r="T107" s="262">
        <f t="shared" ca="1" si="61"/>
        <v>-42965.315522944235</v>
      </c>
      <c r="U107" s="262">
        <f t="shared" ca="1" si="61"/>
        <v>6462.9443996293994</v>
      </c>
    </row>
    <row r="108" spans="1:21" ht="15">
      <c r="A108" s="206"/>
      <c r="B108" s="224" t="s">
        <v>64</v>
      </c>
      <c r="C108" s="35" t="str">
        <f>'Data Request'!$C$6</f>
        <v>Naira</v>
      </c>
      <c r="D108" s="35" t="str">
        <f>'Data Request'!$C$7</f>
        <v>Million</v>
      </c>
      <c r="E108" s="263"/>
      <c r="F108" s="255"/>
      <c r="G108" s="228">
        <f t="shared" ref="G108:U109" si="62">SUMIFS(G$158:G$237,$D$158:$D$237,$B108,$B$158:$B$237,"Debt stock in LCU")+SUMIFS(G$277:G$531,$D$277:$D$531,$B108,$B$277:$B$531,"New debt stock in LCU")</f>
        <v>26329.855195105141</v>
      </c>
      <c r="H108" s="228">
        <f t="shared" si="62"/>
        <v>29115.710949806158</v>
      </c>
      <c r="I108" s="228">
        <f t="shared" si="62"/>
        <v>38427.375821517504</v>
      </c>
      <c r="J108" s="228">
        <f t="shared" si="62"/>
        <v>57859.15033226501</v>
      </c>
      <c r="K108" s="228">
        <f t="shared" si="62"/>
        <v>68121.10988176</v>
      </c>
      <c r="L108" s="228">
        <f t="shared" si="62"/>
        <v>77351.19155039922</v>
      </c>
      <c r="M108" s="228">
        <f t="shared" ca="1" si="62"/>
        <v>75414.127716826421</v>
      </c>
      <c r="N108" s="228">
        <f t="shared" ca="1" si="62"/>
        <v>73380.210691574961</v>
      </c>
      <c r="O108" s="228">
        <f t="shared" ca="1" si="62"/>
        <v>71244.59781506093</v>
      </c>
      <c r="P108" s="228">
        <f t="shared" ca="1" si="62"/>
        <v>69002.204294721203</v>
      </c>
      <c r="Q108" s="228">
        <f t="shared" ca="1" si="62"/>
        <v>66647.691098364492</v>
      </c>
      <c r="R108" s="228">
        <f t="shared" ca="1" si="62"/>
        <v>64175.452242189953</v>
      </c>
      <c r="S108" s="228">
        <f t="shared" ca="1" si="62"/>
        <v>61579.60144320668</v>
      </c>
      <c r="T108" s="228">
        <f t="shared" ca="1" si="62"/>
        <v>58853.958104274243</v>
      </c>
      <c r="U108" s="228">
        <f t="shared" ca="1" si="62"/>
        <v>55992.032598395192</v>
      </c>
    </row>
    <row r="109" spans="1:21" ht="15">
      <c r="A109" s="206"/>
      <c r="B109" s="224" t="s">
        <v>65</v>
      </c>
      <c r="C109" s="35" t="str">
        <f>'Data Request'!$C$6</f>
        <v>Naira</v>
      </c>
      <c r="D109" s="35" t="str">
        <f>'Data Request'!$C$7</f>
        <v>Million</v>
      </c>
      <c r="E109" s="263"/>
      <c r="F109" s="255"/>
      <c r="G109" s="228">
        <f t="shared" si="62"/>
        <v>115522.25205775999</v>
      </c>
      <c r="H109" s="228">
        <f t="shared" si="62"/>
        <v>128142.09312897999</v>
      </c>
      <c r="I109" s="228">
        <f t="shared" si="62"/>
        <v>125648.7055425</v>
      </c>
      <c r="J109" s="228">
        <f t="shared" si="62"/>
        <v>167955.84872232002</v>
      </c>
      <c r="K109" s="228">
        <f t="shared" si="62"/>
        <v>166953.58491927999</v>
      </c>
      <c r="L109" s="228">
        <f t="shared" si="62"/>
        <v>141943.92663765425</v>
      </c>
      <c r="M109" s="228">
        <f t="shared" ca="1" si="62"/>
        <v>110917.07284278248</v>
      </c>
      <c r="N109" s="228">
        <f t="shared" ca="1" si="62"/>
        <v>74448.318207423494</v>
      </c>
      <c r="O109" s="228">
        <f t="shared" ca="1" si="62"/>
        <v>33966.616479076969</v>
      </c>
      <c r="P109" s="228">
        <f t="shared" ca="1" si="62"/>
        <v>-8596.9842885853723</v>
      </c>
      <c r="Q109" s="228">
        <f t="shared" ca="1" si="62"/>
        <v>-49785.915724291903</v>
      </c>
      <c r="R109" s="228">
        <f t="shared" ca="1" si="62"/>
        <v>-85541.98642224475</v>
      </c>
      <c r="S109" s="228">
        <f t="shared" ca="1" si="62"/>
        <v>-107266.27707331371</v>
      </c>
      <c r="T109" s="228">
        <f t="shared" ca="1" si="62"/>
        <v>-101819.27362721848</v>
      </c>
      <c r="U109" s="228">
        <f t="shared" ca="1" si="62"/>
        <v>-49529.088198765792</v>
      </c>
    </row>
    <row r="110" spans="1:21" ht="15">
      <c r="A110" s="206"/>
      <c r="B110" s="258" t="s">
        <v>215</v>
      </c>
      <c r="C110" s="35" t="str">
        <f>'Data Request'!$C$6</f>
        <v>Naira</v>
      </c>
      <c r="D110" s="35" t="str">
        <f>'Data Request'!$C$7</f>
        <v>Million</v>
      </c>
      <c r="E110" s="263"/>
      <c r="F110" s="261"/>
      <c r="G110" s="261"/>
      <c r="H110" s="261"/>
      <c r="I110" s="261"/>
      <c r="J110" s="261"/>
      <c r="K110" s="262"/>
      <c r="L110" s="262">
        <f t="shared" ref="L110:U110" si="63">L101</f>
        <v>-23995.537312455741</v>
      </c>
      <c r="M110" s="262">
        <f t="shared" ca="1" si="63"/>
        <v>-28980.68905994176</v>
      </c>
      <c r="N110" s="262">
        <f t="shared" ca="1" si="63"/>
        <v>-29454.633666188962</v>
      </c>
      <c r="O110" s="262">
        <f t="shared" ca="1" si="63"/>
        <v>-33467.580759176533</v>
      </c>
      <c r="P110" s="262">
        <f t="shared" ca="1" si="63"/>
        <v>-33549.479798492306</v>
      </c>
      <c r="Q110" s="262">
        <f t="shared" ca="1" si="63"/>
        <v>-59170.347778992247</v>
      </c>
      <c r="R110" s="262">
        <f t="shared" ca="1" si="63"/>
        <v>-57222.638788724675</v>
      </c>
      <c r="S110" s="262">
        <f t="shared" ca="1" si="63"/>
        <v>-43164.803348087931</v>
      </c>
      <c r="T110" s="262">
        <f t="shared" ca="1" si="63"/>
        <v>-21588.280911521331</v>
      </c>
      <c r="U110" s="262">
        <f t="shared" ca="1" si="63"/>
        <v>25071.39216344036</v>
      </c>
    </row>
    <row r="111" spans="1:21" ht="15">
      <c r="A111" s="206"/>
      <c r="B111" s="224" t="s">
        <v>64</v>
      </c>
      <c r="C111" s="35" t="str">
        <f>'Data Request'!$C$6</f>
        <v>Naira</v>
      </c>
      <c r="D111" s="35" t="str">
        <f>'Data Request'!$C$7</f>
        <v>Million</v>
      </c>
      <c r="E111" s="263"/>
      <c r="F111" s="255"/>
      <c r="G111" s="255"/>
      <c r="H111" s="255"/>
      <c r="I111" s="255"/>
      <c r="J111" s="255"/>
      <c r="K111" s="221"/>
      <c r="L111" s="228">
        <f t="shared" ref="L111:U112" si="64">SUMIFS(L$158:L$237,$D$158:$D$237,$B111,$B$158:$B$237,"Gross borrowing in LCU")+SUMIFS(L$277:L$531,$D$277:$D$531,$B111,$B$277:$B$531,"Gross borrowing in LCU")</f>
        <v>0</v>
      </c>
      <c r="M111" s="228">
        <f t="shared" si="64"/>
        <v>0</v>
      </c>
      <c r="N111" s="228">
        <f t="shared" si="64"/>
        <v>0</v>
      </c>
      <c r="O111" s="228">
        <f t="shared" si="64"/>
        <v>0</v>
      </c>
      <c r="P111" s="228">
        <f t="shared" si="64"/>
        <v>0</v>
      </c>
      <c r="Q111" s="228">
        <f t="shared" si="64"/>
        <v>0</v>
      </c>
      <c r="R111" s="228">
        <f t="shared" si="64"/>
        <v>0</v>
      </c>
      <c r="S111" s="228">
        <f t="shared" si="64"/>
        <v>0</v>
      </c>
      <c r="T111" s="228">
        <f t="shared" si="64"/>
        <v>0</v>
      </c>
      <c r="U111" s="228">
        <f t="shared" si="64"/>
        <v>0</v>
      </c>
    </row>
    <row r="112" spans="1:21" ht="15">
      <c r="A112" s="206"/>
      <c r="B112" s="224" t="s">
        <v>65</v>
      </c>
      <c r="C112" s="35" t="str">
        <f>'Data Request'!$C$6</f>
        <v>Naira</v>
      </c>
      <c r="D112" s="35" t="str">
        <f>'Data Request'!$C$7</f>
        <v>Million</v>
      </c>
      <c r="E112" s="263"/>
      <c r="F112" s="255"/>
      <c r="G112" s="255"/>
      <c r="H112" s="255"/>
      <c r="I112" s="255"/>
      <c r="J112" s="255"/>
      <c r="K112" s="221"/>
      <c r="L112" s="228">
        <f t="shared" si="64"/>
        <v>-23995.537312455737</v>
      </c>
      <c r="M112" s="228">
        <f t="shared" ca="1" si="64"/>
        <v>-28980.689059941767</v>
      </c>
      <c r="N112" s="228">
        <f t="shared" ca="1" si="64"/>
        <v>-29454.633666188965</v>
      </c>
      <c r="O112" s="228">
        <f t="shared" ca="1" si="64"/>
        <v>-33467.580759176526</v>
      </c>
      <c r="P112" s="228">
        <f t="shared" ca="1" si="64"/>
        <v>-33549.479798492306</v>
      </c>
      <c r="Q112" s="228">
        <f t="shared" ca="1" si="64"/>
        <v>-59170.34777899224</v>
      </c>
      <c r="R112" s="228">
        <f t="shared" ca="1" si="64"/>
        <v>-57222.638788724675</v>
      </c>
      <c r="S112" s="228">
        <f t="shared" ca="1" si="64"/>
        <v>-43164.803348087931</v>
      </c>
      <c r="T112" s="228">
        <f t="shared" ca="1" si="64"/>
        <v>-21588.280911521331</v>
      </c>
      <c r="U112" s="228">
        <f t="shared" ca="1" si="64"/>
        <v>25071.39216344036</v>
      </c>
    </row>
    <row r="113" spans="1:21" ht="15">
      <c r="A113" s="206"/>
      <c r="B113" s="258" t="s">
        <v>214</v>
      </c>
      <c r="C113" s="35" t="str">
        <f>'Data Request'!$C$6</f>
        <v>Naira</v>
      </c>
      <c r="D113" s="35" t="str">
        <f>'Data Request'!$C$7</f>
        <v>Million</v>
      </c>
      <c r="E113" s="263"/>
      <c r="F113" s="261"/>
      <c r="G113" s="341">
        <f t="shared" ref="G113:J113" si="65">G114+G115</f>
        <v>1204.0948514742799</v>
      </c>
      <c r="H113" s="341">
        <f t="shared" si="65"/>
        <v>1486.0628325361731</v>
      </c>
      <c r="I113" s="341">
        <f t="shared" si="65"/>
        <v>1966.1344754043937</v>
      </c>
      <c r="J113" s="341">
        <f t="shared" si="65"/>
        <v>2048.435682635185</v>
      </c>
      <c r="K113" s="341">
        <f>K114+K115</f>
        <v>2525.3967569747269</v>
      </c>
      <c r="L113" s="262">
        <f t="shared" ref="L113:U113" si="66">L92</f>
        <v>2858.9436678107704</v>
      </c>
      <c r="M113" s="262">
        <f t="shared" ca="1" si="66"/>
        <v>3983.2285685028091</v>
      </c>
      <c r="N113" s="262">
        <f t="shared" ca="1" si="66"/>
        <v>9048.037994421451</v>
      </c>
      <c r="O113" s="262">
        <f t="shared" ca="1" si="66"/>
        <v>9149.7338456840225</v>
      </c>
      <c r="P113" s="262">
        <f t="shared" ca="1" si="66"/>
        <v>11256.514489509724</v>
      </c>
      <c r="Q113" s="262">
        <f t="shared" ca="1" si="66"/>
        <v>-15626.903146929028</v>
      </c>
      <c r="R113" s="262">
        <f t="shared" ca="1" si="66"/>
        <v>-18994.329234597222</v>
      </c>
      <c r="S113" s="262">
        <f t="shared" ca="1" si="66"/>
        <v>-18844.661898035694</v>
      </c>
      <c r="T113" s="262">
        <f t="shared" ca="1" si="66"/>
        <v>-24309.641018684091</v>
      </c>
      <c r="U113" s="262">
        <f t="shared" ca="1" si="66"/>
        <v>-24356.867759133249</v>
      </c>
    </row>
    <row r="114" spans="1:21" ht="15">
      <c r="A114" s="206"/>
      <c r="B114" s="224" t="s">
        <v>64</v>
      </c>
      <c r="C114" s="35" t="str">
        <f>'Data Request'!$C$6</f>
        <v>Naira</v>
      </c>
      <c r="D114" s="35" t="str">
        <f>'Data Request'!$C$7</f>
        <v>Million</v>
      </c>
      <c r="E114" s="263"/>
      <c r="F114" s="265"/>
      <c r="G114" s="228">
        <f t="shared" ref="G114:U115" si="67">SUMIFS(G$158:G$237,$D$158:$D$237,$B114,$B$158:$B$237,"Amortization in LCU")+SUMIFS(G$277:G$531,$D$277:$D$531,$B114,$B$277:$B$531,"Amortization in LCU")</f>
        <v>749.37921787428002</v>
      </c>
      <c r="H114" s="228">
        <f t="shared" si="67"/>
        <v>1013.9213346861732</v>
      </c>
      <c r="I114" s="228">
        <f t="shared" si="67"/>
        <v>1285.7762761843937</v>
      </c>
      <c r="J114" s="228">
        <f t="shared" si="67"/>
        <v>1353.2165613851851</v>
      </c>
      <c r="K114" s="228">
        <f t="shared" si="67"/>
        <v>1511.2757878047269</v>
      </c>
      <c r="L114" s="228">
        <f t="shared" si="67"/>
        <v>1844.8226986407706</v>
      </c>
      <c r="M114" s="228">
        <f t="shared" ca="1" si="67"/>
        <v>1937.0638335728088</v>
      </c>
      <c r="N114" s="228">
        <f t="shared" ca="1" si="67"/>
        <v>2033.9170252514496</v>
      </c>
      <c r="O114" s="228">
        <f t="shared" ca="1" si="67"/>
        <v>2135.6128765140215</v>
      </c>
      <c r="P114" s="228">
        <f t="shared" ca="1" si="67"/>
        <v>2242.3935203397227</v>
      </c>
      <c r="Q114" s="228">
        <f t="shared" ca="1" si="67"/>
        <v>2354.5131963567092</v>
      </c>
      <c r="R114" s="228">
        <f t="shared" ca="1" si="67"/>
        <v>2472.2388561745447</v>
      </c>
      <c r="S114" s="228">
        <f t="shared" ca="1" si="67"/>
        <v>2595.8507989832715</v>
      </c>
      <c r="T114" s="228">
        <f t="shared" ca="1" si="67"/>
        <v>2725.6433389324357</v>
      </c>
      <c r="U114" s="228">
        <f t="shared" ca="1" si="67"/>
        <v>2861.9255058790563</v>
      </c>
    </row>
    <row r="115" spans="1:21" ht="15">
      <c r="A115" s="206"/>
      <c r="B115" s="224" t="s">
        <v>65</v>
      </c>
      <c r="C115" s="35" t="str">
        <f>'Data Request'!$C$6</f>
        <v>Naira</v>
      </c>
      <c r="D115" s="35" t="str">
        <f>'Data Request'!$C$7</f>
        <v>Million</v>
      </c>
      <c r="E115" s="263"/>
      <c r="F115" s="265"/>
      <c r="G115" s="228">
        <f t="shared" si="67"/>
        <v>454.71563360000005</v>
      </c>
      <c r="H115" s="228">
        <f t="shared" si="67"/>
        <v>472.14149785000001</v>
      </c>
      <c r="I115" s="228">
        <f t="shared" si="67"/>
        <v>680.35819921999996</v>
      </c>
      <c r="J115" s="228">
        <f t="shared" si="67"/>
        <v>695.21912125000006</v>
      </c>
      <c r="K115" s="228">
        <f t="shared" si="67"/>
        <v>1014.1209691700001</v>
      </c>
      <c r="L115" s="228">
        <f t="shared" si="67"/>
        <v>1014.1209691700001</v>
      </c>
      <c r="M115" s="228">
        <f t="shared" ca="1" si="67"/>
        <v>2046.1647349300001</v>
      </c>
      <c r="N115" s="228">
        <f t="shared" ca="1" si="67"/>
        <v>7014.1209691700005</v>
      </c>
      <c r="O115" s="228">
        <f t="shared" ca="1" si="67"/>
        <v>7014.1209691700005</v>
      </c>
      <c r="P115" s="228">
        <f t="shared" ca="1" si="67"/>
        <v>9014.1209691700005</v>
      </c>
      <c r="Q115" s="228">
        <f t="shared" ca="1" si="67"/>
        <v>-17981.416343285739</v>
      </c>
      <c r="R115" s="228">
        <f t="shared" ca="1" si="67"/>
        <v>-21466.568090771769</v>
      </c>
      <c r="S115" s="228">
        <f t="shared" ca="1" si="67"/>
        <v>-21440.512697018967</v>
      </c>
      <c r="T115" s="228">
        <f t="shared" ca="1" si="67"/>
        <v>-27035.284357616525</v>
      </c>
      <c r="U115" s="228">
        <f t="shared" ca="1" si="67"/>
        <v>-27218.793265012304</v>
      </c>
    </row>
    <row r="116" spans="1:21" ht="15">
      <c r="A116" s="206"/>
      <c r="B116" s="258" t="s">
        <v>264</v>
      </c>
      <c r="C116" s="35" t="str">
        <f>'Data Request'!$C$6</f>
        <v>Naira</v>
      </c>
      <c r="D116" s="35" t="str">
        <f>'Data Request'!$C$7</f>
        <v>Million</v>
      </c>
      <c r="E116" s="263"/>
      <c r="F116" s="261"/>
      <c r="G116" s="341">
        <f t="shared" ref="G116:J116" si="68">G117+G118</f>
        <v>1913.33380841647</v>
      </c>
      <c r="H116" s="341">
        <f t="shared" si="68"/>
        <v>2149.1946417313279</v>
      </c>
      <c r="I116" s="341">
        <f t="shared" si="68"/>
        <v>2318.2768191000159</v>
      </c>
      <c r="J116" s="341">
        <f t="shared" si="68"/>
        <v>2171.6287262400001</v>
      </c>
      <c r="K116" s="341">
        <f>K117+K118</f>
        <v>2544.7760527899995</v>
      </c>
      <c r="L116" s="262">
        <f>L95</f>
        <v>2749.9541354294997</v>
      </c>
      <c r="M116" s="262">
        <f t="shared" ref="M116:U116" si="69">M95</f>
        <v>2115.071236596516</v>
      </c>
      <c r="N116" s="262">
        <f t="shared" ca="1" si="69"/>
        <v>1045.0666781512227</v>
      </c>
      <c r="O116" s="262">
        <f t="shared" ca="1" si="69"/>
        <v>-93.587949422263591</v>
      </c>
      <c r="P116" s="262">
        <f t="shared" ca="1" si="69"/>
        <v>-1578.0559758837762</v>
      </c>
      <c r="Q116" s="262">
        <f t="shared" ca="1" si="69"/>
        <v>-3087.4063754590466</v>
      </c>
      <c r="R116" s="262">
        <f t="shared" ca="1" si="69"/>
        <v>-5838.0478627812035</v>
      </c>
      <c r="S116" s="262">
        <f t="shared" ca="1" si="69"/>
        <v>-7982.4884419302816</v>
      </c>
      <c r="T116" s="262">
        <f t="shared" ca="1" si="69"/>
        <v>-8906.7760136064244</v>
      </c>
      <c r="U116" s="262">
        <f t="shared" ca="1" si="69"/>
        <v>-7718.9518952648286</v>
      </c>
    </row>
    <row r="117" spans="1:21" ht="15">
      <c r="A117" s="206"/>
      <c r="B117" s="224" t="s">
        <v>64</v>
      </c>
      <c r="C117" s="35" t="str">
        <f>'Data Request'!$C$6</f>
        <v>Naira</v>
      </c>
      <c r="D117" s="35" t="str">
        <f>'Data Request'!$C$7</f>
        <v>Million</v>
      </c>
      <c r="E117" s="263"/>
      <c r="F117" s="265"/>
      <c r="G117" s="228">
        <f t="shared" ref="G117:U118" si="70">SUMIFS(G$158:G$237,$D$158:$D$237,$B117,$B$158:$B$237,"Interests in LCU")+SUMIFS(G$277:G$531,$D$277:$D$531,$B117,$B$277:$B$531,"Interests in LCU")</f>
        <v>315.32915494647006</v>
      </c>
      <c r="H117" s="228">
        <f t="shared" si="70"/>
        <v>297.55214086132793</v>
      </c>
      <c r="I117" s="228">
        <f t="shared" si="70"/>
        <v>332.76194914001599</v>
      </c>
      <c r="J117" s="228">
        <f t="shared" si="70"/>
        <v>289.35785958000002</v>
      </c>
      <c r="K117" s="228">
        <f t="shared" si="70"/>
        <v>225.85071360000003</v>
      </c>
      <c r="L117" s="228">
        <f t="shared" si="70"/>
        <v>315.08252928000007</v>
      </c>
      <c r="M117" s="228">
        <f t="shared" si="70"/>
        <v>378.099035136</v>
      </c>
      <c r="N117" s="228">
        <f t="shared" ca="1" si="70"/>
        <v>453.71884216320001</v>
      </c>
      <c r="O117" s="228">
        <f t="shared" ca="1" si="70"/>
        <v>544.46261059584003</v>
      </c>
      <c r="P117" s="228">
        <f t="shared" ca="1" si="70"/>
        <v>653.35513271500793</v>
      </c>
      <c r="Q117" s="228">
        <f t="shared" ca="1" si="70"/>
        <v>784.02615925800944</v>
      </c>
      <c r="R117" s="228">
        <f t="shared" ca="1" si="70"/>
        <v>940.83139110961145</v>
      </c>
      <c r="S117" s="228">
        <f t="shared" ca="1" si="70"/>
        <v>1128.9976693315336</v>
      </c>
      <c r="T117" s="228">
        <f t="shared" ca="1" si="70"/>
        <v>1354.7972031978404</v>
      </c>
      <c r="U117" s="228">
        <f t="shared" ca="1" si="70"/>
        <v>1625.7566438374083</v>
      </c>
    </row>
    <row r="118" spans="1:21" ht="15">
      <c r="A118" s="206"/>
      <c r="B118" s="224" t="s">
        <v>65</v>
      </c>
      <c r="C118" s="35" t="str">
        <f>'Data Request'!$C$6</f>
        <v>Naira</v>
      </c>
      <c r="D118" s="35" t="str">
        <f>'Data Request'!$C$7</f>
        <v>Million</v>
      </c>
      <c r="E118" s="263"/>
      <c r="F118" s="265"/>
      <c r="G118" s="228">
        <f t="shared" si="70"/>
        <v>1598.00465347</v>
      </c>
      <c r="H118" s="228">
        <f t="shared" si="70"/>
        <v>1851.6425008699998</v>
      </c>
      <c r="I118" s="228">
        <f t="shared" si="70"/>
        <v>1985.5148699600002</v>
      </c>
      <c r="J118" s="228">
        <f t="shared" si="70"/>
        <v>1882.2708666600001</v>
      </c>
      <c r="K118" s="228">
        <f t="shared" si="70"/>
        <v>2318.9253391899997</v>
      </c>
      <c r="L118" s="228">
        <f t="shared" si="70"/>
        <v>2434.8716061494997</v>
      </c>
      <c r="M118" s="228">
        <f t="shared" si="70"/>
        <v>1736.9722014605159</v>
      </c>
      <c r="N118" s="228">
        <f t="shared" ca="1" si="70"/>
        <v>591.34783598802278</v>
      </c>
      <c r="O118" s="228">
        <f t="shared" ca="1" si="70"/>
        <v>-638.05056001810362</v>
      </c>
      <c r="P118" s="228">
        <f t="shared" ca="1" si="70"/>
        <v>-2231.4111085987843</v>
      </c>
      <c r="Q118" s="228">
        <f t="shared" ca="1" si="70"/>
        <v>-3871.4325347170561</v>
      </c>
      <c r="R118" s="228">
        <f t="shared" ca="1" si="70"/>
        <v>-6778.8792538908147</v>
      </c>
      <c r="S118" s="228">
        <f t="shared" ca="1" si="70"/>
        <v>-9111.4861112618146</v>
      </c>
      <c r="T118" s="228">
        <f t="shared" ca="1" si="70"/>
        <v>-10261.573216804265</v>
      </c>
      <c r="U118" s="228">
        <f t="shared" ca="1" si="70"/>
        <v>-9344.7085391022374</v>
      </c>
    </row>
    <row r="119" spans="1:21" ht="15">
      <c r="A119" s="206"/>
      <c r="B119" s="258" t="s">
        <v>213</v>
      </c>
      <c r="C119" s="35" t="str">
        <f>'Data Request'!$C$6</f>
        <v>Naira</v>
      </c>
      <c r="D119" s="35" t="str">
        <f>'Data Request'!$C$7</f>
        <v>Million</v>
      </c>
      <c r="E119" s="263"/>
      <c r="F119" s="261"/>
      <c r="G119" s="261"/>
      <c r="H119" s="261"/>
      <c r="I119" s="261"/>
      <c r="J119" s="261"/>
      <c r="K119" s="262"/>
      <c r="L119" s="262">
        <f t="shared" ref="L119:U121" si="71">L110-L113</f>
        <v>-26854.480980266511</v>
      </c>
      <c r="M119" s="262">
        <f t="shared" ca="1" si="71"/>
        <v>-32963.917628444571</v>
      </c>
      <c r="N119" s="262">
        <f t="shared" ca="1" si="71"/>
        <v>-38502.671660610416</v>
      </c>
      <c r="O119" s="262">
        <f t="shared" ca="1" si="71"/>
        <v>-42617.314604860556</v>
      </c>
      <c r="P119" s="262">
        <f t="shared" ca="1" si="71"/>
        <v>-44805.994288002032</v>
      </c>
      <c r="Q119" s="262">
        <f t="shared" ca="1" si="71"/>
        <v>-43543.44463206322</v>
      </c>
      <c r="R119" s="262">
        <f t="shared" ca="1" si="71"/>
        <v>-38228.309554127452</v>
      </c>
      <c r="S119" s="262">
        <f t="shared" ca="1" si="71"/>
        <v>-24320.141450052237</v>
      </c>
      <c r="T119" s="262">
        <f t="shared" ca="1" si="71"/>
        <v>2721.36010716276</v>
      </c>
      <c r="U119" s="262">
        <f t="shared" ca="1" si="71"/>
        <v>49428.259922573605</v>
      </c>
    </row>
    <row r="120" spans="1:21" ht="15">
      <c r="A120" s="206"/>
      <c r="B120" s="224" t="s">
        <v>64</v>
      </c>
      <c r="C120" s="35" t="str">
        <f>'Data Request'!$C$6</f>
        <v>Naira</v>
      </c>
      <c r="D120" s="35" t="str">
        <f>'Data Request'!$C$7</f>
        <v>Million</v>
      </c>
      <c r="E120" s="263"/>
      <c r="F120" s="222"/>
      <c r="G120" s="222"/>
      <c r="H120" s="222"/>
      <c r="I120" s="222"/>
      <c r="J120" s="222"/>
      <c r="K120" s="228"/>
      <c r="L120" s="228">
        <f t="shared" si="71"/>
        <v>-1844.8226986407706</v>
      </c>
      <c r="M120" s="228">
        <f t="shared" ca="1" si="71"/>
        <v>-1937.0638335728088</v>
      </c>
      <c r="N120" s="228">
        <f t="shared" ca="1" si="71"/>
        <v>-2033.9170252514496</v>
      </c>
      <c r="O120" s="228">
        <f t="shared" ca="1" si="71"/>
        <v>-2135.6128765140215</v>
      </c>
      <c r="P120" s="228">
        <f t="shared" ca="1" si="71"/>
        <v>-2242.3935203397227</v>
      </c>
      <c r="Q120" s="228">
        <f t="shared" ca="1" si="71"/>
        <v>-2354.5131963567092</v>
      </c>
      <c r="R120" s="228">
        <f t="shared" ca="1" si="71"/>
        <v>-2472.2388561745447</v>
      </c>
      <c r="S120" s="228">
        <f t="shared" ca="1" si="71"/>
        <v>-2595.8507989832715</v>
      </c>
      <c r="T120" s="228">
        <f t="shared" ca="1" si="71"/>
        <v>-2725.6433389324357</v>
      </c>
      <c r="U120" s="228">
        <f t="shared" ca="1" si="71"/>
        <v>-2861.9255058790563</v>
      </c>
    </row>
    <row r="121" spans="1:21" ht="15">
      <c r="A121" s="206"/>
      <c r="B121" s="224" t="s">
        <v>65</v>
      </c>
      <c r="C121" s="35" t="str">
        <f>'Data Request'!$C$6</f>
        <v>Naira</v>
      </c>
      <c r="D121" s="35" t="str">
        <f>'Data Request'!$C$7</f>
        <v>Million</v>
      </c>
      <c r="E121" s="263"/>
      <c r="F121" s="222"/>
      <c r="G121" s="222"/>
      <c r="H121" s="222"/>
      <c r="I121" s="222"/>
      <c r="J121" s="222"/>
      <c r="K121" s="228"/>
      <c r="L121" s="228">
        <f t="shared" si="71"/>
        <v>-25009.658281625736</v>
      </c>
      <c r="M121" s="228">
        <f t="shared" ca="1" si="71"/>
        <v>-31026.853794871768</v>
      </c>
      <c r="N121" s="228">
        <f t="shared" ca="1" si="71"/>
        <v>-36468.754635358964</v>
      </c>
      <c r="O121" s="228">
        <f t="shared" ca="1" si="71"/>
        <v>-40481.701728346525</v>
      </c>
      <c r="P121" s="228">
        <f t="shared" ca="1" si="71"/>
        <v>-42563.600767662305</v>
      </c>
      <c r="Q121" s="228">
        <f t="shared" ca="1" si="71"/>
        <v>-41188.931435706501</v>
      </c>
      <c r="R121" s="228">
        <f t="shared" ca="1" si="71"/>
        <v>-35756.070697952906</v>
      </c>
      <c r="S121" s="228">
        <f t="shared" ca="1" si="71"/>
        <v>-21724.290651068965</v>
      </c>
      <c r="T121" s="228">
        <f t="shared" ca="1" si="71"/>
        <v>5447.0034460951938</v>
      </c>
      <c r="U121" s="228">
        <f t="shared" ca="1" si="71"/>
        <v>52290.185428452663</v>
      </c>
    </row>
    <row r="122" spans="1:21" ht="15">
      <c r="A122" s="206"/>
      <c r="B122" s="258" t="s">
        <v>212</v>
      </c>
      <c r="C122" s="35" t="str">
        <f>'Data Request'!$C$6</f>
        <v>Naira</v>
      </c>
      <c r="D122" s="35" t="str">
        <f>'Data Request'!$C$7</f>
        <v>Million</v>
      </c>
      <c r="E122" s="263"/>
      <c r="F122" s="261"/>
      <c r="G122" s="261"/>
      <c r="H122" s="261"/>
      <c r="I122" s="261"/>
      <c r="J122" s="261"/>
      <c r="K122" s="262"/>
      <c r="L122" s="262">
        <f t="shared" ref="L122:U122" si="72">L107-K107</f>
        <v>-15779.576612986537</v>
      </c>
      <c r="M122" s="262">
        <f t="shared" ca="1" si="72"/>
        <v>-32963.917628444557</v>
      </c>
      <c r="N122" s="262">
        <f t="shared" ca="1" si="72"/>
        <v>-38502.671660610446</v>
      </c>
      <c r="O122" s="262">
        <f t="shared" ca="1" si="72"/>
        <v>-42617.314604860556</v>
      </c>
      <c r="P122" s="262">
        <f t="shared" ca="1" si="72"/>
        <v>-44805.994288002083</v>
      </c>
      <c r="Q122" s="262">
        <f t="shared" ca="1" si="72"/>
        <v>-43543.444632063241</v>
      </c>
      <c r="R122" s="262">
        <f t="shared" ca="1" si="72"/>
        <v>-38228.309554127365</v>
      </c>
      <c r="S122" s="262">
        <f t="shared" ca="1" si="72"/>
        <v>-24320.141450052237</v>
      </c>
      <c r="T122" s="262">
        <f t="shared" ca="1" si="72"/>
        <v>2721.3601071627927</v>
      </c>
      <c r="U122" s="262">
        <f t="shared" ca="1" si="72"/>
        <v>49428.259922573634</v>
      </c>
    </row>
    <row r="123" spans="1:21" ht="15">
      <c r="A123" s="206"/>
      <c r="B123" s="258" t="s">
        <v>211</v>
      </c>
      <c r="C123" s="35" t="str">
        <f>'Data Request'!$C$6</f>
        <v>Naira</v>
      </c>
      <c r="D123" s="35" t="str">
        <f>'Data Request'!$C$7</f>
        <v>Million</v>
      </c>
      <c r="E123" s="271"/>
      <c r="F123" s="261"/>
      <c r="G123" s="261"/>
      <c r="H123" s="261"/>
      <c r="I123" s="261"/>
      <c r="J123" s="261"/>
      <c r="K123" s="262"/>
      <c r="L123" s="262">
        <f t="shared" ref="L123:U123" si="73">L122-L119</f>
        <v>11074.904367279974</v>
      </c>
      <c r="M123" s="262">
        <f t="shared" ca="1" si="73"/>
        <v>0</v>
      </c>
      <c r="N123" s="262">
        <f t="shared" ca="1" si="73"/>
        <v>0</v>
      </c>
      <c r="O123" s="262">
        <f t="shared" ca="1" si="73"/>
        <v>0</v>
      </c>
      <c r="P123" s="262">
        <f t="shared" ca="1" si="73"/>
        <v>0</v>
      </c>
      <c r="Q123" s="262">
        <f t="shared" ca="1" si="73"/>
        <v>0</v>
      </c>
      <c r="R123" s="262">
        <f t="shared" ca="1" si="73"/>
        <v>8.7311491370201111E-11</v>
      </c>
      <c r="S123" s="262">
        <f t="shared" ca="1" si="73"/>
        <v>0</v>
      </c>
      <c r="T123" s="262">
        <f t="shared" ca="1" si="73"/>
        <v>3.2741809263825417E-11</v>
      </c>
      <c r="U123" s="262">
        <f t="shared" ca="1" si="73"/>
        <v>0</v>
      </c>
    </row>
    <row r="124" spans="1:21" ht="15">
      <c r="A124" s="185"/>
      <c r="B124" s="269"/>
      <c r="C124" s="271"/>
      <c r="D124" s="271"/>
      <c r="E124" s="271"/>
      <c r="F124" s="272"/>
      <c r="G124" s="272"/>
      <c r="H124" s="272"/>
      <c r="I124" s="272"/>
      <c r="J124" s="272"/>
      <c r="K124" s="270"/>
      <c r="L124" s="270"/>
      <c r="M124" s="270"/>
      <c r="N124" s="270"/>
      <c r="O124" s="270"/>
      <c r="P124" s="270"/>
      <c r="Q124" s="270"/>
      <c r="R124" s="270"/>
      <c r="S124" s="221"/>
      <c r="T124" s="221"/>
      <c r="U124" s="221"/>
    </row>
    <row r="125" spans="1:21" ht="15">
      <c r="A125" s="207"/>
      <c r="B125" s="207" t="s">
        <v>306</v>
      </c>
      <c r="C125" s="271"/>
      <c r="D125" s="271"/>
      <c r="E125" s="271"/>
      <c r="F125" s="272"/>
      <c r="G125" s="272"/>
      <c r="H125" s="272"/>
      <c r="I125" s="272"/>
      <c r="J125" s="272"/>
      <c r="K125" s="270"/>
      <c r="L125" s="270"/>
      <c r="M125" s="270"/>
      <c r="N125" s="270"/>
      <c r="O125" s="270"/>
      <c r="P125" s="270"/>
      <c r="Q125" s="270"/>
      <c r="R125" s="270"/>
      <c r="S125" s="221"/>
      <c r="T125" s="221"/>
      <c r="U125" s="221"/>
    </row>
    <row r="126" spans="1:21" ht="15">
      <c r="A126" s="207"/>
      <c r="B126" s="258" t="s">
        <v>216</v>
      </c>
      <c r="C126" s="35" t="str">
        <f>'Data Request'!$C$6</f>
        <v>Naira</v>
      </c>
      <c r="D126" s="35" t="str">
        <f>'Data Request'!$C$7</f>
        <v>Million</v>
      </c>
      <c r="E126" s="263"/>
      <c r="F126" s="261"/>
      <c r="G126" s="341">
        <f t="shared" ref="G126:J126" si="74">G107</f>
        <v>141852.10725286513</v>
      </c>
      <c r="H126" s="341">
        <f t="shared" si="74"/>
        <v>157257.80407878614</v>
      </c>
      <c r="I126" s="341">
        <f t="shared" si="74"/>
        <v>164076.0813640175</v>
      </c>
      <c r="J126" s="341">
        <f t="shared" si="74"/>
        <v>225814.99905458503</v>
      </c>
      <c r="K126" s="341">
        <f>K107</f>
        <v>235074.69480103999</v>
      </c>
      <c r="L126" s="262">
        <f>K126+(-L50+L53)+L54-L56+K108/K8*(L8-K8)</f>
        <v>219295.11818805349</v>
      </c>
      <c r="M126" s="262">
        <f t="shared" ref="M126:U126" si="75">L126+(-M50+M53)+M54-M56+L108/L8*(M8-L8)</f>
        <v>186331.20055960893</v>
      </c>
      <c r="N126" s="262">
        <f t="shared" ca="1" si="75"/>
        <v>147828.52889899854</v>
      </c>
      <c r="O126" s="262">
        <f t="shared" ca="1" si="75"/>
        <v>105211.21429413799</v>
      </c>
      <c r="P126" s="262">
        <f t="shared" ca="1" si="75"/>
        <v>60405.220006135962</v>
      </c>
      <c r="Q126" s="262">
        <f t="shared" ca="1" si="75"/>
        <v>16861.775374072738</v>
      </c>
      <c r="R126" s="262">
        <f t="shared" ca="1" si="75"/>
        <v>-21366.534180054714</v>
      </c>
      <c r="S126" s="262">
        <f t="shared" ca="1" si="75"/>
        <v>-45686.675630106947</v>
      </c>
      <c r="T126" s="262">
        <f t="shared" ca="1" si="75"/>
        <v>-42965.315522944191</v>
      </c>
      <c r="U126" s="262">
        <f t="shared" ca="1" si="75"/>
        <v>6462.9443996294212</v>
      </c>
    </row>
    <row r="127" spans="1:21" ht="15">
      <c r="A127" s="185"/>
      <c r="B127" s="269"/>
      <c r="C127" s="271"/>
      <c r="D127" s="271"/>
      <c r="E127" s="271"/>
      <c r="F127" s="272"/>
      <c r="G127" s="272"/>
      <c r="H127" s="272"/>
      <c r="I127" s="272"/>
      <c r="J127" s="272"/>
      <c r="K127" s="270"/>
      <c r="L127" s="270"/>
      <c r="M127" s="270"/>
      <c r="N127" s="270"/>
      <c r="O127" s="270"/>
      <c r="P127" s="270"/>
      <c r="Q127" s="270"/>
      <c r="R127" s="270"/>
      <c r="S127" s="221"/>
      <c r="T127" s="221"/>
      <c r="U127" s="221"/>
    </row>
    <row r="128" spans="1:21" ht="15">
      <c r="A128" s="185"/>
      <c r="B128" s="260"/>
      <c r="C128" s="260"/>
      <c r="D128" s="260"/>
      <c r="E128" s="260"/>
      <c r="F128" s="260"/>
      <c r="G128" s="260"/>
      <c r="H128" s="260"/>
      <c r="I128" s="260"/>
      <c r="J128" s="260"/>
      <c r="K128" s="260"/>
      <c r="L128" s="260"/>
      <c r="M128" s="260"/>
      <c r="N128" s="260"/>
      <c r="O128" s="260"/>
      <c r="P128" s="260"/>
      <c r="Q128" s="260"/>
      <c r="R128" s="260"/>
      <c r="S128" s="252"/>
      <c r="T128" s="252"/>
      <c r="U128" s="252"/>
    </row>
    <row r="129" spans="1:21" ht="15">
      <c r="A129" s="205"/>
      <c r="B129" s="205" t="s">
        <v>210</v>
      </c>
      <c r="C129" s="171"/>
      <c r="D129" s="171"/>
      <c r="E129" s="171"/>
      <c r="F129" s="173"/>
      <c r="G129" s="173"/>
      <c r="H129" s="173"/>
      <c r="I129" s="173"/>
      <c r="J129" s="173"/>
      <c r="K129" s="171"/>
      <c r="L129" s="171"/>
      <c r="M129" s="171"/>
      <c r="N129" s="171"/>
      <c r="O129" s="171"/>
      <c r="P129" s="171"/>
      <c r="Q129" s="171"/>
      <c r="R129" s="171"/>
      <c r="S129" s="168"/>
      <c r="T129" s="168"/>
      <c r="U129" s="168"/>
    </row>
    <row r="130" spans="1:21" ht="15">
      <c r="A130" s="198"/>
      <c r="B130" s="194" t="str">
        <f>"Existing debt at end-"&amp;K130</f>
        <v>Existing debt at end-2019</v>
      </c>
      <c r="C130" s="195"/>
      <c r="D130" s="195"/>
      <c r="E130" s="193"/>
      <c r="F130" s="195"/>
      <c r="G130" s="204">
        <f t="shared" ref="G130:U130" si="76">G78</f>
        <v>2015</v>
      </c>
      <c r="H130" s="204">
        <f t="shared" si="76"/>
        <v>2016</v>
      </c>
      <c r="I130" s="204">
        <f t="shared" si="76"/>
        <v>2017</v>
      </c>
      <c r="J130" s="204">
        <f t="shared" si="76"/>
        <v>2018</v>
      </c>
      <c r="K130" s="204">
        <f t="shared" si="76"/>
        <v>2019</v>
      </c>
      <c r="L130" s="204">
        <f t="shared" si="76"/>
        <v>2020</v>
      </c>
      <c r="M130" s="204">
        <f t="shared" si="76"/>
        <v>2021</v>
      </c>
      <c r="N130" s="204">
        <f t="shared" si="76"/>
        <v>2022</v>
      </c>
      <c r="O130" s="204">
        <f t="shared" si="76"/>
        <v>2023</v>
      </c>
      <c r="P130" s="204">
        <f t="shared" si="76"/>
        <v>2024</v>
      </c>
      <c r="Q130" s="204">
        <f t="shared" si="76"/>
        <v>2025</v>
      </c>
      <c r="R130" s="204">
        <f t="shared" si="76"/>
        <v>2026</v>
      </c>
      <c r="S130" s="204">
        <f t="shared" si="76"/>
        <v>2027</v>
      </c>
      <c r="T130" s="204">
        <f t="shared" si="76"/>
        <v>2028</v>
      </c>
      <c r="U130" s="204">
        <f t="shared" si="76"/>
        <v>2029</v>
      </c>
    </row>
    <row r="131" spans="1:21" ht="15">
      <c r="A131" s="198"/>
      <c r="B131" s="194"/>
      <c r="C131" s="195"/>
      <c r="D131" s="195"/>
      <c r="E131" s="193"/>
      <c r="F131" s="195"/>
      <c r="G131" s="195"/>
      <c r="H131" s="195"/>
      <c r="I131" s="195"/>
      <c r="J131" s="195"/>
      <c r="K131" s="203"/>
      <c r="L131" s="193"/>
      <c r="M131" s="193"/>
      <c r="N131" s="193"/>
      <c r="O131" s="193"/>
      <c r="P131" s="193"/>
      <c r="Q131" s="193"/>
      <c r="R131" s="193"/>
      <c r="S131" s="193"/>
      <c r="T131" s="193"/>
      <c r="U131" s="193"/>
    </row>
    <row r="132" spans="1:21" ht="15">
      <c r="A132" s="198"/>
      <c r="B132" s="172"/>
      <c r="C132" s="172"/>
      <c r="D132" s="172"/>
      <c r="E132" s="192"/>
      <c r="F132" s="172"/>
      <c r="G132" s="172"/>
      <c r="H132" s="172"/>
      <c r="I132" s="172"/>
      <c r="J132" s="172"/>
      <c r="K132" s="171"/>
      <c r="L132" s="192"/>
      <c r="M132" s="192"/>
      <c r="N132" s="192"/>
      <c r="O132" s="192"/>
      <c r="P132" s="192"/>
      <c r="Q132" s="192"/>
      <c r="R132" s="192"/>
      <c r="S132" s="192"/>
      <c r="T132" s="192"/>
      <c r="U132" s="192"/>
    </row>
    <row r="133" spans="1:21" ht="15">
      <c r="A133" s="198"/>
      <c r="B133" s="189" t="s">
        <v>202</v>
      </c>
      <c r="C133" s="188"/>
      <c r="D133" s="188"/>
      <c r="E133" s="188"/>
      <c r="F133" s="187"/>
      <c r="G133" s="187"/>
      <c r="H133" s="187"/>
      <c r="I133" s="187"/>
      <c r="J133" s="187"/>
      <c r="K133" s="186"/>
      <c r="L133" s="191"/>
      <c r="M133" s="191"/>
      <c r="N133" s="191"/>
      <c r="O133" s="191"/>
      <c r="P133" s="191"/>
      <c r="Q133" s="191"/>
      <c r="R133" s="191"/>
      <c r="S133" s="191"/>
      <c r="T133" s="191"/>
      <c r="U133" s="191"/>
    </row>
    <row r="134" spans="1:21" ht="15">
      <c r="A134" s="198"/>
      <c r="B134" s="185" t="str">
        <f>B$133&amp;" for debts denominated in "&amp;D134</f>
        <v>Principal amortization payments for debts denominated in LCU</v>
      </c>
      <c r="C134" s="169" t="str">
        <f>"million "&amp;D134</f>
        <v>million LCU</v>
      </c>
      <c r="D134" s="184" t="str">
        <f>$B$81</f>
        <v>LCU</v>
      </c>
      <c r="E134" s="174" t="s">
        <v>119</v>
      </c>
      <c r="F134" s="171"/>
      <c r="G134" s="177">
        <f t="shared" ref="G134:U138" si="77">SUMIFS(G$158:G$237,$B$158:$B$237,$E134,$D$158:$D$237,$D134)</f>
        <v>454.71563360000005</v>
      </c>
      <c r="H134" s="177">
        <f t="shared" si="77"/>
        <v>472.14149785000001</v>
      </c>
      <c r="I134" s="177">
        <f t="shared" si="77"/>
        <v>680.35819921999996</v>
      </c>
      <c r="J134" s="177">
        <f t="shared" si="77"/>
        <v>695.21912125000006</v>
      </c>
      <c r="K134" s="177">
        <f t="shared" si="77"/>
        <v>1014.1209691700001</v>
      </c>
      <c r="L134" s="177">
        <f t="shared" si="77"/>
        <v>1014.1209691700001</v>
      </c>
      <c r="M134" s="177">
        <f t="shared" si="77"/>
        <v>2046.1647349300001</v>
      </c>
      <c r="N134" s="177">
        <f t="shared" si="77"/>
        <v>7014.1209691700005</v>
      </c>
      <c r="O134" s="177">
        <f t="shared" si="77"/>
        <v>7014.1209691700005</v>
      </c>
      <c r="P134" s="177">
        <f t="shared" si="77"/>
        <v>9014.1209691700005</v>
      </c>
      <c r="Q134" s="177">
        <f t="shared" si="77"/>
        <v>6014.1209691700005</v>
      </c>
      <c r="R134" s="177">
        <f t="shared" si="77"/>
        <v>7514.1209691700005</v>
      </c>
      <c r="S134" s="177">
        <f t="shared" si="77"/>
        <v>8014.1209691700005</v>
      </c>
      <c r="T134" s="177">
        <f t="shared" si="77"/>
        <v>6432.29640156</v>
      </c>
      <c r="U134" s="177">
        <f t="shared" si="77"/>
        <v>6330.6865334800004</v>
      </c>
    </row>
    <row r="135" spans="1:21" ht="15">
      <c r="A135" s="198"/>
      <c r="B135" s="185" t="str">
        <f>B$133&amp;" for debts denominated in "&amp;D135</f>
        <v>Principal amortization payments for debts denominated in USD</v>
      </c>
      <c r="C135" s="169" t="str">
        <f>"million "&amp;D135</f>
        <v>million USD</v>
      </c>
      <c r="D135" s="184" t="str">
        <f>$B$82</f>
        <v>USD</v>
      </c>
      <c r="E135" s="174" t="s">
        <v>119</v>
      </c>
      <c r="F135" s="171"/>
      <c r="G135" s="177">
        <f t="shared" si="77"/>
        <v>3.8138967199999998</v>
      </c>
      <c r="H135" s="177">
        <f t="shared" si="77"/>
        <v>4.0045915560000003</v>
      </c>
      <c r="I135" s="177">
        <f t="shared" si="77"/>
        <v>4.2048211338000003</v>
      </c>
      <c r="J135" s="177">
        <f t="shared" si="77"/>
        <v>4.4150621904900005</v>
      </c>
      <c r="K135" s="177">
        <f t="shared" si="77"/>
        <v>4.6358153000144995</v>
      </c>
      <c r="L135" s="177">
        <f t="shared" si="77"/>
        <v>4.8676060650152255</v>
      </c>
      <c r="M135" s="177">
        <f t="shared" si="77"/>
        <v>5.1109863682659862</v>
      </c>
      <c r="N135" s="177">
        <f t="shared" si="77"/>
        <v>5.3665356866792866</v>
      </c>
      <c r="O135" s="177">
        <f t="shared" si="77"/>
        <v>5.6348624710132498</v>
      </c>
      <c r="P135" s="177">
        <f t="shared" si="77"/>
        <v>5.9166055945639124</v>
      </c>
      <c r="Q135" s="177">
        <f t="shared" si="77"/>
        <v>6.2124358742921082</v>
      </c>
      <c r="R135" s="177">
        <f t="shared" si="77"/>
        <v>6.5230576680067145</v>
      </c>
      <c r="S135" s="177">
        <f t="shared" si="77"/>
        <v>6.8492105514070492</v>
      </c>
      <c r="T135" s="177">
        <f t="shared" si="77"/>
        <v>7.1916710789774028</v>
      </c>
      <c r="U135" s="177">
        <f t="shared" si="77"/>
        <v>7.5512546329262706</v>
      </c>
    </row>
    <row r="136" spans="1:21" ht="15">
      <c r="A136" s="198"/>
      <c r="B136" s="185" t="str">
        <f>B$133&amp;" for debts denominated in "&amp;D136</f>
        <v>Principal amortization payments for debts denominated in EUR</v>
      </c>
      <c r="C136" s="169" t="str">
        <f>"million "&amp;D136</f>
        <v>million EUR</v>
      </c>
      <c r="D136" s="184" t="str">
        <f>$B$83</f>
        <v>EUR</v>
      </c>
      <c r="E136" s="174" t="s">
        <v>119</v>
      </c>
      <c r="F136" s="171"/>
      <c r="G136" s="177">
        <f t="shared" si="77"/>
        <v>0</v>
      </c>
      <c r="H136" s="177">
        <f t="shared" si="77"/>
        <v>0</v>
      </c>
      <c r="I136" s="177">
        <f t="shared" si="77"/>
        <v>0</v>
      </c>
      <c r="J136" s="177">
        <f t="shared" si="77"/>
        <v>0</v>
      </c>
      <c r="K136" s="177">
        <f t="shared" si="77"/>
        <v>0</v>
      </c>
      <c r="L136" s="177">
        <f t="shared" si="77"/>
        <v>0</v>
      </c>
      <c r="M136" s="177">
        <f t="shared" si="77"/>
        <v>0</v>
      </c>
      <c r="N136" s="177">
        <f t="shared" si="77"/>
        <v>0</v>
      </c>
      <c r="O136" s="177">
        <f t="shared" si="77"/>
        <v>0</v>
      </c>
      <c r="P136" s="177">
        <f t="shared" si="77"/>
        <v>0</v>
      </c>
      <c r="Q136" s="177">
        <f t="shared" si="77"/>
        <v>0</v>
      </c>
      <c r="R136" s="177">
        <f t="shared" si="77"/>
        <v>0</v>
      </c>
      <c r="S136" s="177">
        <f t="shared" si="77"/>
        <v>0</v>
      </c>
      <c r="T136" s="177">
        <f t="shared" si="77"/>
        <v>0</v>
      </c>
      <c r="U136" s="177">
        <f t="shared" si="77"/>
        <v>0</v>
      </c>
    </row>
    <row r="137" spans="1:21" ht="15">
      <c r="A137" s="198"/>
      <c r="B137" s="185" t="str">
        <f>B$133&amp;" for debts denominated in "&amp;D137</f>
        <v>Principal amortization payments for debts denominated in GBP</v>
      </c>
      <c r="C137" s="169" t="str">
        <f>"million "&amp;D137</f>
        <v>million GBP</v>
      </c>
      <c r="D137" s="184" t="str">
        <f>$B$84</f>
        <v>GBP</v>
      </c>
      <c r="E137" s="174" t="s">
        <v>119</v>
      </c>
      <c r="F137" s="171"/>
      <c r="G137" s="177">
        <f t="shared" si="77"/>
        <v>0</v>
      </c>
      <c r="H137" s="177">
        <f t="shared" si="77"/>
        <v>0</v>
      </c>
      <c r="I137" s="177">
        <f t="shared" si="77"/>
        <v>0</v>
      </c>
      <c r="J137" s="177">
        <f t="shared" si="77"/>
        <v>0</v>
      </c>
      <c r="K137" s="177">
        <f t="shared" si="77"/>
        <v>0</v>
      </c>
      <c r="L137" s="177">
        <f t="shared" si="77"/>
        <v>0</v>
      </c>
      <c r="M137" s="177">
        <f t="shared" si="77"/>
        <v>0</v>
      </c>
      <c r="N137" s="177">
        <f t="shared" si="77"/>
        <v>0</v>
      </c>
      <c r="O137" s="177">
        <f t="shared" si="77"/>
        <v>0</v>
      </c>
      <c r="P137" s="177">
        <f t="shared" si="77"/>
        <v>0</v>
      </c>
      <c r="Q137" s="177">
        <f t="shared" si="77"/>
        <v>0</v>
      </c>
      <c r="R137" s="177">
        <f t="shared" si="77"/>
        <v>0</v>
      </c>
      <c r="S137" s="177">
        <f t="shared" si="77"/>
        <v>0</v>
      </c>
      <c r="T137" s="177">
        <f t="shared" si="77"/>
        <v>0</v>
      </c>
      <c r="U137" s="177">
        <f t="shared" si="77"/>
        <v>0</v>
      </c>
    </row>
    <row r="138" spans="1:21" ht="15">
      <c r="A138" s="198"/>
      <c r="B138" s="185" t="str">
        <f>B$133&amp;" for debts denominated in "&amp;D138</f>
        <v>Principal amortization payments for debts denominated in CHY</v>
      </c>
      <c r="C138" s="169" t="str">
        <f>"million "&amp;D138</f>
        <v>million CHY</v>
      </c>
      <c r="D138" s="184" t="str">
        <f>$B$85</f>
        <v>CHY</v>
      </c>
      <c r="E138" s="174" t="s">
        <v>119</v>
      </c>
      <c r="F138" s="171"/>
      <c r="G138" s="273">
        <f t="shared" si="77"/>
        <v>0</v>
      </c>
      <c r="H138" s="273">
        <f t="shared" si="77"/>
        <v>0</v>
      </c>
      <c r="I138" s="273">
        <f t="shared" si="77"/>
        <v>0</v>
      </c>
      <c r="J138" s="273">
        <f t="shared" si="77"/>
        <v>0</v>
      </c>
      <c r="K138" s="273">
        <f t="shared" si="77"/>
        <v>0</v>
      </c>
      <c r="L138" s="273">
        <f t="shared" si="77"/>
        <v>0</v>
      </c>
      <c r="M138" s="273">
        <f t="shared" si="77"/>
        <v>0</v>
      </c>
      <c r="N138" s="273">
        <f t="shared" si="77"/>
        <v>0</v>
      </c>
      <c r="O138" s="273">
        <f t="shared" si="77"/>
        <v>0</v>
      </c>
      <c r="P138" s="273">
        <f t="shared" si="77"/>
        <v>0</v>
      </c>
      <c r="Q138" s="273">
        <f t="shared" si="77"/>
        <v>0</v>
      </c>
      <c r="R138" s="273">
        <f t="shared" si="77"/>
        <v>0</v>
      </c>
      <c r="S138" s="273">
        <f t="shared" si="77"/>
        <v>0</v>
      </c>
      <c r="T138" s="273">
        <f t="shared" si="77"/>
        <v>0</v>
      </c>
      <c r="U138" s="273">
        <f t="shared" si="77"/>
        <v>0</v>
      </c>
    </row>
    <row r="139" spans="1:21" ht="15">
      <c r="A139" s="198"/>
      <c r="B139" s="183" t="str">
        <f>B$133&amp;" TOTAL in LCU"</f>
        <v>Principal amortization payments TOTAL in LCU</v>
      </c>
      <c r="C139" s="169" t="s">
        <v>186</v>
      </c>
      <c r="D139" s="178"/>
      <c r="E139" s="171"/>
      <c r="F139" s="171"/>
      <c r="G139" s="262">
        <f t="shared" ref="G139:U139" si="78">SUMPRODUCT(G134:G138,G$81:G$85)</f>
        <v>1204.0948514742799</v>
      </c>
      <c r="H139" s="262">
        <f t="shared" si="78"/>
        <v>1486.0628325361731</v>
      </c>
      <c r="I139" s="262">
        <f t="shared" si="78"/>
        <v>1966.1344754043937</v>
      </c>
      <c r="J139" s="262">
        <f t="shared" si="78"/>
        <v>2048.435682635185</v>
      </c>
      <c r="K139" s="262">
        <f t="shared" si="78"/>
        <v>2525.3967569747269</v>
      </c>
      <c r="L139" s="262">
        <f t="shared" si="78"/>
        <v>2858.9436678107704</v>
      </c>
      <c r="M139" s="262">
        <f t="shared" si="78"/>
        <v>3983.2285685028091</v>
      </c>
      <c r="N139" s="262">
        <f t="shared" si="78"/>
        <v>9048.037994421451</v>
      </c>
      <c r="O139" s="262">
        <f t="shared" si="78"/>
        <v>9149.7338456840225</v>
      </c>
      <c r="P139" s="262">
        <f t="shared" si="78"/>
        <v>11256.514489509724</v>
      </c>
      <c r="Q139" s="262">
        <f t="shared" si="78"/>
        <v>8368.6341655267097</v>
      </c>
      <c r="R139" s="262">
        <f t="shared" si="78"/>
        <v>9986.3598253445452</v>
      </c>
      <c r="S139" s="262">
        <f t="shared" si="78"/>
        <v>10609.971768153271</v>
      </c>
      <c r="T139" s="262">
        <f t="shared" si="78"/>
        <v>9157.9397404924348</v>
      </c>
      <c r="U139" s="262">
        <f t="shared" si="78"/>
        <v>9192.6120393590572</v>
      </c>
    </row>
    <row r="140" spans="1:21" ht="15">
      <c r="A140" s="198"/>
      <c r="B140" s="174"/>
      <c r="C140" s="178"/>
      <c r="D140" s="178"/>
      <c r="E140" s="171"/>
      <c r="F140" s="171"/>
      <c r="G140" s="172"/>
      <c r="H140" s="172"/>
      <c r="I140" s="172"/>
      <c r="J140" s="172"/>
      <c r="K140" s="227"/>
      <c r="L140" s="274"/>
      <c r="M140" s="273"/>
      <c r="N140" s="273"/>
      <c r="O140" s="273"/>
      <c r="P140" s="273"/>
      <c r="Q140" s="273"/>
      <c r="R140" s="273"/>
      <c r="S140" s="273"/>
      <c r="T140" s="273"/>
      <c r="U140" s="273"/>
    </row>
    <row r="141" spans="1:21" ht="15">
      <c r="A141" s="198"/>
      <c r="B141" s="189" t="s">
        <v>201</v>
      </c>
      <c r="C141" s="188"/>
      <c r="D141" s="188"/>
      <c r="E141" s="188"/>
      <c r="F141" s="187"/>
      <c r="G141" s="187"/>
      <c r="H141" s="187"/>
      <c r="I141" s="187"/>
      <c r="J141" s="187"/>
      <c r="K141" s="235"/>
      <c r="L141" s="236"/>
      <c r="M141" s="236"/>
      <c r="N141" s="236"/>
      <c r="O141" s="236"/>
      <c r="P141" s="236"/>
      <c r="Q141" s="236"/>
      <c r="R141" s="236"/>
      <c r="S141" s="236"/>
      <c r="T141" s="236"/>
      <c r="U141" s="236"/>
    </row>
    <row r="142" spans="1:21" ht="15">
      <c r="A142" s="198"/>
      <c r="B142" s="185" t="str">
        <f>B$141&amp;" for debts denominated in "&amp;D142</f>
        <v>Interest payments for debts denominated in LCU</v>
      </c>
      <c r="C142" s="169" t="str">
        <f>"million "&amp;D142</f>
        <v>million LCU</v>
      </c>
      <c r="D142" s="184" t="str">
        <f>$B$81</f>
        <v>LCU</v>
      </c>
      <c r="E142" s="174" t="s">
        <v>182</v>
      </c>
      <c r="F142" s="171"/>
      <c r="G142" s="177">
        <f t="shared" ref="G142:U146" si="79">SUMIFS(G$158:G$237,$B$158:$B$237,$E142,$D$158:$D$237,$D142)</f>
        <v>1598.00465347</v>
      </c>
      <c r="H142" s="177">
        <f t="shared" si="79"/>
        <v>1851.6425008699998</v>
      </c>
      <c r="I142" s="177">
        <f t="shared" si="79"/>
        <v>1985.5148699600002</v>
      </c>
      <c r="J142" s="177">
        <f t="shared" si="79"/>
        <v>1882.2708666600001</v>
      </c>
      <c r="K142" s="177">
        <f t="shared" si="79"/>
        <v>2318.9253391899997</v>
      </c>
      <c r="L142" s="177">
        <f t="shared" si="79"/>
        <v>2434.8716061494997</v>
      </c>
      <c r="M142" s="177">
        <f t="shared" si="79"/>
        <v>2556.6151864569747</v>
      </c>
      <c r="N142" s="177">
        <f t="shared" si="79"/>
        <v>2684.4459457798239</v>
      </c>
      <c r="O142" s="177">
        <f t="shared" si="79"/>
        <v>2818.6682430688147</v>
      </c>
      <c r="P142" s="177">
        <f t="shared" si="79"/>
        <v>2959.6016552222554</v>
      </c>
      <c r="Q142" s="177">
        <f t="shared" si="79"/>
        <v>3107.5817379833679</v>
      </c>
      <c r="R142" s="177">
        <f t="shared" si="79"/>
        <v>3262.9608248825371</v>
      </c>
      <c r="S142" s="177">
        <f t="shared" si="79"/>
        <v>3426.1088661266635</v>
      </c>
      <c r="T142" s="177">
        <f t="shared" si="79"/>
        <v>3597.414309432997</v>
      </c>
      <c r="U142" s="177">
        <f t="shared" si="79"/>
        <v>3777.2850249046469</v>
      </c>
    </row>
    <row r="143" spans="1:21" ht="15">
      <c r="A143" s="198"/>
      <c r="B143" s="185" t="str">
        <f>B$141&amp;" for debts denominated in "&amp;D143</f>
        <v>Interest payments for debts denominated in USD</v>
      </c>
      <c r="C143" s="169" t="str">
        <f>"million "&amp;D143</f>
        <v>million USD</v>
      </c>
      <c r="D143" s="184" t="str">
        <f>$B$82</f>
        <v>USD</v>
      </c>
      <c r="E143" s="174" t="s">
        <v>182</v>
      </c>
      <c r="F143" s="171"/>
      <c r="G143" s="177">
        <f t="shared" si="79"/>
        <v>1.6048387800000004</v>
      </c>
      <c r="H143" s="177">
        <f t="shared" si="79"/>
        <v>1.1752142399999999</v>
      </c>
      <c r="I143" s="177">
        <f t="shared" si="79"/>
        <v>1.0882176799999999</v>
      </c>
      <c r="J143" s="177">
        <f t="shared" si="79"/>
        <v>0.94407132000000005</v>
      </c>
      <c r="K143" s="177">
        <f t="shared" si="79"/>
        <v>0.69279360000000012</v>
      </c>
      <c r="L143" s="177">
        <f t="shared" si="79"/>
        <v>0.83135232000000014</v>
      </c>
      <c r="M143" s="177">
        <f t="shared" si="79"/>
        <v>0.99762278400000004</v>
      </c>
      <c r="N143" s="177">
        <f t="shared" si="79"/>
        <v>1.1971473408</v>
      </c>
      <c r="O143" s="177">
        <f t="shared" si="79"/>
        <v>1.43657680896</v>
      </c>
      <c r="P143" s="177">
        <f t="shared" si="79"/>
        <v>1.7238921707519999</v>
      </c>
      <c r="Q143" s="177">
        <f t="shared" si="79"/>
        <v>2.0686706049023997</v>
      </c>
      <c r="R143" s="177">
        <f t="shared" si="79"/>
        <v>2.4824047258828799</v>
      </c>
      <c r="S143" s="177">
        <f t="shared" si="79"/>
        <v>2.9788856710594556</v>
      </c>
      <c r="T143" s="177">
        <f t="shared" si="79"/>
        <v>3.5746628052713465</v>
      </c>
      <c r="U143" s="177">
        <f t="shared" si="79"/>
        <v>4.2895953663256154</v>
      </c>
    </row>
    <row r="144" spans="1:21" ht="15">
      <c r="A144" s="198"/>
      <c r="B144" s="185" t="str">
        <f>B$141&amp;" for debts denominated in "&amp;D144</f>
        <v>Interest payments for debts denominated in EUR</v>
      </c>
      <c r="C144" s="169" t="str">
        <f>"million "&amp;D144</f>
        <v>million EUR</v>
      </c>
      <c r="D144" s="184" t="str">
        <f>$B$83</f>
        <v>EUR</v>
      </c>
      <c r="E144" s="174" t="s">
        <v>182</v>
      </c>
      <c r="F144" s="171"/>
      <c r="G144" s="177">
        <f t="shared" si="79"/>
        <v>0</v>
      </c>
      <c r="H144" s="177">
        <f t="shared" si="79"/>
        <v>0</v>
      </c>
      <c r="I144" s="177">
        <f t="shared" si="79"/>
        <v>0</v>
      </c>
      <c r="J144" s="177">
        <f t="shared" si="79"/>
        <v>0</v>
      </c>
      <c r="K144" s="177">
        <f t="shared" si="79"/>
        <v>0</v>
      </c>
      <c r="L144" s="177">
        <f t="shared" si="79"/>
        <v>0</v>
      </c>
      <c r="M144" s="177">
        <f t="shared" si="79"/>
        <v>0</v>
      </c>
      <c r="N144" s="177">
        <f t="shared" si="79"/>
        <v>0</v>
      </c>
      <c r="O144" s="177">
        <f t="shared" si="79"/>
        <v>0</v>
      </c>
      <c r="P144" s="177">
        <f t="shared" si="79"/>
        <v>0</v>
      </c>
      <c r="Q144" s="177">
        <f t="shared" si="79"/>
        <v>0</v>
      </c>
      <c r="R144" s="177">
        <f t="shared" si="79"/>
        <v>0</v>
      </c>
      <c r="S144" s="177">
        <f t="shared" si="79"/>
        <v>0</v>
      </c>
      <c r="T144" s="177">
        <f t="shared" si="79"/>
        <v>0</v>
      </c>
      <c r="U144" s="177">
        <f t="shared" si="79"/>
        <v>0</v>
      </c>
    </row>
    <row r="145" spans="1:21" ht="15">
      <c r="A145" s="198"/>
      <c r="B145" s="185" t="str">
        <f>B$141&amp;" for debts denominated in "&amp;D145</f>
        <v>Interest payments for debts denominated in GBP</v>
      </c>
      <c r="C145" s="169" t="str">
        <f>"million "&amp;D145</f>
        <v>million GBP</v>
      </c>
      <c r="D145" s="184" t="str">
        <f>$B$84</f>
        <v>GBP</v>
      </c>
      <c r="E145" s="174" t="s">
        <v>182</v>
      </c>
      <c r="F145" s="171"/>
      <c r="G145" s="177">
        <f t="shared" si="79"/>
        <v>0</v>
      </c>
      <c r="H145" s="177">
        <f t="shared" si="79"/>
        <v>0</v>
      </c>
      <c r="I145" s="177">
        <f t="shared" si="79"/>
        <v>0</v>
      </c>
      <c r="J145" s="177">
        <f t="shared" si="79"/>
        <v>0</v>
      </c>
      <c r="K145" s="177">
        <f t="shared" si="79"/>
        <v>0</v>
      </c>
      <c r="L145" s="177">
        <f t="shared" si="79"/>
        <v>0</v>
      </c>
      <c r="M145" s="177">
        <f t="shared" si="79"/>
        <v>0</v>
      </c>
      <c r="N145" s="177">
        <f t="shared" si="79"/>
        <v>0</v>
      </c>
      <c r="O145" s="177">
        <f t="shared" si="79"/>
        <v>0</v>
      </c>
      <c r="P145" s="177">
        <f t="shared" si="79"/>
        <v>0</v>
      </c>
      <c r="Q145" s="177">
        <f t="shared" si="79"/>
        <v>0</v>
      </c>
      <c r="R145" s="177">
        <f t="shared" si="79"/>
        <v>0</v>
      </c>
      <c r="S145" s="177">
        <f t="shared" si="79"/>
        <v>0</v>
      </c>
      <c r="T145" s="177">
        <f t="shared" si="79"/>
        <v>0</v>
      </c>
      <c r="U145" s="177">
        <f t="shared" si="79"/>
        <v>0</v>
      </c>
    </row>
    <row r="146" spans="1:21" ht="15">
      <c r="A146" s="198"/>
      <c r="B146" s="185" t="str">
        <f>B$141&amp;" for debts denominated in "&amp;D146</f>
        <v>Interest payments for debts denominated in CHY</v>
      </c>
      <c r="C146" s="169" t="str">
        <f>"million "&amp;D146</f>
        <v>million CHY</v>
      </c>
      <c r="D146" s="184" t="str">
        <f>$B$85</f>
        <v>CHY</v>
      </c>
      <c r="E146" s="174" t="s">
        <v>182</v>
      </c>
      <c r="F146" s="171"/>
      <c r="G146" s="273">
        <f t="shared" si="79"/>
        <v>0</v>
      </c>
      <c r="H146" s="273">
        <f t="shared" si="79"/>
        <v>0</v>
      </c>
      <c r="I146" s="273">
        <f t="shared" si="79"/>
        <v>0</v>
      </c>
      <c r="J146" s="273">
        <f t="shared" si="79"/>
        <v>0</v>
      </c>
      <c r="K146" s="273">
        <f t="shared" si="79"/>
        <v>0</v>
      </c>
      <c r="L146" s="273">
        <f t="shared" si="79"/>
        <v>0</v>
      </c>
      <c r="M146" s="273">
        <f t="shared" si="79"/>
        <v>0</v>
      </c>
      <c r="N146" s="273">
        <f t="shared" si="79"/>
        <v>0</v>
      </c>
      <c r="O146" s="273">
        <f t="shared" si="79"/>
        <v>0</v>
      </c>
      <c r="P146" s="273">
        <f t="shared" si="79"/>
        <v>0</v>
      </c>
      <c r="Q146" s="273">
        <f t="shared" si="79"/>
        <v>0</v>
      </c>
      <c r="R146" s="273">
        <f t="shared" si="79"/>
        <v>0</v>
      </c>
      <c r="S146" s="273">
        <f t="shared" si="79"/>
        <v>0</v>
      </c>
      <c r="T146" s="273">
        <f t="shared" si="79"/>
        <v>0</v>
      </c>
      <c r="U146" s="273">
        <f t="shared" si="79"/>
        <v>0</v>
      </c>
    </row>
    <row r="147" spans="1:21" ht="15">
      <c r="A147" s="198"/>
      <c r="B147" s="183" t="str">
        <f>B$141&amp;" TOTAL in LCU"</f>
        <v>Interest payments TOTAL in LCU</v>
      </c>
      <c r="C147" s="169" t="s">
        <v>186</v>
      </c>
      <c r="D147" s="178"/>
      <c r="E147" s="171"/>
      <c r="F147" s="171"/>
      <c r="G147" s="262">
        <f t="shared" ref="G147:U147" si="80">SUMPRODUCT(G142:G146,G$81:G$85)</f>
        <v>1913.33380841647</v>
      </c>
      <c r="H147" s="262">
        <f t="shared" si="80"/>
        <v>2149.1946417313279</v>
      </c>
      <c r="I147" s="262">
        <f t="shared" si="80"/>
        <v>2318.2768191000159</v>
      </c>
      <c r="J147" s="262">
        <f t="shared" si="80"/>
        <v>2171.6287262400001</v>
      </c>
      <c r="K147" s="262">
        <f t="shared" si="80"/>
        <v>2544.7760527899995</v>
      </c>
      <c r="L147" s="262">
        <f t="shared" si="80"/>
        <v>2749.9541354294997</v>
      </c>
      <c r="M147" s="262">
        <f t="shared" si="80"/>
        <v>2934.7142215929748</v>
      </c>
      <c r="N147" s="262">
        <f t="shared" si="80"/>
        <v>3138.1647879430238</v>
      </c>
      <c r="O147" s="262">
        <f t="shared" si="80"/>
        <v>3363.1308536646548</v>
      </c>
      <c r="P147" s="262">
        <f t="shared" si="80"/>
        <v>3612.9567879372635</v>
      </c>
      <c r="Q147" s="262">
        <f t="shared" si="80"/>
        <v>3891.6078972413775</v>
      </c>
      <c r="R147" s="262">
        <f t="shared" si="80"/>
        <v>4203.7922159921482</v>
      </c>
      <c r="S147" s="262">
        <f t="shared" si="80"/>
        <v>4555.106535458197</v>
      </c>
      <c r="T147" s="262">
        <f t="shared" si="80"/>
        <v>4952.2115126308372</v>
      </c>
      <c r="U147" s="262">
        <f t="shared" si="80"/>
        <v>5403.0416687420548</v>
      </c>
    </row>
    <row r="148" spans="1:21" ht="15">
      <c r="A148" s="198"/>
      <c r="B148" s="174"/>
      <c r="C148" s="172"/>
      <c r="D148" s="178"/>
      <c r="E148" s="171"/>
      <c r="F148" s="171"/>
      <c r="G148" s="172"/>
      <c r="H148" s="172"/>
      <c r="I148" s="172"/>
      <c r="J148" s="172"/>
      <c r="K148" s="227"/>
      <c r="L148" s="274"/>
      <c r="M148" s="273"/>
      <c r="N148" s="273"/>
      <c r="O148" s="273"/>
      <c r="P148" s="273"/>
      <c r="Q148" s="273"/>
      <c r="R148" s="273"/>
      <c r="S148" s="273"/>
      <c r="T148" s="273"/>
      <c r="U148" s="273"/>
    </row>
    <row r="149" spans="1:21" ht="15">
      <c r="A149" s="198"/>
      <c r="B149" s="189" t="s">
        <v>208</v>
      </c>
      <c r="C149" s="188"/>
      <c r="D149" s="188"/>
      <c r="E149" s="188"/>
      <c r="F149" s="187"/>
      <c r="G149" s="187"/>
      <c r="H149" s="187"/>
      <c r="I149" s="187"/>
      <c r="J149" s="187"/>
      <c r="K149" s="235"/>
      <c r="L149" s="236"/>
      <c r="M149" s="236"/>
      <c r="N149" s="236"/>
      <c r="O149" s="236"/>
      <c r="P149" s="236"/>
      <c r="Q149" s="236"/>
      <c r="R149" s="236"/>
      <c r="S149" s="236"/>
      <c r="T149" s="236"/>
      <c r="U149" s="236"/>
    </row>
    <row r="150" spans="1:21" ht="15">
      <c r="A150" s="198"/>
      <c r="B150" s="185" t="str">
        <f>B$149&amp;" for debts denominated in "&amp;D150</f>
        <v>Debt stock for debts denominated in LCU</v>
      </c>
      <c r="C150" s="169" t="str">
        <f>"million "&amp;D150</f>
        <v>million LCU</v>
      </c>
      <c r="D150" s="184" t="str">
        <f>$B$81</f>
        <v>LCU</v>
      </c>
      <c r="E150" s="174" t="s">
        <v>208</v>
      </c>
      <c r="F150" s="171"/>
      <c r="G150" s="177">
        <f t="shared" ref="G150:U154" si="81">SUMIFS(G$158:G$237,$B$158:$B$237,$E150,$D$158:$D$237,$D150)</f>
        <v>115522.25205775999</v>
      </c>
      <c r="H150" s="177">
        <f t="shared" si="81"/>
        <v>128142.09312897999</v>
      </c>
      <c r="I150" s="177">
        <f t="shared" si="81"/>
        <v>125648.7055425</v>
      </c>
      <c r="J150" s="177">
        <f t="shared" si="81"/>
        <v>167955.84872232002</v>
      </c>
      <c r="K150" s="177">
        <f t="shared" si="81"/>
        <v>166953.58491927999</v>
      </c>
      <c r="L150" s="177">
        <f t="shared" si="81"/>
        <v>165939.46395010999</v>
      </c>
      <c r="M150" s="177">
        <f t="shared" si="81"/>
        <v>163893.29921517998</v>
      </c>
      <c r="N150" s="177">
        <f t="shared" si="81"/>
        <v>156879.17824600998</v>
      </c>
      <c r="O150" s="177">
        <f t="shared" si="81"/>
        <v>149865.05727683997</v>
      </c>
      <c r="P150" s="177">
        <f t="shared" si="81"/>
        <v>140850.93630766997</v>
      </c>
      <c r="Q150" s="177">
        <f t="shared" si="81"/>
        <v>134836.81533849996</v>
      </c>
      <c r="R150" s="177">
        <f t="shared" si="81"/>
        <v>127322.69436932995</v>
      </c>
      <c r="S150" s="177">
        <f t="shared" si="81"/>
        <v>119308.57340015995</v>
      </c>
      <c r="T150" s="177">
        <f t="shared" si="81"/>
        <v>112876.27699859995</v>
      </c>
      <c r="U150" s="177">
        <f t="shared" si="81"/>
        <v>106545.59046511995</v>
      </c>
    </row>
    <row r="151" spans="1:21" ht="15">
      <c r="A151" s="198"/>
      <c r="B151" s="185" t="str">
        <f>B$149&amp;" for debts denominated in "&amp;D151</f>
        <v>Debt stock for debts denominated in USD</v>
      </c>
      <c r="C151" s="169" t="str">
        <f>"million "&amp;D151</f>
        <v>million USD</v>
      </c>
      <c r="D151" s="184" t="str">
        <f>$B$82</f>
        <v>USD</v>
      </c>
      <c r="E151" s="174" t="s">
        <v>208</v>
      </c>
      <c r="F151" s="171"/>
      <c r="G151" s="177">
        <f t="shared" si="81"/>
        <v>134.00338035999999</v>
      </c>
      <c r="H151" s="177">
        <f t="shared" si="81"/>
        <v>114.99563746</v>
      </c>
      <c r="I151" s="177">
        <f t="shared" si="81"/>
        <v>125.66746250000001</v>
      </c>
      <c r="J151" s="177">
        <f t="shared" si="81"/>
        <v>188.77373681000003</v>
      </c>
      <c r="K151" s="177">
        <f t="shared" si="81"/>
        <v>208.96045975999999</v>
      </c>
      <c r="L151" s="177">
        <f t="shared" si="81"/>
        <v>204.09285369498477</v>
      </c>
      <c r="M151" s="177">
        <f t="shared" si="81"/>
        <v>198.98186732671877</v>
      </c>
      <c r="N151" s="177">
        <f t="shared" si="81"/>
        <v>193.61533164003947</v>
      </c>
      <c r="O151" s="177">
        <f t="shared" si="81"/>
        <v>187.98046916902621</v>
      </c>
      <c r="P151" s="177">
        <f t="shared" si="81"/>
        <v>182.06386357446229</v>
      </c>
      <c r="Q151" s="177">
        <f t="shared" si="81"/>
        <v>175.85142770017018</v>
      </c>
      <c r="R151" s="177">
        <f t="shared" si="81"/>
        <v>169.32837003216346</v>
      </c>
      <c r="S151" s="177">
        <f t="shared" si="81"/>
        <v>162.47915948075641</v>
      </c>
      <c r="T151" s="177">
        <f t="shared" si="81"/>
        <v>155.287488401779</v>
      </c>
      <c r="U151" s="177">
        <f t="shared" si="81"/>
        <v>147.73623376885274</v>
      </c>
    </row>
    <row r="152" spans="1:21" ht="15">
      <c r="A152" s="198"/>
      <c r="B152" s="185" t="str">
        <f>B$149&amp;" for debts denominated in "&amp;D152</f>
        <v>Debt stock for debts denominated in EUR</v>
      </c>
      <c r="C152" s="169" t="str">
        <f>"million "&amp;D152</f>
        <v>million EUR</v>
      </c>
      <c r="D152" s="184" t="str">
        <f>$B$83</f>
        <v>EUR</v>
      </c>
      <c r="E152" s="174" t="s">
        <v>208</v>
      </c>
      <c r="F152" s="171"/>
      <c r="G152" s="177">
        <f t="shared" si="81"/>
        <v>0</v>
      </c>
      <c r="H152" s="177">
        <f t="shared" si="81"/>
        <v>0</v>
      </c>
      <c r="I152" s="177">
        <f t="shared" si="81"/>
        <v>0</v>
      </c>
      <c r="J152" s="177">
        <f t="shared" si="81"/>
        <v>0</v>
      </c>
      <c r="K152" s="177">
        <f t="shared" si="81"/>
        <v>0</v>
      </c>
      <c r="L152" s="177">
        <f t="shared" si="81"/>
        <v>0</v>
      </c>
      <c r="M152" s="177">
        <f t="shared" si="81"/>
        <v>0</v>
      </c>
      <c r="N152" s="177">
        <f t="shared" si="81"/>
        <v>0</v>
      </c>
      <c r="O152" s="177">
        <f t="shared" si="81"/>
        <v>0</v>
      </c>
      <c r="P152" s="177">
        <f t="shared" si="81"/>
        <v>0</v>
      </c>
      <c r="Q152" s="177">
        <f t="shared" si="81"/>
        <v>0</v>
      </c>
      <c r="R152" s="177">
        <f t="shared" si="81"/>
        <v>0</v>
      </c>
      <c r="S152" s="177">
        <f t="shared" si="81"/>
        <v>0</v>
      </c>
      <c r="T152" s="177">
        <f t="shared" si="81"/>
        <v>0</v>
      </c>
      <c r="U152" s="177">
        <f t="shared" si="81"/>
        <v>0</v>
      </c>
    </row>
    <row r="153" spans="1:21" ht="15">
      <c r="A153" s="198"/>
      <c r="B153" s="185" t="str">
        <f>B$149&amp;" for debts denominated in "&amp;D153</f>
        <v>Debt stock for debts denominated in GBP</v>
      </c>
      <c r="C153" s="169" t="str">
        <f>"million "&amp;D153</f>
        <v>million GBP</v>
      </c>
      <c r="D153" s="184" t="str">
        <f>$B$84</f>
        <v>GBP</v>
      </c>
      <c r="E153" s="174" t="s">
        <v>208</v>
      </c>
      <c r="F153" s="171"/>
      <c r="G153" s="177">
        <f t="shared" si="81"/>
        <v>0</v>
      </c>
      <c r="H153" s="177">
        <f t="shared" si="81"/>
        <v>0</v>
      </c>
      <c r="I153" s="177">
        <f t="shared" si="81"/>
        <v>0</v>
      </c>
      <c r="J153" s="177">
        <f t="shared" si="81"/>
        <v>0</v>
      </c>
      <c r="K153" s="177">
        <f t="shared" si="81"/>
        <v>0</v>
      </c>
      <c r="L153" s="177">
        <f t="shared" si="81"/>
        <v>0</v>
      </c>
      <c r="M153" s="177">
        <f t="shared" si="81"/>
        <v>0</v>
      </c>
      <c r="N153" s="177">
        <f t="shared" si="81"/>
        <v>0</v>
      </c>
      <c r="O153" s="177">
        <f t="shared" si="81"/>
        <v>0</v>
      </c>
      <c r="P153" s="177">
        <f t="shared" si="81"/>
        <v>0</v>
      </c>
      <c r="Q153" s="177">
        <f t="shared" si="81"/>
        <v>0</v>
      </c>
      <c r="R153" s="177">
        <f t="shared" si="81"/>
        <v>0</v>
      </c>
      <c r="S153" s="177">
        <f t="shared" si="81"/>
        <v>0</v>
      </c>
      <c r="T153" s="177">
        <f t="shared" si="81"/>
        <v>0</v>
      </c>
      <c r="U153" s="177">
        <f t="shared" si="81"/>
        <v>0</v>
      </c>
    </row>
    <row r="154" spans="1:21" ht="15">
      <c r="A154" s="198"/>
      <c r="B154" s="185" t="str">
        <f>B$149&amp;" for debts denominated in "&amp;D154</f>
        <v>Debt stock for debts denominated in CHY</v>
      </c>
      <c r="C154" s="169" t="str">
        <f>"million "&amp;D154</f>
        <v>million CHY</v>
      </c>
      <c r="D154" s="184" t="str">
        <f>$B$85</f>
        <v>CHY</v>
      </c>
      <c r="E154" s="174" t="s">
        <v>208</v>
      </c>
      <c r="F154" s="171"/>
      <c r="G154" s="273">
        <f t="shared" si="81"/>
        <v>0</v>
      </c>
      <c r="H154" s="273">
        <f t="shared" si="81"/>
        <v>0</v>
      </c>
      <c r="I154" s="273">
        <f t="shared" si="81"/>
        <v>0</v>
      </c>
      <c r="J154" s="273">
        <f t="shared" si="81"/>
        <v>0</v>
      </c>
      <c r="K154" s="273">
        <f t="shared" si="81"/>
        <v>0</v>
      </c>
      <c r="L154" s="273">
        <f t="shared" si="81"/>
        <v>0</v>
      </c>
      <c r="M154" s="273">
        <f t="shared" si="81"/>
        <v>0</v>
      </c>
      <c r="N154" s="273">
        <f t="shared" si="81"/>
        <v>0</v>
      </c>
      <c r="O154" s="273">
        <f t="shared" si="81"/>
        <v>0</v>
      </c>
      <c r="P154" s="273">
        <f t="shared" si="81"/>
        <v>0</v>
      </c>
      <c r="Q154" s="273">
        <f t="shared" si="81"/>
        <v>0</v>
      </c>
      <c r="R154" s="273">
        <f t="shared" si="81"/>
        <v>0</v>
      </c>
      <c r="S154" s="273">
        <f t="shared" si="81"/>
        <v>0</v>
      </c>
      <c r="T154" s="273">
        <f t="shared" si="81"/>
        <v>0</v>
      </c>
      <c r="U154" s="273">
        <f t="shared" si="81"/>
        <v>0</v>
      </c>
    </row>
    <row r="155" spans="1:21" ht="15">
      <c r="A155" s="198"/>
      <c r="B155" s="183" t="str">
        <f>B$149&amp;" TOTAL in LCU"</f>
        <v>Debt stock TOTAL in LCU</v>
      </c>
      <c r="C155" s="169" t="s">
        <v>186</v>
      </c>
      <c r="D155" s="178"/>
      <c r="E155" s="171"/>
      <c r="F155" s="171"/>
      <c r="G155" s="262">
        <f t="shared" ref="G155:U155" si="82">SUMPRODUCT(G150:G154,G$81:G$85)</f>
        <v>141852.10725286513</v>
      </c>
      <c r="H155" s="262">
        <f t="shared" si="82"/>
        <v>157257.80407878614</v>
      </c>
      <c r="I155" s="262">
        <f t="shared" si="82"/>
        <v>164076.0813640175</v>
      </c>
      <c r="J155" s="262">
        <f t="shared" si="82"/>
        <v>225814.99905458503</v>
      </c>
      <c r="K155" s="262">
        <f t="shared" si="82"/>
        <v>235074.69480103999</v>
      </c>
      <c r="L155" s="262">
        <f t="shared" si="82"/>
        <v>243290.65550050919</v>
      </c>
      <c r="M155" s="262">
        <f t="shared" si="82"/>
        <v>239307.4269320064</v>
      </c>
      <c r="N155" s="262">
        <f t="shared" si="82"/>
        <v>230259.38893758494</v>
      </c>
      <c r="O155" s="262">
        <f t="shared" si="82"/>
        <v>221109.6550919009</v>
      </c>
      <c r="P155" s="262">
        <f t="shared" si="82"/>
        <v>209853.14060239115</v>
      </c>
      <c r="Q155" s="262">
        <f t="shared" si="82"/>
        <v>201484.50643686444</v>
      </c>
      <c r="R155" s="262">
        <f t="shared" si="82"/>
        <v>191498.14661151991</v>
      </c>
      <c r="S155" s="262">
        <f t="shared" si="82"/>
        <v>180888.17484336664</v>
      </c>
      <c r="T155" s="262">
        <f t="shared" si="82"/>
        <v>171730.2351028742</v>
      </c>
      <c r="U155" s="262">
        <f t="shared" si="82"/>
        <v>162537.62306351514</v>
      </c>
    </row>
    <row r="156" spans="1:21" ht="15">
      <c r="A156" s="198"/>
      <c r="B156" s="172"/>
      <c r="C156" s="172"/>
      <c r="D156" s="178"/>
      <c r="E156" s="171"/>
      <c r="F156" s="171"/>
      <c r="G156" s="172"/>
      <c r="H156" s="172"/>
      <c r="I156" s="172"/>
      <c r="J156" s="275"/>
      <c r="K156" s="231"/>
      <c r="L156" s="274"/>
      <c r="M156" s="273"/>
      <c r="N156" s="273"/>
      <c r="O156" s="273"/>
      <c r="P156" s="273"/>
      <c r="Q156" s="273"/>
      <c r="R156" s="273"/>
      <c r="S156" s="273"/>
      <c r="T156" s="273"/>
      <c r="U156" s="273"/>
    </row>
    <row r="157" spans="1:21" ht="15">
      <c r="A157" s="198"/>
      <c r="B157" s="182" t="s">
        <v>209</v>
      </c>
      <c r="C157" s="202"/>
      <c r="D157" s="181"/>
      <c r="E157" s="181"/>
      <c r="F157" s="180"/>
      <c r="G157" s="180"/>
      <c r="H157" s="180"/>
      <c r="I157" s="180"/>
      <c r="J157" s="180"/>
      <c r="K157" s="237"/>
      <c r="L157" s="238"/>
      <c r="M157" s="238"/>
      <c r="N157" s="238"/>
      <c r="O157" s="238"/>
      <c r="P157" s="238"/>
      <c r="Q157" s="238"/>
      <c r="R157" s="238"/>
      <c r="S157" s="238"/>
      <c r="T157" s="238"/>
      <c r="U157" s="238"/>
    </row>
    <row r="158" spans="1:21" ht="15">
      <c r="A158" s="198"/>
      <c r="B158" s="179" t="s">
        <v>199</v>
      </c>
      <c r="C158" s="168"/>
      <c r="D158" s="201"/>
      <c r="E158" s="199"/>
      <c r="F158" s="172"/>
      <c r="G158" s="172"/>
      <c r="H158" s="172"/>
      <c r="I158" s="172"/>
      <c r="J158" s="172"/>
      <c r="K158" s="229"/>
      <c r="L158" s="239"/>
      <c r="M158" s="239"/>
      <c r="N158" s="239"/>
      <c r="O158" s="239"/>
      <c r="P158" s="239"/>
      <c r="Q158" s="239"/>
      <c r="R158" s="239"/>
      <c r="S158" s="239"/>
      <c r="T158" s="239"/>
      <c r="U158" s="239"/>
    </row>
    <row r="159" spans="1:21" ht="15">
      <c r="A159" s="198"/>
      <c r="B159" s="175" t="s">
        <v>208</v>
      </c>
      <c r="C159" s="168" t="str">
        <f>"million "&amp;D159</f>
        <v>million LCU</v>
      </c>
      <c r="D159" s="243" t="s">
        <v>226</v>
      </c>
      <c r="E159" s="171"/>
      <c r="F159" s="173"/>
      <c r="G159" s="242">
        <f>DataInput!G36</f>
        <v>115522.25205775999</v>
      </c>
      <c r="H159" s="242">
        <f>DataInput!H36</f>
        <v>128142.09312897999</v>
      </c>
      <c r="I159" s="242">
        <f>DataInput!I36</f>
        <v>125648.7055425</v>
      </c>
      <c r="J159" s="242">
        <f>DataInput!J36</f>
        <v>167955.84872232002</v>
      </c>
      <c r="K159" s="242">
        <f>DataInput!K36</f>
        <v>166953.58491927999</v>
      </c>
      <c r="L159" s="231">
        <f t="shared" ref="L159:U159" si="83">K159-L160</f>
        <v>165939.46395010999</v>
      </c>
      <c r="M159" s="231">
        <f t="shared" si="83"/>
        <v>163893.29921517998</v>
      </c>
      <c r="N159" s="231">
        <f t="shared" si="83"/>
        <v>156879.17824600998</v>
      </c>
      <c r="O159" s="231">
        <f t="shared" si="83"/>
        <v>149865.05727683997</v>
      </c>
      <c r="P159" s="231">
        <f t="shared" si="83"/>
        <v>140850.93630766997</v>
      </c>
      <c r="Q159" s="231">
        <f t="shared" si="83"/>
        <v>134836.81533849996</v>
      </c>
      <c r="R159" s="231">
        <f t="shared" si="83"/>
        <v>127322.69436932995</v>
      </c>
      <c r="S159" s="231">
        <f t="shared" si="83"/>
        <v>119308.57340015995</v>
      </c>
      <c r="T159" s="231">
        <f t="shared" si="83"/>
        <v>112876.27699859995</v>
      </c>
      <c r="U159" s="231">
        <f t="shared" si="83"/>
        <v>106545.59046511995</v>
      </c>
    </row>
    <row r="160" spans="1:21" ht="15">
      <c r="A160" s="198"/>
      <c r="B160" s="175" t="s">
        <v>119</v>
      </c>
      <c r="C160" s="168" t="str">
        <f>"million "&amp;D160</f>
        <v>million LCU</v>
      </c>
      <c r="D160" s="174" t="str">
        <f>D159</f>
        <v>LCU</v>
      </c>
      <c r="E160" s="171"/>
      <c r="F160" s="173"/>
      <c r="G160" s="245">
        <f>DataInput!G68</f>
        <v>454.71563360000005</v>
      </c>
      <c r="H160" s="245">
        <f>DataInput!H68</f>
        <v>472.14149785000001</v>
      </c>
      <c r="I160" s="245">
        <f>DataInput!I68</f>
        <v>680.35819921999996</v>
      </c>
      <c r="J160" s="245">
        <f>DataInput!J68</f>
        <v>695.21912125000006</v>
      </c>
      <c r="K160" s="245">
        <f>DataInput!K68</f>
        <v>1014.1209691700001</v>
      </c>
      <c r="L160" s="245">
        <f>DataInput!L68</f>
        <v>1014.1209691700001</v>
      </c>
      <c r="M160" s="245">
        <f>DataInput!M68</f>
        <v>2046.1647349300001</v>
      </c>
      <c r="N160" s="245">
        <f>DataInput!N68</f>
        <v>7014.1209691700005</v>
      </c>
      <c r="O160" s="245">
        <f>DataInput!O68</f>
        <v>7014.1209691700005</v>
      </c>
      <c r="P160" s="245">
        <f>DataInput!P68</f>
        <v>9014.1209691700005</v>
      </c>
      <c r="Q160" s="245">
        <f>DataInput!Q68</f>
        <v>6014.1209691700005</v>
      </c>
      <c r="R160" s="245">
        <f>DataInput!R68</f>
        <v>7514.1209691700005</v>
      </c>
      <c r="S160" s="245">
        <f>DataInput!S68</f>
        <v>8014.1209691700005</v>
      </c>
      <c r="T160" s="245">
        <f>DataInput!T68</f>
        <v>6432.29640156</v>
      </c>
      <c r="U160" s="245">
        <f>DataInput!U68</f>
        <v>6330.6865334800004</v>
      </c>
    </row>
    <row r="161" spans="1:21" ht="15">
      <c r="A161" s="198"/>
      <c r="B161" s="175" t="s">
        <v>182</v>
      </c>
      <c r="C161" s="168" t="str">
        <f>"million "&amp;D161</f>
        <v>million LCU</v>
      </c>
      <c r="D161" s="174" t="str">
        <f>D160</f>
        <v>LCU</v>
      </c>
      <c r="E161" s="171"/>
      <c r="F161" s="173"/>
      <c r="G161" s="245">
        <f>DataInput!G100</f>
        <v>1598.00465347</v>
      </c>
      <c r="H161" s="245">
        <f>DataInput!H100</f>
        <v>1851.6425008699998</v>
      </c>
      <c r="I161" s="245">
        <f>DataInput!I100</f>
        <v>1985.5148699600002</v>
      </c>
      <c r="J161" s="245">
        <f>DataInput!J100</f>
        <v>1882.2708666600001</v>
      </c>
      <c r="K161" s="245">
        <f>DataInput!K100</f>
        <v>2318.9253391899997</v>
      </c>
      <c r="L161" s="245">
        <f>DataInput!L100</f>
        <v>2434.8716061494997</v>
      </c>
      <c r="M161" s="245">
        <f>DataInput!M100</f>
        <v>2556.6151864569747</v>
      </c>
      <c r="N161" s="245">
        <f>DataInput!N100</f>
        <v>2684.4459457798239</v>
      </c>
      <c r="O161" s="245">
        <f>DataInput!O100</f>
        <v>2818.6682430688147</v>
      </c>
      <c r="P161" s="245">
        <f>DataInput!P100</f>
        <v>2959.6016552222554</v>
      </c>
      <c r="Q161" s="245">
        <f>DataInput!Q100</f>
        <v>3107.5817379833679</v>
      </c>
      <c r="R161" s="245">
        <f>DataInput!R100</f>
        <v>3262.9608248825371</v>
      </c>
      <c r="S161" s="245">
        <f>DataInput!S100</f>
        <v>3426.1088661266635</v>
      </c>
      <c r="T161" s="245">
        <f>DataInput!T100</f>
        <v>3597.414309432997</v>
      </c>
      <c r="U161" s="245">
        <f>DataInput!U100</f>
        <v>3777.2850249046469</v>
      </c>
    </row>
    <row r="162" spans="1:21" ht="15">
      <c r="A162" s="198"/>
      <c r="B162" s="175" t="s">
        <v>185</v>
      </c>
      <c r="C162" s="168" t="str">
        <f>"LCU per unit of "&amp;D162</f>
        <v>LCU per unit of LCU</v>
      </c>
      <c r="D162" s="174" t="str">
        <f>D161</f>
        <v>LCU</v>
      </c>
      <c r="E162" s="171"/>
      <c r="F162" s="178"/>
      <c r="G162" s="273">
        <f>INDEX($G$81:$U$85,MATCH($D162,$B$81:$B$85,0),MATCH(G$78,$G$78:$U$78,0))</f>
        <v>1</v>
      </c>
      <c r="H162" s="273">
        <f t="shared" ref="H162:U162" si="84">INDEX($G$81:$U$85,MATCH($D162,$B$81:$B$85,0),MATCH(H$78,$G$78:$U$78,0))</f>
        <v>1</v>
      </c>
      <c r="I162" s="273">
        <f t="shared" si="84"/>
        <v>1</v>
      </c>
      <c r="J162" s="273">
        <f t="shared" si="84"/>
        <v>1</v>
      </c>
      <c r="K162" s="273">
        <f t="shared" si="84"/>
        <v>1</v>
      </c>
      <c r="L162" s="273">
        <f t="shared" si="84"/>
        <v>1</v>
      </c>
      <c r="M162" s="273">
        <f t="shared" si="84"/>
        <v>1</v>
      </c>
      <c r="N162" s="273">
        <f t="shared" si="84"/>
        <v>1</v>
      </c>
      <c r="O162" s="273">
        <f t="shared" si="84"/>
        <v>1</v>
      </c>
      <c r="P162" s="273">
        <f t="shared" si="84"/>
        <v>1</v>
      </c>
      <c r="Q162" s="273">
        <f t="shared" si="84"/>
        <v>1</v>
      </c>
      <c r="R162" s="273">
        <f t="shared" si="84"/>
        <v>1</v>
      </c>
      <c r="S162" s="273">
        <f t="shared" si="84"/>
        <v>1</v>
      </c>
      <c r="T162" s="273">
        <f t="shared" si="84"/>
        <v>1</v>
      </c>
      <c r="U162" s="273">
        <f t="shared" si="84"/>
        <v>1</v>
      </c>
    </row>
    <row r="163" spans="1:21" ht="15">
      <c r="A163" s="198"/>
      <c r="B163" s="175" t="s">
        <v>207</v>
      </c>
      <c r="C163" s="168" t="s">
        <v>186</v>
      </c>
      <c r="D163" s="244" t="s">
        <v>65</v>
      </c>
      <c r="E163" s="171"/>
      <c r="F163" s="173"/>
      <c r="G163" s="231">
        <f t="shared" ref="G163:U163" si="85">G159*G162</f>
        <v>115522.25205775999</v>
      </c>
      <c r="H163" s="231">
        <f t="shared" si="85"/>
        <v>128142.09312897999</v>
      </c>
      <c r="I163" s="231">
        <f t="shared" si="85"/>
        <v>125648.7055425</v>
      </c>
      <c r="J163" s="231">
        <f t="shared" si="85"/>
        <v>167955.84872232002</v>
      </c>
      <c r="K163" s="231">
        <f t="shared" si="85"/>
        <v>166953.58491927999</v>
      </c>
      <c r="L163" s="231">
        <f t="shared" si="85"/>
        <v>165939.46395010999</v>
      </c>
      <c r="M163" s="231">
        <f t="shared" si="85"/>
        <v>163893.29921517998</v>
      </c>
      <c r="N163" s="231">
        <f t="shared" si="85"/>
        <v>156879.17824600998</v>
      </c>
      <c r="O163" s="231">
        <f t="shared" si="85"/>
        <v>149865.05727683997</v>
      </c>
      <c r="P163" s="231">
        <f t="shared" si="85"/>
        <v>140850.93630766997</v>
      </c>
      <c r="Q163" s="231">
        <f t="shared" si="85"/>
        <v>134836.81533849996</v>
      </c>
      <c r="R163" s="231">
        <f t="shared" si="85"/>
        <v>127322.69436932995</v>
      </c>
      <c r="S163" s="231">
        <f t="shared" si="85"/>
        <v>119308.57340015995</v>
      </c>
      <c r="T163" s="231">
        <f t="shared" si="85"/>
        <v>112876.27699859995</v>
      </c>
      <c r="U163" s="231">
        <f t="shared" si="85"/>
        <v>106545.59046511995</v>
      </c>
    </row>
    <row r="164" spans="1:21" ht="15">
      <c r="A164" s="198"/>
      <c r="B164" s="175" t="s">
        <v>188</v>
      </c>
      <c r="C164" s="168" t="s">
        <v>186</v>
      </c>
      <c r="D164" s="174" t="str">
        <f>D163</f>
        <v>Domestic</v>
      </c>
      <c r="E164" s="171"/>
      <c r="F164" s="173"/>
      <c r="G164" s="231">
        <f t="shared" ref="G164:U164" si="86">G160*G162</f>
        <v>454.71563360000005</v>
      </c>
      <c r="H164" s="231">
        <f t="shared" si="86"/>
        <v>472.14149785000001</v>
      </c>
      <c r="I164" s="231">
        <f t="shared" si="86"/>
        <v>680.35819921999996</v>
      </c>
      <c r="J164" s="231">
        <f t="shared" si="86"/>
        <v>695.21912125000006</v>
      </c>
      <c r="K164" s="231">
        <f t="shared" si="86"/>
        <v>1014.1209691700001</v>
      </c>
      <c r="L164" s="231">
        <f t="shared" si="86"/>
        <v>1014.1209691700001</v>
      </c>
      <c r="M164" s="231">
        <f t="shared" si="86"/>
        <v>2046.1647349300001</v>
      </c>
      <c r="N164" s="231">
        <f t="shared" si="86"/>
        <v>7014.1209691700005</v>
      </c>
      <c r="O164" s="231">
        <f t="shared" si="86"/>
        <v>7014.1209691700005</v>
      </c>
      <c r="P164" s="231">
        <f t="shared" si="86"/>
        <v>9014.1209691700005</v>
      </c>
      <c r="Q164" s="231">
        <f t="shared" si="86"/>
        <v>6014.1209691700005</v>
      </c>
      <c r="R164" s="231">
        <f t="shared" si="86"/>
        <v>7514.1209691700005</v>
      </c>
      <c r="S164" s="231">
        <f t="shared" si="86"/>
        <v>8014.1209691700005</v>
      </c>
      <c r="T164" s="231">
        <f t="shared" si="86"/>
        <v>6432.29640156</v>
      </c>
      <c r="U164" s="231">
        <f t="shared" si="86"/>
        <v>6330.6865334800004</v>
      </c>
    </row>
    <row r="165" spans="1:21" ht="15">
      <c r="A165" s="198"/>
      <c r="B165" s="175" t="s">
        <v>206</v>
      </c>
      <c r="C165" s="168" t="s">
        <v>186</v>
      </c>
      <c r="D165" s="174" t="str">
        <f>D164</f>
        <v>Domestic</v>
      </c>
      <c r="E165" s="171"/>
      <c r="F165" s="173"/>
      <c r="G165" s="231">
        <f t="shared" ref="G165:U165" si="87">G161*G162</f>
        <v>1598.00465347</v>
      </c>
      <c r="H165" s="231">
        <f t="shared" si="87"/>
        <v>1851.6425008699998</v>
      </c>
      <c r="I165" s="231">
        <f t="shared" si="87"/>
        <v>1985.5148699600002</v>
      </c>
      <c r="J165" s="231">
        <f t="shared" si="87"/>
        <v>1882.2708666600001</v>
      </c>
      <c r="K165" s="231">
        <f t="shared" si="87"/>
        <v>2318.9253391899997</v>
      </c>
      <c r="L165" s="231">
        <f t="shared" si="87"/>
        <v>2434.8716061494997</v>
      </c>
      <c r="M165" s="231">
        <f t="shared" si="87"/>
        <v>2556.6151864569747</v>
      </c>
      <c r="N165" s="231">
        <f t="shared" si="87"/>
        <v>2684.4459457798239</v>
      </c>
      <c r="O165" s="231">
        <f t="shared" si="87"/>
        <v>2818.6682430688147</v>
      </c>
      <c r="P165" s="231">
        <f t="shared" si="87"/>
        <v>2959.6016552222554</v>
      </c>
      <c r="Q165" s="231">
        <f t="shared" si="87"/>
        <v>3107.5817379833679</v>
      </c>
      <c r="R165" s="231">
        <f t="shared" si="87"/>
        <v>3262.9608248825371</v>
      </c>
      <c r="S165" s="231">
        <f t="shared" si="87"/>
        <v>3426.1088661266635</v>
      </c>
      <c r="T165" s="231">
        <f t="shared" si="87"/>
        <v>3597.414309432997</v>
      </c>
      <c r="U165" s="231">
        <f t="shared" si="87"/>
        <v>3777.2850249046469</v>
      </c>
    </row>
    <row r="166" spans="1:21" ht="15">
      <c r="A166" s="198"/>
      <c r="B166" s="179" t="s">
        <v>198</v>
      </c>
      <c r="C166" s="168"/>
      <c r="D166" s="200"/>
      <c r="E166" s="199"/>
      <c r="F166" s="172"/>
      <c r="G166" s="172"/>
      <c r="H166" s="172"/>
      <c r="I166" s="172"/>
      <c r="J166" s="172"/>
      <c r="K166" s="231"/>
      <c r="L166" s="274"/>
      <c r="M166" s="274"/>
      <c r="N166" s="274"/>
      <c r="O166" s="274"/>
      <c r="P166" s="274"/>
      <c r="Q166" s="274"/>
      <c r="R166" s="274"/>
      <c r="S166" s="274"/>
      <c r="T166" s="274"/>
      <c r="U166" s="274"/>
    </row>
    <row r="167" spans="1:21" ht="15">
      <c r="A167" s="198"/>
      <c r="B167" s="175" t="s">
        <v>208</v>
      </c>
      <c r="C167" s="168" t="str">
        <f>"million "&amp;D167</f>
        <v>million USD</v>
      </c>
      <c r="D167" s="244" t="s">
        <v>225</v>
      </c>
      <c r="E167" s="171"/>
      <c r="F167" s="173"/>
      <c r="G167" s="242">
        <f>DataInput!G23</f>
        <v>134.00338035999999</v>
      </c>
      <c r="H167" s="242">
        <f>DataInput!H23</f>
        <v>114.99563746</v>
      </c>
      <c r="I167" s="242">
        <f>DataInput!I23</f>
        <v>125.66746250000001</v>
      </c>
      <c r="J167" s="242">
        <f>DataInput!J23</f>
        <v>188.77373681000003</v>
      </c>
      <c r="K167" s="242">
        <f>DataInput!K23</f>
        <v>208.96045975999999</v>
      </c>
      <c r="L167" s="231">
        <f t="shared" ref="L167:U167" si="88">K167-L168</f>
        <v>204.09285369498477</v>
      </c>
      <c r="M167" s="231">
        <f t="shared" si="88"/>
        <v>198.98186732671877</v>
      </c>
      <c r="N167" s="231">
        <f t="shared" si="88"/>
        <v>193.61533164003947</v>
      </c>
      <c r="O167" s="231">
        <f t="shared" si="88"/>
        <v>187.98046916902621</v>
      </c>
      <c r="P167" s="231">
        <f t="shared" si="88"/>
        <v>182.06386357446229</v>
      </c>
      <c r="Q167" s="231">
        <f t="shared" si="88"/>
        <v>175.85142770017018</v>
      </c>
      <c r="R167" s="231">
        <f t="shared" si="88"/>
        <v>169.32837003216346</v>
      </c>
      <c r="S167" s="231">
        <f t="shared" si="88"/>
        <v>162.47915948075641</v>
      </c>
      <c r="T167" s="231">
        <f t="shared" si="88"/>
        <v>155.287488401779</v>
      </c>
      <c r="U167" s="231">
        <f t="shared" si="88"/>
        <v>147.73623376885274</v>
      </c>
    </row>
    <row r="168" spans="1:21" ht="15">
      <c r="A168" s="198"/>
      <c r="B168" s="175" t="s">
        <v>119</v>
      </c>
      <c r="C168" s="168" t="str">
        <f>"million "&amp;D168</f>
        <v>million USD</v>
      </c>
      <c r="D168" s="174" t="str">
        <f>D167</f>
        <v>USD</v>
      </c>
      <c r="E168" s="171"/>
      <c r="F168" s="173"/>
      <c r="G168" s="245">
        <f>DataInput!G55</f>
        <v>3.8138967199999998</v>
      </c>
      <c r="H168" s="245">
        <f>DataInput!H55</f>
        <v>4.0045915560000003</v>
      </c>
      <c r="I168" s="245">
        <f>DataInput!I55</f>
        <v>4.2048211338000003</v>
      </c>
      <c r="J168" s="245">
        <f>DataInput!J55</f>
        <v>4.4150621904900005</v>
      </c>
      <c r="K168" s="245">
        <f>DataInput!K55</f>
        <v>4.6358153000144995</v>
      </c>
      <c r="L168" s="245">
        <f>DataInput!L55</f>
        <v>4.8676060650152255</v>
      </c>
      <c r="M168" s="245">
        <f>DataInput!M55</f>
        <v>5.1109863682659862</v>
      </c>
      <c r="N168" s="245">
        <f>DataInput!N55</f>
        <v>5.3665356866792866</v>
      </c>
      <c r="O168" s="245">
        <f>DataInput!O55</f>
        <v>5.6348624710132498</v>
      </c>
      <c r="P168" s="245">
        <f>DataInput!P55</f>
        <v>5.9166055945639124</v>
      </c>
      <c r="Q168" s="245">
        <f>DataInput!Q55</f>
        <v>6.2124358742921082</v>
      </c>
      <c r="R168" s="245">
        <f>DataInput!R55</f>
        <v>6.5230576680067145</v>
      </c>
      <c r="S168" s="245">
        <f>DataInput!S55</f>
        <v>6.8492105514070492</v>
      </c>
      <c r="T168" s="245">
        <f>DataInput!T55</f>
        <v>7.1916710789774028</v>
      </c>
      <c r="U168" s="245">
        <f>DataInput!U55</f>
        <v>7.5512546329262706</v>
      </c>
    </row>
    <row r="169" spans="1:21" ht="15">
      <c r="A169" s="198"/>
      <c r="B169" s="175" t="s">
        <v>182</v>
      </c>
      <c r="C169" s="168" t="str">
        <f>"million "&amp;D169</f>
        <v>million USD</v>
      </c>
      <c r="D169" s="174" t="str">
        <f>D168</f>
        <v>USD</v>
      </c>
      <c r="E169" s="171"/>
      <c r="F169" s="173"/>
      <c r="G169" s="245">
        <f>DataInput!G87</f>
        <v>1.6048387800000004</v>
      </c>
      <c r="H169" s="245">
        <f>DataInput!H87</f>
        <v>1.1752142399999999</v>
      </c>
      <c r="I169" s="245">
        <f>DataInput!I87</f>
        <v>1.0882176799999999</v>
      </c>
      <c r="J169" s="245">
        <f>DataInput!J87</f>
        <v>0.94407132000000005</v>
      </c>
      <c r="K169" s="245">
        <f>DataInput!K87</f>
        <v>0.69279360000000012</v>
      </c>
      <c r="L169" s="245">
        <f>DataInput!L87</f>
        <v>0.83135232000000014</v>
      </c>
      <c r="M169" s="245">
        <f>DataInput!M87</f>
        <v>0.99762278400000004</v>
      </c>
      <c r="N169" s="245">
        <f>DataInput!N87</f>
        <v>1.1971473408</v>
      </c>
      <c r="O169" s="245">
        <f>DataInput!O87</f>
        <v>1.43657680896</v>
      </c>
      <c r="P169" s="245">
        <f>DataInput!P87</f>
        <v>1.7238921707519999</v>
      </c>
      <c r="Q169" s="245">
        <f>DataInput!Q87</f>
        <v>2.0686706049023997</v>
      </c>
      <c r="R169" s="245">
        <f>DataInput!R87</f>
        <v>2.4824047258828799</v>
      </c>
      <c r="S169" s="245">
        <f>DataInput!S87</f>
        <v>2.9788856710594556</v>
      </c>
      <c r="T169" s="245">
        <f>DataInput!T87</f>
        <v>3.5746628052713465</v>
      </c>
      <c r="U169" s="245">
        <f>DataInput!U87</f>
        <v>4.2895953663256154</v>
      </c>
    </row>
    <row r="170" spans="1:21" ht="15">
      <c r="A170" s="198"/>
      <c r="B170" s="175" t="s">
        <v>185</v>
      </c>
      <c r="C170" s="168" t="str">
        <f>"LCU per unit of "&amp;D170</f>
        <v>LCU per unit of USD</v>
      </c>
      <c r="D170" s="174" t="str">
        <f>D169</f>
        <v>USD</v>
      </c>
      <c r="E170" s="171"/>
      <c r="F170" s="178"/>
      <c r="G170" s="273">
        <f>INDEX($G$81:$U$85,MATCH($D170,$B$81:$B$85,0),MATCH(G$78,$G$78:$U$78,0))</f>
        <v>196.48650000000001</v>
      </c>
      <c r="H170" s="273">
        <f t="shared" ref="H170:U170" si="89">INDEX($G$81:$U$85,MATCH($D170,$B$81:$B$85,0),MATCH(H$78,$G$78:$U$78,0))</f>
        <v>253.18969999999999</v>
      </c>
      <c r="I170" s="273">
        <f t="shared" si="89"/>
        <v>305.78620000000001</v>
      </c>
      <c r="J170" s="273">
        <f t="shared" si="89"/>
        <v>306.5</v>
      </c>
      <c r="K170" s="273">
        <f t="shared" si="89"/>
        <v>326</v>
      </c>
      <c r="L170" s="273">
        <f t="shared" si="89"/>
        <v>379</v>
      </c>
      <c r="M170" s="273">
        <f t="shared" si="89"/>
        <v>379</v>
      </c>
      <c r="N170" s="273">
        <f t="shared" si="89"/>
        <v>379</v>
      </c>
      <c r="O170" s="273">
        <f t="shared" si="89"/>
        <v>379</v>
      </c>
      <c r="P170" s="273">
        <f t="shared" si="89"/>
        <v>379</v>
      </c>
      <c r="Q170" s="273">
        <f t="shared" si="89"/>
        <v>379</v>
      </c>
      <c r="R170" s="273">
        <f t="shared" si="89"/>
        <v>379</v>
      </c>
      <c r="S170" s="273">
        <f t="shared" si="89"/>
        <v>379</v>
      </c>
      <c r="T170" s="273">
        <f t="shared" si="89"/>
        <v>379</v>
      </c>
      <c r="U170" s="273">
        <f t="shared" si="89"/>
        <v>379</v>
      </c>
    </row>
    <row r="171" spans="1:21" ht="15">
      <c r="A171" s="198"/>
      <c r="B171" s="175" t="s">
        <v>207</v>
      </c>
      <c r="C171" s="168" t="s">
        <v>186</v>
      </c>
      <c r="D171" s="244" t="s">
        <v>64</v>
      </c>
      <c r="E171" s="171"/>
      <c r="F171" s="173"/>
      <c r="G171" s="231">
        <f t="shared" ref="G171:U171" si="90">G167*G170</f>
        <v>26329.855195105141</v>
      </c>
      <c r="H171" s="231">
        <f t="shared" si="90"/>
        <v>29115.710949806158</v>
      </c>
      <c r="I171" s="231">
        <f t="shared" si="90"/>
        <v>38427.375821517504</v>
      </c>
      <c r="J171" s="231">
        <f t="shared" si="90"/>
        <v>57859.15033226501</v>
      </c>
      <c r="K171" s="231">
        <f t="shared" si="90"/>
        <v>68121.10988176</v>
      </c>
      <c r="L171" s="231">
        <f t="shared" si="90"/>
        <v>77351.19155039922</v>
      </c>
      <c r="M171" s="231">
        <f t="shared" si="90"/>
        <v>75414.127716826421</v>
      </c>
      <c r="N171" s="231">
        <f t="shared" si="90"/>
        <v>73380.210691574961</v>
      </c>
      <c r="O171" s="231">
        <f t="shared" si="90"/>
        <v>71244.59781506093</v>
      </c>
      <c r="P171" s="231">
        <f t="shared" si="90"/>
        <v>69002.204294721203</v>
      </c>
      <c r="Q171" s="231">
        <f t="shared" si="90"/>
        <v>66647.691098364492</v>
      </c>
      <c r="R171" s="231">
        <f t="shared" si="90"/>
        <v>64175.452242189953</v>
      </c>
      <c r="S171" s="231">
        <f t="shared" si="90"/>
        <v>61579.60144320668</v>
      </c>
      <c r="T171" s="231">
        <f t="shared" si="90"/>
        <v>58853.958104274243</v>
      </c>
      <c r="U171" s="231">
        <f t="shared" si="90"/>
        <v>55992.032598395192</v>
      </c>
    </row>
    <row r="172" spans="1:21" ht="15">
      <c r="A172" s="198"/>
      <c r="B172" s="175" t="s">
        <v>188</v>
      </c>
      <c r="C172" s="168" t="s">
        <v>186</v>
      </c>
      <c r="D172" s="174" t="str">
        <f>D171</f>
        <v>External</v>
      </c>
      <c r="E172" s="171"/>
      <c r="F172" s="173"/>
      <c r="G172" s="231">
        <f t="shared" ref="G172:U172" si="91">G168*G170</f>
        <v>749.37921787428002</v>
      </c>
      <c r="H172" s="231">
        <f t="shared" si="91"/>
        <v>1013.9213346861732</v>
      </c>
      <c r="I172" s="231">
        <f t="shared" si="91"/>
        <v>1285.7762761843937</v>
      </c>
      <c r="J172" s="231">
        <f t="shared" si="91"/>
        <v>1353.2165613851851</v>
      </c>
      <c r="K172" s="231">
        <f t="shared" si="91"/>
        <v>1511.2757878047269</v>
      </c>
      <c r="L172" s="231">
        <f t="shared" si="91"/>
        <v>1844.8226986407706</v>
      </c>
      <c r="M172" s="231">
        <f t="shared" si="91"/>
        <v>1937.0638335728088</v>
      </c>
      <c r="N172" s="231">
        <f t="shared" si="91"/>
        <v>2033.9170252514496</v>
      </c>
      <c r="O172" s="231">
        <f t="shared" si="91"/>
        <v>2135.6128765140215</v>
      </c>
      <c r="P172" s="231">
        <f t="shared" si="91"/>
        <v>2242.3935203397227</v>
      </c>
      <c r="Q172" s="231">
        <f t="shared" si="91"/>
        <v>2354.5131963567092</v>
      </c>
      <c r="R172" s="231">
        <f t="shared" si="91"/>
        <v>2472.2388561745447</v>
      </c>
      <c r="S172" s="231">
        <f t="shared" si="91"/>
        <v>2595.8507989832715</v>
      </c>
      <c r="T172" s="231">
        <f t="shared" si="91"/>
        <v>2725.6433389324357</v>
      </c>
      <c r="U172" s="231">
        <f t="shared" si="91"/>
        <v>2861.9255058790563</v>
      </c>
    </row>
    <row r="173" spans="1:21" ht="15">
      <c r="A173" s="198"/>
      <c r="B173" s="175" t="s">
        <v>206</v>
      </c>
      <c r="C173" s="168" t="s">
        <v>186</v>
      </c>
      <c r="D173" s="174" t="str">
        <f>D172</f>
        <v>External</v>
      </c>
      <c r="E173" s="171"/>
      <c r="F173" s="173"/>
      <c r="G173" s="231">
        <f t="shared" ref="G173:U173" si="92">G169*G170</f>
        <v>315.32915494647006</v>
      </c>
      <c r="H173" s="231">
        <f t="shared" si="92"/>
        <v>297.55214086132793</v>
      </c>
      <c r="I173" s="231">
        <f t="shared" si="92"/>
        <v>332.76194914001599</v>
      </c>
      <c r="J173" s="231">
        <f t="shared" si="92"/>
        <v>289.35785958000002</v>
      </c>
      <c r="K173" s="231">
        <f t="shared" si="92"/>
        <v>225.85071360000003</v>
      </c>
      <c r="L173" s="231">
        <f t="shared" si="92"/>
        <v>315.08252928000007</v>
      </c>
      <c r="M173" s="231">
        <f t="shared" si="92"/>
        <v>378.099035136</v>
      </c>
      <c r="N173" s="231">
        <f t="shared" si="92"/>
        <v>453.71884216320001</v>
      </c>
      <c r="O173" s="231">
        <f t="shared" si="92"/>
        <v>544.46261059584003</v>
      </c>
      <c r="P173" s="231">
        <f t="shared" si="92"/>
        <v>653.35513271500793</v>
      </c>
      <c r="Q173" s="231">
        <f t="shared" si="92"/>
        <v>784.02615925800944</v>
      </c>
      <c r="R173" s="231">
        <f t="shared" si="92"/>
        <v>940.83139110961145</v>
      </c>
      <c r="S173" s="231">
        <f t="shared" si="92"/>
        <v>1128.9976693315336</v>
      </c>
      <c r="T173" s="231">
        <f t="shared" si="92"/>
        <v>1354.7972031978404</v>
      </c>
      <c r="U173" s="231">
        <f t="shared" si="92"/>
        <v>1625.7566438374083</v>
      </c>
    </row>
    <row r="174" spans="1:21" ht="15">
      <c r="A174" s="198"/>
      <c r="B174" s="179" t="s">
        <v>197</v>
      </c>
      <c r="C174" s="168"/>
      <c r="D174" s="200"/>
      <c r="E174" s="199"/>
      <c r="F174" s="172"/>
      <c r="G174" s="172"/>
      <c r="H174" s="172"/>
      <c r="I174" s="172"/>
      <c r="J174" s="172"/>
      <c r="K174" s="231"/>
      <c r="L174" s="274"/>
      <c r="M174" s="274"/>
      <c r="N174" s="274"/>
      <c r="O174" s="274"/>
      <c r="P174" s="274"/>
      <c r="Q174" s="274"/>
      <c r="R174" s="274"/>
      <c r="S174" s="274"/>
      <c r="T174" s="274"/>
      <c r="U174" s="274"/>
    </row>
    <row r="175" spans="1:21" ht="15">
      <c r="A175" s="198"/>
      <c r="B175" s="175" t="s">
        <v>208</v>
      </c>
      <c r="C175" s="168" t="str">
        <f>"million "&amp;D175</f>
        <v>million LCU</v>
      </c>
      <c r="D175" s="233" t="s">
        <v>226</v>
      </c>
      <c r="E175" s="171"/>
      <c r="F175" s="173"/>
      <c r="G175" s="172"/>
      <c r="H175" s="172"/>
      <c r="I175" s="172"/>
      <c r="J175" s="172"/>
      <c r="K175" s="276">
        <v>0</v>
      </c>
      <c r="L175" s="231">
        <f t="shared" ref="L175:U175" si="93">K175-L176</f>
        <v>0</v>
      </c>
      <c r="M175" s="231">
        <f t="shared" si="93"/>
        <v>0</v>
      </c>
      <c r="N175" s="231">
        <f t="shared" si="93"/>
        <v>0</v>
      </c>
      <c r="O175" s="231">
        <f t="shared" si="93"/>
        <v>0</v>
      </c>
      <c r="P175" s="231">
        <f t="shared" si="93"/>
        <v>0</v>
      </c>
      <c r="Q175" s="231">
        <f t="shared" si="93"/>
        <v>0</v>
      </c>
      <c r="R175" s="231">
        <f t="shared" si="93"/>
        <v>0</v>
      </c>
      <c r="S175" s="231">
        <f t="shared" si="93"/>
        <v>0</v>
      </c>
      <c r="T175" s="231">
        <f t="shared" si="93"/>
        <v>0</v>
      </c>
      <c r="U175" s="231">
        <f t="shared" si="93"/>
        <v>0</v>
      </c>
    </row>
    <row r="176" spans="1:21" ht="15">
      <c r="A176" s="198"/>
      <c r="B176" s="175" t="s">
        <v>119</v>
      </c>
      <c r="C176" s="168" t="str">
        <f>"million "&amp;D176</f>
        <v>million LCU</v>
      </c>
      <c r="D176" s="174" t="str">
        <f>D175</f>
        <v>LCU</v>
      </c>
      <c r="E176" s="171"/>
      <c r="F176" s="173"/>
      <c r="G176" s="172"/>
      <c r="H176" s="172"/>
      <c r="I176" s="172"/>
      <c r="J176" s="172"/>
      <c r="K176" s="231"/>
      <c r="L176" s="277">
        <v>0</v>
      </c>
      <c r="M176" s="277">
        <v>0</v>
      </c>
      <c r="N176" s="277">
        <v>0</v>
      </c>
      <c r="O176" s="277">
        <v>0</v>
      </c>
      <c r="P176" s="277">
        <v>0</v>
      </c>
      <c r="Q176" s="277">
        <v>0</v>
      </c>
      <c r="R176" s="277">
        <v>0</v>
      </c>
      <c r="S176" s="277">
        <v>0</v>
      </c>
      <c r="T176" s="277">
        <v>0</v>
      </c>
      <c r="U176" s="277">
        <v>0</v>
      </c>
    </row>
    <row r="177" spans="1:21" ht="15">
      <c r="A177" s="198"/>
      <c r="B177" s="175" t="s">
        <v>182</v>
      </c>
      <c r="C177" s="168" t="str">
        <f>"million "&amp;D177</f>
        <v>million LCU</v>
      </c>
      <c r="D177" s="174" t="str">
        <f>D176</f>
        <v>LCU</v>
      </c>
      <c r="E177" s="171"/>
      <c r="F177" s="173"/>
      <c r="G177" s="172"/>
      <c r="H177" s="172"/>
      <c r="I177" s="172"/>
      <c r="J177" s="172"/>
      <c r="K177" s="231"/>
      <c r="L177" s="277">
        <v>0</v>
      </c>
      <c r="M177" s="277">
        <v>0</v>
      </c>
      <c r="N177" s="277">
        <v>0</v>
      </c>
      <c r="O177" s="277">
        <v>0</v>
      </c>
      <c r="P177" s="277">
        <v>0</v>
      </c>
      <c r="Q177" s="277">
        <v>0</v>
      </c>
      <c r="R177" s="277">
        <v>0</v>
      </c>
      <c r="S177" s="277">
        <v>0</v>
      </c>
      <c r="T177" s="277">
        <v>0</v>
      </c>
      <c r="U177" s="277">
        <v>0</v>
      </c>
    </row>
    <row r="178" spans="1:21" ht="15">
      <c r="A178" s="198"/>
      <c r="B178" s="175" t="s">
        <v>185</v>
      </c>
      <c r="C178" s="168" t="str">
        <f>"LCU per unit of "&amp;D178</f>
        <v>LCU per unit of LCU</v>
      </c>
      <c r="D178" s="174" t="str">
        <f>D177</f>
        <v>LCU</v>
      </c>
      <c r="E178" s="171"/>
      <c r="F178" s="178"/>
      <c r="G178" s="172"/>
      <c r="H178" s="172"/>
      <c r="I178" s="172"/>
      <c r="J178" s="172"/>
      <c r="K178" s="273">
        <f t="shared" ref="K178:U178" si="94">INDEX($K$81:$U$85,MATCH($D178,$B$81:$B$85,0),MATCH(K$78,$K$78:$U$78,0))</f>
        <v>1</v>
      </c>
      <c r="L178" s="273">
        <f t="shared" si="94"/>
        <v>1</v>
      </c>
      <c r="M178" s="273">
        <f t="shared" si="94"/>
        <v>1</v>
      </c>
      <c r="N178" s="273">
        <f t="shared" si="94"/>
        <v>1</v>
      </c>
      <c r="O178" s="273">
        <f t="shared" si="94"/>
        <v>1</v>
      </c>
      <c r="P178" s="273">
        <f t="shared" si="94"/>
        <v>1</v>
      </c>
      <c r="Q178" s="273">
        <f t="shared" si="94"/>
        <v>1</v>
      </c>
      <c r="R178" s="273">
        <f t="shared" si="94"/>
        <v>1</v>
      </c>
      <c r="S178" s="273">
        <f t="shared" si="94"/>
        <v>1</v>
      </c>
      <c r="T178" s="273">
        <f t="shared" si="94"/>
        <v>1</v>
      </c>
      <c r="U178" s="273">
        <f t="shared" si="94"/>
        <v>1</v>
      </c>
    </row>
    <row r="179" spans="1:21" ht="15">
      <c r="A179" s="198"/>
      <c r="B179" s="175" t="s">
        <v>207</v>
      </c>
      <c r="C179" s="168" t="s">
        <v>186</v>
      </c>
      <c r="D179" s="234" t="s">
        <v>65</v>
      </c>
      <c r="E179" s="171"/>
      <c r="F179" s="173"/>
      <c r="G179" s="172"/>
      <c r="H179" s="172"/>
      <c r="I179" s="172"/>
      <c r="J179" s="172"/>
      <c r="K179" s="231">
        <f t="shared" ref="K179:U179" si="95">K175*K178</f>
        <v>0</v>
      </c>
      <c r="L179" s="231">
        <f t="shared" si="95"/>
        <v>0</v>
      </c>
      <c r="M179" s="231">
        <f t="shared" si="95"/>
        <v>0</v>
      </c>
      <c r="N179" s="231">
        <f t="shared" si="95"/>
        <v>0</v>
      </c>
      <c r="O179" s="231">
        <f t="shared" si="95"/>
        <v>0</v>
      </c>
      <c r="P179" s="231">
        <f t="shared" si="95"/>
        <v>0</v>
      </c>
      <c r="Q179" s="231">
        <f t="shared" si="95"/>
        <v>0</v>
      </c>
      <c r="R179" s="231">
        <f t="shared" si="95"/>
        <v>0</v>
      </c>
      <c r="S179" s="231">
        <f t="shared" si="95"/>
        <v>0</v>
      </c>
      <c r="T179" s="231">
        <f t="shared" si="95"/>
        <v>0</v>
      </c>
      <c r="U179" s="231">
        <f t="shared" si="95"/>
        <v>0</v>
      </c>
    </row>
    <row r="180" spans="1:21" ht="15">
      <c r="A180" s="198"/>
      <c r="B180" s="175" t="s">
        <v>188</v>
      </c>
      <c r="C180" s="168" t="s">
        <v>186</v>
      </c>
      <c r="D180" s="174" t="str">
        <f>D179</f>
        <v>Domestic</v>
      </c>
      <c r="E180" s="171"/>
      <c r="F180" s="173"/>
      <c r="G180" s="172"/>
      <c r="H180" s="172"/>
      <c r="I180" s="172"/>
      <c r="J180" s="172"/>
      <c r="K180" s="231"/>
      <c r="L180" s="231">
        <f t="shared" ref="L180:U180" si="96">L176*L178</f>
        <v>0</v>
      </c>
      <c r="M180" s="231">
        <f t="shared" si="96"/>
        <v>0</v>
      </c>
      <c r="N180" s="231">
        <f t="shared" si="96"/>
        <v>0</v>
      </c>
      <c r="O180" s="231">
        <f t="shared" si="96"/>
        <v>0</v>
      </c>
      <c r="P180" s="231">
        <f t="shared" si="96"/>
        <v>0</v>
      </c>
      <c r="Q180" s="231">
        <f t="shared" si="96"/>
        <v>0</v>
      </c>
      <c r="R180" s="231">
        <f t="shared" si="96"/>
        <v>0</v>
      </c>
      <c r="S180" s="231">
        <f t="shared" si="96"/>
        <v>0</v>
      </c>
      <c r="T180" s="231">
        <f t="shared" si="96"/>
        <v>0</v>
      </c>
      <c r="U180" s="231">
        <f t="shared" si="96"/>
        <v>0</v>
      </c>
    </row>
    <row r="181" spans="1:21" ht="15">
      <c r="A181" s="198"/>
      <c r="B181" s="175" t="s">
        <v>206</v>
      </c>
      <c r="C181" s="168" t="s">
        <v>186</v>
      </c>
      <c r="D181" s="174" t="str">
        <f>D180</f>
        <v>Domestic</v>
      </c>
      <c r="E181" s="171"/>
      <c r="F181" s="173"/>
      <c r="G181" s="172"/>
      <c r="H181" s="172"/>
      <c r="I181" s="172"/>
      <c r="J181" s="172"/>
      <c r="K181" s="231"/>
      <c r="L181" s="231">
        <f t="shared" ref="L181:U181" si="97">L177*L178</f>
        <v>0</v>
      </c>
      <c r="M181" s="231">
        <f t="shared" si="97"/>
        <v>0</v>
      </c>
      <c r="N181" s="231">
        <f t="shared" si="97"/>
        <v>0</v>
      </c>
      <c r="O181" s="231">
        <f t="shared" si="97"/>
        <v>0</v>
      </c>
      <c r="P181" s="231">
        <f t="shared" si="97"/>
        <v>0</v>
      </c>
      <c r="Q181" s="231">
        <f t="shared" si="97"/>
        <v>0</v>
      </c>
      <c r="R181" s="231">
        <f t="shared" si="97"/>
        <v>0</v>
      </c>
      <c r="S181" s="231">
        <f t="shared" si="97"/>
        <v>0</v>
      </c>
      <c r="T181" s="231">
        <f t="shared" si="97"/>
        <v>0</v>
      </c>
      <c r="U181" s="231">
        <f t="shared" si="97"/>
        <v>0</v>
      </c>
    </row>
    <row r="182" spans="1:21" ht="15">
      <c r="A182" s="198"/>
      <c r="B182" s="179" t="s">
        <v>196</v>
      </c>
      <c r="C182" s="168"/>
      <c r="D182" s="200"/>
      <c r="E182" s="199"/>
      <c r="F182" s="172"/>
      <c r="G182" s="172"/>
      <c r="H182" s="172"/>
      <c r="I182" s="172"/>
      <c r="J182" s="172"/>
      <c r="K182" s="231"/>
      <c r="L182" s="274"/>
      <c r="M182" s="274"/>
      <c r="N182" s="274"/>
      <c r="O182" s="274"/>
      <c r="P182" s="274"/>
      <c r="Q182" s="274"/>
      <c r="R182" s="274"/>
      <c r="S182" s="274"/>
      <c r="T182" s="274"/>
      <c r="U182" s="274"/>
    </row>
    <row r="183" spans="1:21" ht="15">
      <c r="A183" s="198"/>
      <c r="B183" s="175" t="s">
        <v>208</v>
      </c>
      <c r="C183" s="168" t="str">
        <f>"million "&amp;D183</f>
        <v>million LCU</v>
      </c>
      <c r="D183" s="233" t="s">
        <v>226</v>
      </c>
      <c r="E183" s="171"/>
      <c r="F183" s="173"/>
      <c r="G183" s="172"/>
      <c r="H183" s="172"/>
      <c r="I183" s="172"/>
      <c r="J183" s="172"/>
      <c r="K183" s="276">
        <v>0</v>
      </c>
      <c r="L183" s="231">
        <f t="shared" ref="L183:U183" si="98">K183-L184</f>
        <v>0</v>
      </c>
      <c r="M183" s="231">
        <f t="shared" si="98"/>
        <v>0</v>
      </c>
      <c r="N183" s="231">
        <f t="shared" si="98"/>
        <v>0</v>
      </c>
      <c r="O183" s="231">
        <f t="shared" si="98"/>
        <v>0</v>
      </c>
      <c r="P183" s="231">
        <f t="shared" si="98"/>
        <v>0</v>
      </c>
      <c r="Q183" s="231">
        <f t="shared" si="98"/>
        <v>0</v>
      </c>
      <c r="R183" s="231">
        <f t="shared" si="98"/>
        <v>0</v>
      </c>
      <c r="S183" s="231">
        <f t="shared" si="98"/>
        <v>0</v>
      </c>
      <c r="T183" s="231">
        <f t="shared" si="98"/>
        <v>0</v>
      </c>
      <c r="U183" s="231">
        <f t="shared" si="98"/>
        <v>0</v>
      </c>
    </row>
    <row r="184" spans="1:21" ht="15">
      <c r="A184" s="198"/>
      <c r="B184" s="175" t="s">
        <v>119</v>
      </c>
      <c r="C184" s="168" t="str">
        <f>"million "&amp;D184</f>
        <v>million LCU</v>
      </c>
      <c r="D184" s="174" t="str">
        <f>D183</f>
        <v>LCU</v>
      </c>
      <c r="E184" s="171"/>
      <c r="F184" s="173"/>
      <c r="G184" s="172"/>
      <c r="H184" s="172"/>
      <c r="I184" s="172"/>
      <c r="J184" s="172"/>
      <c r="K184" s="231"/>
      <c r="L184" s="277">
        <v>0</v>
      </c>
      <c r="M184" s="277">
        <v>0</v>
      </c>
      <c r="N184" s="277">
        <v>0</v>
      </c>
      <c r="O184" s="277">
        <v>0</v>
      </c>
      <c r="P184" s="277">
        <v>0</v>
      </c>
      <c r="Q184" s="277">
        <v>0</v>
      </c>
      <c r="R184" s="277">
        <v>0</v>
      </c>
      <c r="S184" s="277">
        <v>0</v>
      </c>
      <c r="T184" s="277">
        <v>0</v>
      </c>
      <c r="U184" s="277">
        <v>0</v>
      </c>
    </row>
    <row r="185" spans="1:21" ht="15">
      <c r="A185" s="198"/>
      <c r="B185" s="175" t="s">
        <v>182</v>
      </c>
      <c r="C185" s="168" t="str">
        <f>"million "&amp;D185</f>
        <v>million LCU</v>
      </c>
      <c r="D185" s="174" t="str">
        <f>D184</f>
        <v>LCU</v>
      </c>
      <c r="E185" s="171"/>
      <c r="F185" s="173"/>
      <c r="G185" s="172"/>
      <c r="H185" s="172"/>
      <c r="I185" s="172"/>
      <c r="J185" s="172"/>
      <c r="K185" s="231"/>
      <c r="L185" s="277">
        <v>0</v>
      </c>
      <c r="M185" s="277">
        <v>0</v>
      </c>
      <c r="N185" s="277">
        <v>0</v>
      </c>
      <c r="O185" s="277">
        <v>0</v>
      </c>
      <c r="P185" s="277">
        <v>0</v>
      </c>
      <c r="Q185" s="277">
        <v>0</v>
      </c>
      <c r="R185" s="277">
        <v>0</v>
      </c>
      <c r="S185" s="277">
        <v>0</v>
      </c>
      <c r="T185" s="277">
        <v>0</v>
      </c>
      <c r="U185" s="277">
        <v>0</v>
      </c>
    </row>
    <row r="186" spans="1:21" ht="15">
      <c r="A186" s="198"/>
      <c r="B186" s="175" t="s">
        <v>185</v>
      </c>
      <c r="C186" s="168" t="str">
        <f>"LCU per unit of "&amp;D186</f>
        <v>LCU per unit of LCU</v>
      </c>
      <c r="D186" s="174" t="str">
        <f>D185</f>
        <v>LCU</v>
      </c>
      <c r="E186" s="171"/>
      <c r="F186" s="178"/>
      <c r="G186" s="172"/>
      <c r="H186" s="172"/>
      <c r="I186" s="172"/>
      <c r="J186" s="172"/>
      <c r="K186" s="273">
        <f t="shared" ref="K186:U186" si="99">INDEX($K$81:$U$85,MATCH($D186,$B$81:$B$85,0),MATCH(K$78,$K$78:$U$78,0))</f>
        <v>1</v>
      </c>
      <c r="L186" s="273">
        <f t="shared" si="99"/>
        <v>1</v>
      </c>
      <c r="M186" s="273">
        <f t="shared" si="99"/>
        <v>1</v>
      </c>
      <c r="N186" s="273">
        <f t="shared" si="99"/>
        <v>1</v>
      </c>
      <c r="O186" s="273">
        <f t="shared" si="99"/>
        <v>1</v>
      </c>
      <c r="P186" s="273">
        <f t="shared" si="99"/>
        <v>1</v>
      </c>
      <c r="Q186" s="273">
        <f t="shared" si="99"/>
        <v>1</v>
      </c>
      <c r="R186" s="273">
        <f t="shared" si="99"/>
        <v>1</v>
      </c>
      <c r="S186" s="273">
        <f t="shared" si="99"/>
        <v>1</v>
      </c>
      <c r="T186" s="273">
        <f t="shared" si="99"/>
        <v>1</v>
      </c>
      <c r="U186" s="273">
        <f t="shared" si="99"/>
        <v>1</v>
      </c>
    </row>
    <row r="187" spans="1:21" ht="15">
      <c r="A187" s="198"/>
      <c r="B187" s="175" t="s">
        <v>207</v>
      </c>
      <c r="C187" s="168" t="s">
        <v>186</v>
      </c>
      <c r="D187" s="234" t="s">
        <v>65</v>
      </c>
      <c r="E187" s="171"/>
      <c r="F187" s="173"/>
      <c r="G187" s="172"/>
      <c r="H187" s="172"/>
      <c r="I187" s="172"/>
      <c r="J187" s="172"/>
      <c r="K187" s="231">
        <f t="shared" ref="K187:U187" si="100">K183*K186</f>
        <v>0</v>
      </c>
      <c r="L187" s="231">
        <f t="shared" si="100"/>
        <v>0</v>
      </c>
      <c r="M187" s="231">
        <f t="shared" si="100"/>
        <v>0</v>
      </c>
      <c r="N187" s="231">
        <f t="shared" si="100"/>
        <v>0</v>
      </c>
      <c r="O187" s="231">
        <f t="shared" si="100"/>
        <v>0</v>
      </c>
      <c r="P187" s="231">
        <f t="shared" si="100"/>
        <v>0</v>
      </c>
      <c r="Q187" s="231">
        <f t="shared" si="100"/>
        <v>0</v>
      </c>
      <c r="R187" s="231">
        <f t="shared" si="100"/>
        <v>0</v>
      </c>
      <c r="S187" s="231">
        <f t="shared" si="100"/>
        <v>0</v>
      </c>
      <c r="T187" s="231">
        <f t="shared" si="100"/>
        <v>0</v>
      </c>
      <c r="U187" s="231">
        <f t="shared" si="100"/>
        <v>0</v>
      </c>
    </row>
    <row r="188" spans="1:21" ht="15">
      <c r="A188" s="198"/>
      <c r="B188" s="175" t="s">
        <v>188</v>
      </c>
      <c r="C188" s="168" t="s">
        <v>186</v>
      </c>
      <c r="D188" s="174" t="str">
        <f>D187</f>
        <v>Domestic</v>
      </c>
      <c r="E188" s="171"/>
      <c r="F188" s="173"/>
      <c r="G188" s="172"/>
      <c r="H188" s="172"/>
      <c r="I188" s="172"/>
      <c r="J188" s="172"/>
      <c r="K188" s="231"/>
      <c r="L188" s="231">
        <f t="shared" ref="L188:U188" si="101">L184*L186</f>
        <v>0</v>
      </c>
      <c r="M188" s="231">
        <f t="shared" si="101"/>
        <v>0</v>
      </c>
      <c r="N188" s="231">
        <f t="shared" si="101"/>
        <v>0</v>
      </c>
      <c r="O188" s="231">
        <f t="shared" si="101"/>
        <v>0</v>
      </c>
      <c r="P188" s="231">
        <f t="shared" si="101"/>
        <v>0</v>
      </c>
      <c r="Q188" s="231">
        <f t="shared" si="101"/>
        <v>0</v>
      </c>
      <c r="R188" s="231">
        <f t="shared" si="101"/>
        <v>0</v>
      </c>
      <c r="S188" s="231">
        <f t="shared" si="101"/>
        <v>0</v>
      </c>
      <c r="T188" s="231">
        <f t="shared" si="101"/>
        <v>0</v>
      </c>
      <c r="U188" s="231">
        <f t="shared" si="101"/>
        <v>0</v>
      </c>
    </row>
    <row r="189" spans="1:21" ht="15">
      <c r="A189" s="198"/>
      <c r="B189" s="175" t="s">
        <v>206</v>
      </c>
      <c r="C189" s="168" t="s">
        <v>186</v>
      </c>
      <c r="D189" s="174" t="str">
        <f>D188</f>
        <v>Domestic</v>
      </c>
      <c r="E189" s="171"/>
      <c r="F189" s="173"/>
      <c r="G189" s="172"/>
      <c r="H189" s="172"/>
      <c r="I189" s="172"/>
      <c r="J189" s="172"/>
      <c r="K189" s="231"/>
      <c r="L189" s="231">
        <f t="shared" ref="L189:U189" si="102">L185*L186</f>
        <v>0</v>
      </c>
      <c r="M189" s="231">
        <f t="shared" si="102"/>
        <v>0</v>
      </c>
      <c r="N189" s="231">
        <f t="shared" si="102"/>
        <v>0</v>
      </c>
      <c r="O189" s="231">
        <f t="shared" si="102"/>
        <v>0</v>
      </c>
      <c r="P189" s="231">
        <f t="shared" si="102"/>
        <v>0</v>
      </c>
      <c r="Q189" s="231">
        <f t="shared" si="102"/>
        <v>0</v>
      </c>
      <c r="R189" s="231">
        <f t="shared" si="102"/>
        <v>0</v>
      </c>
      <c r="S189" s="231">
        <f t="shared" si="102"/>
        <v>0</v>
      </c>
      <c r="T189" s="231">
        <f t="shared" si="102"/>
        <v>0</v>
      </c>
      <c r="U189" s="231">
        <f t="shared" si="102"/>
        <v>0</v>
      </c>
    </row>
    <row r="190" spans="1:21" ht="15">
      <c r="A190" s="198"/>
      <c r="B190" s="179" t="s">
        <v>195</v>
      </c>
      <c r="C190" s="168"/>
      <c r="D190" s="200"/>
      <c r="E190" s="199"/>
      <c r="F190" s="172"/>
      <c r="G190" s="172"/>
      <c r="H190" s="172"/>
      <c r="I190" s="172"/>
      <c r="J190" s="172"/>
      <c r="K190" s="231"/>
      <c r="L190" s="274"/>
      <c r="M190" s="274"/>
      <c r="N190" s="274"/>
      <c r="O190" s="274"/>
      <c r="P190" s="274"/>
      <c r="Q190" s="274"/>
      <c r="R190" s="274"/>
      <c r="S190" s="274"/>
      <c r="T190" s="274"/>
      <c r="U190" s="274"/>
    </row>
    <row r="191" spans="1:21" ht="15">
      <c r="A191" s="198"/>
      <c r="B191" s="175" t="s">
        <v>208</v>
      </c>
      <c r="C191" s="168" t="str">
        <f>"million "&amp;D191</f>
        <v>million LCU</v>
      </c>
      <c r="D191" s="233" t="s">
        <v>226</v>
      </c>
      <c r="E191" s="171"/>
      <c r="F191" s="173"/>
      <c r="G191" s="172"/>
      <c r="H191" s="172"/>
      <c r="I191" s="172"/>
      <c r="J191" s="172"/>
      <c r="K191" s="276">
        <v>0</v>
      </c>
      <c r="L191" s="231">
        <f t="shared" ref="L191:U191" si="103">K191-L192</f>
        <v>0</v>
      </c>
      <c r="M191" s="231">
        <f t="shared" si="103"/>
        <v>0</v>
      </c>
      <c r="N191" s="231">
        <f t="shared" si="103"/>
        <v>0</v>
      </c>
      <c r="O191" s="231">
        <f t="shared" si="103"/>
        <v>0</v>
      </c>
      <c r="P191" s="231">
        <f t="shared" si="103"/>
        <v>0</v>
      </c>
      <c r="Q191" s="231">
        <f t="shared" si="103"/>
        <v>0</v>
      </c>
      <c r="R191" s="231">
        <f t="shared" si="103"/>
        <v>0</v>
      </c>
      <c r="S191" s="231">
        <f t="shared" si="103"/>
        <v>0</v>
      </c>
      <c r="T191" s="231">
        <f t="shared" si="103"/>
        <v>0</v>
      </c>
      <c r="U191" s="231">
        <f t="shared" si="103"/>
        <v>0</v>
      </c>
    </row>
    <row r="192" spans="1:21" ht="15">
      <c r="A192" s="198"/>
      <c r="B192" s="175" t="s">
        <v>119</v>
      </c>
      <c r="C192" s="168" t="str">
        <f>"million "&amp;D192</f>
        <v>million LCU</v>
      </c>
      <c r="D192" s="174" t="str">
        <f>D191</f>
        <v>LCU</v>
      </c>
      <c r="E192" s="171"/>
      <c r="F192" s="173"/>
      <c r="G192" s="172"/>
      <c r="H192" s="172"/>
      <c r="I192" s="172"/>
      <c r="J192" s="172"/>
      <c r="K192" s="231"/>
      <c r="L192" s="277">
        <v>0</v>
      </c>
      <c r="M192" s="277">
        <v>0</v>
      </c>
      <c r="N192" s="277">
        <v>0</v>
      </c>
      <c r="O192" s="277">
        <v>0</v>
      </c>
      <c r="P192" s="277">
        <v>0</v>
      </c>
      <c r="Q192" s="277">
        <v>0</v>
      </c>
      <c r="R192" s="277">
        <v>0</v>
      </c>
      <c r="S192" s="277">
        <v>0</v>
      </c>
      <c r="T192" s="277">
        <v>0</v>
      </c>
      <c r="U192" s="277">
        <v>0</v>
      </c>
    </row>
    <row r="193" spans="1:21" ht="15">
      <c r="A193" s="198"/>
      <c r="B193" s="175" t="s">
        <v>182</v>
      </c>
      <c r="C193" s="168" t="str">
        <f>"million "&amp;D193</f>
        <v>million LCU</v>
      </c>
      <c r="D193" s="174" t="str">
        <f>D192</f>
        <v>LCU</v>
      </c>
      <c r="E193" s="171"/>
      <c r="F193" s="173"/>
      <c r="G193" s="172"/>
      <c r="H193" s="172"/>
      <c r="I193" s="172"/>
      <c r="J193" s="172"/>
      <c r="K193" s="231"/>
      <c r="L193" s="277">
        <v>0</v>
      </c>
      <c r="M193" s="277">
        <v>0</v>
      </c>
      <c r="N193" s="277">
        <v>0</v>
      </c>
      <c r="O193" s="277">
        <v>0</v>
      </c>
      <c r="P193" s="277">
        <v>0</v>
      </c>
      <c r="Q193" s="277">
        <v>0</v>
      </c>
      <c r="R193" s="277">
        <v>0</v>
      </c>
      <c r="S193" s="277">
        <v>0</v>
      </c>
      <c r="T193" s="277">
        <v>0</v>
      </c>
      <c r="U193" s="277">
        <v>0</v>
      </c>
    </row>
    <row r="194" spans="1:21" ht="15">
      <c r="A194" s="198"/>
      <c r="B194" s="175" t="s">
        <v>185</v>
      </c>
      <c r="C194" s="168" t="str">
        <f>"LCU per unit of "&amp;D194</f>
        <v>LCU per unit of LCU</v>
      </c>
      <c r="D194" s="174" t="str">
        <f>D193</f>
        <v>LCU</v>
      </c>
      <c r="E194" s="171"/>
      <c r="F194" s="178"/>
      <c r="G194" s="172"/>
      <c r="H194" s="172"/>
      <c r="I194" s="172"/>
      <c r="J194" s="172"/>
      <c r="K194" s="273">
        <f t="shared" ref="K194:U194" si="104">INDEX($K$81:$U$85,MATCH($D194,$B$81:$B$85,0),MATCH(K$78,$K$78:$U$78,0))</f>
        <v>1</v>
      </c>
      <c r="L194" s="273">
        <f t="shared" si="104"/>
        <v>1</v>
      </c>
      <c r="M194" s="273">
        <f t="shared" si="104"/>
        <v>1</v>
      </c>
      <c r="N194" s="273">
        <f t="shared" si="104"/>
        <v>1</v>
      </c>
      <c r="O194" s="273">
        <f t="shared" si="104"/>
        <v>1</v>
      </c>
      <c r="P194" s="273">
        <f t="shared" si="104"/>
        <v>1</v>
      </c>
      <c r="Q194" s="273">
        <f t="shared" si="104"/>
        <v>1</v>
      </c>
      <c r="R194" s="273">
        <f t="shared" si="104"/>
        <v>1</v>
      </c>
      <c r="S194" s="273">
        <f t="shared" si="104"/>
        <v>1</v>
      </c>
      <c r="T194" s="273">
        <f t="shared" si="104"/>
        <v>1</v>
      </c>
      <c r="U194" s="273">
        <f t="shared" si="104"/>
        <v>1</v>
      </c>
    </row>
    <row r="195" spans="1:21" ht="15">
      <c r="A195" s="198"/>
      <c r="B195" s="175" t="s">
        <v>207</v>
      </c>
      <c r="C195" s="168" t="s">
        <v>186</v>
      </c>
      <c r="D195" s="234" t="s">
        <v>65</v>
      </c>
      <c r="E195" s="171"/>
      <c r="F195" s="173"/>
      <c r="G195" s="172"/>
      <c r="H195" s="172"/>
      <c r="I195" s="172"/>
      <c r="J195" s="172"/>
      <c r="K195" s="231">
        <f t="shared" ref="K195:U195" si="105">K191*K194</f>
        <v>0</v>
      </c>
      <c r="L195" s="231">
        <f t="shared" si="105"/>
        <v>0</v>
      </c>
      <c r="M195" s="231">
        <f t="shared" si="105"/>
        <v>0</v>
      </c>
      <c r="N195" s="231">
        <f t="shared" si="105"/>
        <v>0</v>
      </c>
      <c r="O195" s="231">
        <f t="shared" si="105"/>
        <v>0</v>
      </c>
      <c r="P195" s="231">
        <f t="shared" si="105"/>
        <v>0</v>
      </c>
      <c r="Q195" s="231">
        <f t="shared" si="105"/>
        <v>0</v>
      </c>
      <c r="R195" s="231">
        <f t="shared" si="105"/>
        <v>0</v>
      </c>
      <c r="S195" s="231">
        <f t="shared" si="105"/>
        <v>0</v>
      </c>
      <c r="T195" s="231">
        <f t="shared" si="105"/>
        <v>0</v>
      </c>
      <c r="U195" s="231">
        <f t="shared" si="105"/>
        <v>0</v>
      </c>
    </row>
    <row r="196" spans="1:21" ht="15">
      <c r="A196" s="198"/>
      <c r="B196" s="175" t="s">
        <v>188</v>
      </c>
      <c r="C196" s="168" t="s">
        <v>186</v>
      </c>
      <c r="D196" s="174" t="str">
        <f>D195</f>
        <v>Domestic</v>
      </c>
      <c r="E196" s="171"/>
      <c r="F196" s="173"/>
      <c r="G196" s="172"/>
      <c r="H196" s="172"/>
      <c r="I196" s="172"/>
      <c r="J196" s="172"/>
      <c r="K196" s="231"/>
      <c r="L196" s="231">
        <f t="shared" ref="L196:U196" si="106">L192*L194</f>
        <v>0</v>
      </c>
      <c r="M196" s="231">
        <f t="shared" si="106"/>
        <v>0</v>
      </c>
      <c r="N196" s="231">
        <f t="shared" si="106"/>
        <v>0</v>
      </c>
      <c r="O196" s="231">
        <f t="shared" si="106"/>
        <v>0</v>
      </c>
      <c r="P196" s="231">
        <f t="shared" si="106"/>
        <v>0</v>
      </c>
      <c r="Q196" s="231">
        <f t="shared" si="106"/>
        <v>0</v>
      </c>
      <c r="R196" s="231">
        <f t="shared" si="106"/>
        <v>0</v>
      </c>
      <c r="S196" s="231">
        <f t="shared" si="106"/>
        <v>0</v>
      </c>
      <c r="T196" s="231">
        <f t="shared" si="106"/>
        <v>0</v>
      </c>
      <c r="U196" s="231">
        <f t="shared" si="106"/>
        <v>0</v>
      </c>
    </row>
    <row r="197" spans="1:21" ht="15">
      <c r="A197" s="198"/>
      <c r="B197" s="175" t="s">
        <v>206</v>
      </c>
      <c r="C197" s="168" t="s">
        <v>186</v>
      </c>
      <c r="D197" s="174" t="str">
        <f>D196</f>
        <v>Domestic</v>
      </c>
      <c r="E197" s="171"/>
      <c r="F197" s="173"/>
      <c r="G197" s="172"/>
      <c r="H197" s="172"/>
      <c r="I197" s="172"/>
      <c r="J197" s="172"/>
      <c r="K197" s="231"/>
      <c r="L197" s="231">
        <f t="shared" ref="L197:U197" si="107">L193*L194</f>
        <v>0</v>
      </c>
      <c r="M197" s="231">
        <f t="shared" si="107"/>
        <v>0</v>
      </c>
      <c r="N197" s="231">
        <f t="shared" si="107"/>
        <v>0</v>
      </c>
      <c r="O197" s="231">
        <f t="shared" si="107"/>
        <v>0</v>
      </c>
      <c r="P197" s="231">
        <f t="shared" si="107"/>
        <v>0</v>
      </c>
      <c r="Q197" s="231">
        <f t="shared" si="107"/>
        <v>0</v>
      </c>
      <c r="R197" s="231">
        <f t="shared" si="107"/>
        <v>0</v>
      </c>
      <c r="S197" s="231">
        <f t="shared" si="107"/>
        <v>0</v>
      </c>
      <c r="T197" s="231">
        <f t="shared" si="107"/>
        <v>0</v>
      </c>
      <c r="U197" s="231">
        <f t="shared" si="107"/>
        <v>0</v>
      </c>
    </row>
    <row r="198" spans="1:21" ht="15">
      <c r="A198" s="198"/>
      <c r="B198" s="179" t="s">
        <v>194</v>
      </c>
      <c r="C198" s="168"/>
      <c r="D198" s="200"/>
      <c r="E198" s="199"/>
      <c r="F198" s="172"/>
      <c r="G198" s="172"/>
      <c r="H198" s="172"/>
      <c r="I198" s="172"/>
      <c r="J198" s="172"/>
      <c r="K198" s="231"/>
      <c r="L198" s="274"/>
      <c r="M198" s="274"/>
      <c r="N198" s="274"/>
      <c r="O198" s="274"/>
      <c r="P198" s="274"/>
      <c r="Q198" s="274"/>
      <c r="R198" s="274"/>
      <c r="S198" s="274"/>
      <c r="T198" s="274"/>
      <c r="U198" s="274"/>
    </row>
    <row r="199" spans="1:21" ht="15">
      <c r="A199" s="198"/>
      <c r="B199" s="175" t="s">
        <v>208</v>
      </c>
      <c r="C199" s="168" t="str">
        <f>"million "&amp;D199</f>
        <v>million LCU</v>
      </c>
      <c r="D199" s="233" t="s">
        <v>226</v>
      </c>
      <c r="E199" s="171"/>
      <c r="F199" s="173"/>
      <c r="G199" s="172"/>
      <c r="H199" s="172"/>
      <c r="I199" s="172"/>
      <c r="J199" s="172"/>
      <c r="K199" s="276">
        <v>0</v>
      </c>
      <c r="L199" s="231">
        <f t="shared" ref="L199:U199" si="108">K199-L200</f>
        <v>0</v>
      </c>
      <c r="M199" s="231">
        <f t="shared" si="108"/>
        <v>0</v>
      </c>
      <c r="N199" s="231">
        <f t="shared" si="108"/>
        <v>0</v>
      </c>
      <c r="O199" s="231">
        <f t="shared" si="108"/>
        <v>0</v>
      </c>
      <c r="P199" s="231">
        <f t="shared" si="108"/>
        <v>0</v>
      </c>
      <c r="Q199" s="231">
        <f t="shared" si="108"/>
        <v>0</v>
      </c>
      <c r="R199" s="231">
        <f t="shared" si="108"/>
        <v>0</v>
      </c>
      <c r="S199" s="231">
        <f t="shared" si="108"/>
        <v>0</v>
      </c>
      <c r="T199" s="231">
        <f t="shared" si="108"/>
        <v>0</v>
      </c>
      <c r="U199" s="231">
        <f t="shared" si="108"/>
        <v>0</v>
      </c>
    </row>
    <row r="200" spans="1:21" ht="15">
      <c r="A200" s="198"/>
      <c r="B200" s="175" t="s">
        <v>119</v>
      </c>
      <c r="C200" s="168" t="str">
        <f>"million "&amp;D200</f>
        <v>million LCU</v>
      </c>
      <c r="D200" s="174" t="str">
        <f>D199</f>
        <v>LCU</v>
      </c>
      <c r="E200" s="171"/>
      <c r="F200" s="173"/>
      <c r="G200" s="172"/>
      <c r="H200" s="172"/>
      <c r="I200" s="172"/>
      <c r="J200" s="172"/>
      <c r="K200" s="231"/>
      <c r="L200" s="277">
        <v>0</v>
      </c>
      <c r="M200" s="277">
        <v>0</v>
      </c>
      <c r="N200" s="277">
        <v>0</v>
      </c>
      <c r="O200" s="277">
        <v>0</v>
      </c>
      <c r="P200" s="277">
        <v>0</v>
      </c>
      <c r="Q200" s="277">
        <v>0</v>
      </c>
      <c r="R200" s="277">
        <v>0</v>
      </c>
      <c r="S200" s="277">
        <v>0</v>
      </c>
      <c r="T200" s="277">
        <v>0</v>
      </c>
      <c r="U200" s="277">
        <v>0</v>
      </c>
    </row>
    <row r="201" spans="1:21" ht="15">
      <c r="A201" s="198"/>
      <c r="B201" s="175" t="s">
        <v>182</v>
      </c>
      <c r="C201" s="168" t="str">
        <f>"million "&amp;D201</f>
        <v>million LCU</v>
      </c>
      <c r="D201" s="174" t="str">
        <f>D200</f>
        <v>LCU</v>
      </c>
      <c r="E201" s="171"/>
      <c r="F201" s="173"/>
      <c r="G201" s="172"/>
      <c r="H201" s="172"/>
      <c r="I201" s="172"/>
      <c r="J201" s="172"/>
      <c r="K201" s="231"/>
      <c r="L201" s="277">
        <v>0</v>
      </c>
      <c r="M201" s="277">
        <v>0</v>
      </c>
      <c r="N201" s="277">
        <v>0</v>
      </c>
      <c r="O201" s="277">
        <v>0</v>
      </c>
      <c r="P201" s="277">
        <v>0</v>
      </c>
      <c r="Q201" s="277">
        <v>0</v>
      </c>
      <c r="R201" s="277">
        <v>0</v>
      </c>
      <c r="S201" s="277">
        <v>0</v>
      </c>
      <c r="T201" s="277">
        <v>0</v>
      </c>
      <c r="U201" s="277">
        <v>0</v>
      </c>
    </row>
    <row r="202" spans="1:21" ht="15">
      <c r="A202" s="198"/>
      <c r="B202" s="175" t="s">
        <v>185</v>
      </c>
      <c r="C202" s="168" t="str">
        <f>"LCU per unit of "&amp;D202</f>
        <v>LCU per unit of LCU</v>
      </c>
      <c r="D202" s="174" t="str">
        <f>D201</f>
        <v>LCU</v>
      </c>
      <c r="E202" s="171"/>
      <c r="F202" s="178"/>
      <c r="G202" s="172"/>
      <c r="H202" s="172"/>
      <c r="I202" s="172"/>
      <c r="J202" s="172"/>
      <c r="K202" s="273">
        <f t="shared" ref="K202:U202" si="109">INDEX($K$81:$U$85,MATCH($D202,$B$81:$B$85,0),MATCH(K$78,$K$78:$U$78,0))</f>
        <v>1</v>
      </c>
      <c r="L202" s="273">
        <f t="shared" si="109"/>
        <v>1</v>
      </c>
      <c r="M202" s="273">
        <f t="shared" si="109"/>
        <v>1</v>
      </c>
      <c r="N202" s="273">
        <f t="shared" si="109"/>
        <v>1</v>
      </c>
      <c r="O202" s="273">
        <f t="shared" si="109"/>
        <v>1</v>
      </c>
      <c r="P202" s="273">
        <f t="shared" si="109"/>
        <v>1</v>
      </c>
      <c r="Q202" s="273">
        <f t="shared" si="109"/>
        <v>1</v>
      </c>
      <c r="R202" s="273">
        <f t="shared" si="109"/>
        <v>1</v>
      </c>
      <c r="S202" s="273">
        <f t="shared" si="109"/>
        <v>1</v>
      </c>
      <c r="T202" s="273">
        <f t="shared" si="109"/>
        <v>1</v>
      </c>
      <c r="U202" s="273">
        <f t="shared" si="109"/>
        <v>1</v>
      </c>
    </row>
    <row r="203" spans="1:21" ht="15">
      <c r="A203" s="198"/>
      <c r="B203" s="175" t="s">
        <v>207</v>
      </c>
      <c r="C203" s="168" t="s">
        <v>186</v>
      </c>
      <c r="D203" s="234" t="s">
        <v>65</v>
      </c>
      <c r="E203" s="171"/>
      <c r="F203" s="173"/>
      <c r="G203" s="172"/>
      <c r="H203" s="172"/>
      <c r="I203" s="172"/>
      <c r="J203" s="172"/>
      <c r="K203" s="231">
        <f t="shared" ref="K203:U203" si="110">K199*K202</f>
        <v>0</v>
      </c>
      <c r="L203" s="231">
        <f t="shared" si="110"/>
        <v>0</v>
      </c>
      <c r="M203" s="231">
        <f t="shared" si="110"/>
        <v>0</v>
      </c>
      <c r="N203" s="231">
        <f t="shared" si="110"/>
        <v>0</v>
      </c>
      <c r="O203" s="231">
        <f t="shared" si="110"/>
        <v>0</v>
      </c>
      <c r="P203" s="231">
        <f t="shared" si="110"/>
        <v>0</v>
      </c>
      <c r="Q203" s="231">
        <f t="shared" si="110"/>
        <v>0</v>
      </c>
      <c r="R203" s="231">
        <f t="shared" si="110"/>
        <v>0</v>
      </c>
      <c r="S203" s="231">
        <f t="shared" si="110"/>
        <v>0</v>
      </c>
      <c r="T203" s="231">
        <f t="shared" si="110"/>
        <v>0</v>
      </c>
      <c r="U203" s="231">
        <f t="shared" si="110"/>
        <v>0</v>
      </c>
    </row>
    <row r="204" spans="1:21" ht="15">
      <c r="A204" s="198"/>
      <c r="B204" s="175" t="s">
        <v>188</v>
      </c>
      <c r="C204" s="168" t="s">
        <v>186</v>
      </c>
      <c r="D204" s="174" t="str">
        <f>D203</f>
        <v>Domestic</v>
      </c>
      <c r="E204" s="171"/>
      <c r="F204" s="173"/>
      <c r="G204" s="172"/>
      <c r="H204" s="172"/>
      <c r="I204" s="172"/>
      <c r="J204" s="172"/>
      <c r="K204" s="231"/>
      <c r="L204" s="231">
        <f t="shared" ref="L204:U204" si="111">L200*L202</f>
        <v>0</v>
      </c>
      <c r="M204" s="231">
        <f t="shared" si="111"/>
        <v>0</v>
      </c>
      <c r="N204" s="231">
        <f t="shared" si="111"/>
        <v>0</v>
      </c>
      <c r="O204" s="231">
        <f t="shared" si="111"/>
        <v>0</v>
      </c>
      <c r="P204" s="231">
        <f t="shared" si="111"/>
        <v>0</v>
      </c>
      <c r="Q204" s="231">
        <f t="shared" si="111"/>
        <v>0</v>
      </c>
      <c r="R204" s="231">
        <f t="shared" si="111"/>
        <v>0</v>
      </c>
      <c r="S204" s="231">
        <f t="shared" si="111"/>
        <v>0</v>
      </c>
      <c r="T204" s="231">
        <f t="shared" si="111"/>
        <v>0</v>
      </c>
      <c r="U204" s="231">
        <f t="shared" si="111"/>
        <v>0</v>
      </c>
    </row>
    <row r="205" spans="1:21" ht="15">
      <c r="A205" s="198"/>
      <c r="B205" s="175" t="s">
        <v>206</v>
      </c>
      <c r="C205" s="168" t="s">
        <v>186</v>
      </c>
      <c r="D205" s="174" t="str">
        <f>D204</f>
        <v>Domestic</v>
      </c>
      <c r="E205" s="171"/>
      <c r="F205" s="173"/>
      <c r="G205" s="172"/>
      <c r="H205" s="172"/>
      <c r="I205" s="172"/>
      <c r="J205" s="172"/>
      <c r="K205" s="231"/>
      <c r="L205" s="231">
        <f t="shared" ref="L205:U205" si="112">L201*L202</f>
        <v>0</v>
      </c>
      <c r="M205" s="231">
        <f t="shared" si="112"/>
        <v>0</v>
      </c>
      <c r="N205" s="231">
        <f t="shared" si="112"/>
        <v>0</v>
      </c>
      <c r="O205" s="231">
        <f t="shared" si="112"/>
        <v>0</v>
      </c>
      <c r="P205" s="231">
        <f t="shared" si="112"/>
        <v>0</v>
      </c>
      <c r="Q205" s="231">
        <f t="shared" si="112"/>
        <v>0</v>
      </c>
      <c r="R205" s="231">
        <f t="shared" si="112"/>
        <v>0</v>
      </c>
      <c r="S205" s="231">
        <f t="shared" si="112"/>
        <v>0</v>
      </c>
      <c r="T205" s="231">
        <f t="shared" si="112"/>
        <v>0</v>
      </c>
      <c r="U205" s="231">
        <f t="shared" si="112"/>
        <v>0</v>
      </c>
    </row>
    <row r="206" spans="1:21" ht="15">
      <c r="A206" s="198"/>
      <c r="B206" s="179" t="s">
        <v>193</v>
      </c>
      <c r="C206" s="168"/>
      <c r="D206" s="200"/>
      <c r="E206" s="199"/>
      <c r="F206" s="172"/>
      <c r="G206" s="172"/>
      <c r="H206" s="172"/>
      <c r="I206" s="172"/>
      <c r="J206" s="172"/>
      <c r="K206" s="231"/>
      <c r="L206" s="274"/>
      <c r="M206" s="274"/>
      <c r="N206" s="274"/>
      <c r="O206" s="274"/>
      <c r="P206" s="274"/>
      <c r="Q206" s="274"/>
      <c r="R206" s="274"/>
      <c r="S206" s="274"/>
      <c r="T206" s="274"/>
      <c r="U206" s="274"/>
    </row>
    <row r="207" spans="1:21" ht="15">
      <c r="A207" s="198"/>
      <c r="B207" s="175" t="s">
        <v>208</v>
      </c>
      <c r="C207" s="168" t="str">
        <f>"million "&amp;D207</f>
        <v>million LCU</v>
      </c>
      <c r="D207" s="233" t="s">
        <v>226</v>
      </c>
      <c r="E207" s="171"/>
      <c r="F207" s="173"/>
      <c r="G207" s="172"/>
      <c r="H207" s="172"/>
      <c r="I207" s="172"/>
      <c r="J207" s="172"/>
      <c r="K207" s="276">
        <v>0</v>
      </c>
      <c r="L207" s="231">
        <f t="shared" ref="L207:U207" si="113">K207-L208</f>
        <v>0</v>
      </c>
      <c r="M207" s="231">
        <f t="shared" si="113"/>
        <v>0</v>
      </c>
      <c r="N207" s="231">
        <f t="shared" si="113"/>
        <v>0</v>
      </c>
      <c r="O207" s="231">
        <f t="shared" si="113"/>
        <v>0</v>
      </c>
      <c r="P207" s="231">
        <f t="shared" si="113"/>
        <v>0</v>
      </c>
      <c r="Q207" s="231">
        <f t="shared" si="113"/>
        <v>0</v>
      </c>
      <c r="R207" s="231">
        <f t="shared" si="113"/>
        <v>0</v>
      </c>
      <c r="S207" s="231">
        <f t="shared" si="113"/>
        <v>0</v>
      </c>
      <c r="T207" s="231">
        <f t="shared" si="113"/>
        <v>0</v>
      </c>
      <c r="U207" s="231">
        <f t="shared" si="113"/>
        <v>0</v>
      </c>
    </row>
    <row r="208" spans="1:21" ht="15">
      <c r="A208" s="198"/>
      <c r="B208" s="175" t="s">
        <v>119</v>
      </c>
      <c r="C208" s="168" t="str">
        <f>"million "&amp;D208</f>
        <v>million LCU</v>
      </c>
      <c r="D208" s="174" t="str">
        <f>D207</f>
        <v>LCU</v>
      </c>
      <c r="E208" s="171"/>
      <c r="F208" s="173"/>
      <c r="G208" s="172"/>
      <c r="H208" s="172"/>
      <c r="I208" s="172"/>
      <c r="J208" s="172"/>
      <c r="K208" s="231"/>
      <c r="L208" s="277">
        <v>0</v>
      </c>
      <c r="M208" s="277">
        <v>0</v>
      </c>
      <c r="N208" s="277">
        <v>0</v>
      </c>
      <c r="O208" s="277">
        <v>0</v>
      </c>
      <c r="P208" s="277">
        <v>0</v>
      </c>
      <c r="Q208" s="277">
        <v>0</v>
      </c>
      <c r="R208" s="277">
        <v>0</v>
      </c>
      <c r="S208" s="277">
        <v>0</v>
      </c>
      <c r="T208" s="277">
        <v>0</v>
      </c>
      <c r="U208" s="277">
        <v>0</v>
      </c>
    </row>
    <row r="209" spans="1:21" ht="15">
      <c r="A209" s="198"/>
      <c r="B209" s="175" t="s">
        <v>182</v>
      </c>
      <c r="C209" s="168" t="str">
        <f>"million "&amp;D209</f>
        <v>million LCU</v>
      </c>
      <c r="D209" s="174" t="str">
        <f>D208</f>
        <v>LCU</v>
      </c>
      <c r="E209" s="171"/>
      <c r="F209" s="173"/>
      <c r="G209" s="172"/>
      <c r="H209" s="172"/>
      <c r="I209" s="172"/>
      <c r="J209" s="172"/>
      <c r="K209" s="231"/>
      <c r="L209" s="277">
        <v>0</v>
      </c>
      <c r="M209" s="277">
        <v>0</v>
      </c>
      <c r="N209" s="277">
        <v>0</v>
      </c>
      <c r="O209" s="277">
        <v>0</v>
      </c>
      <c r="P209" s="277">
        <v>0</v>
      </c>
      <c r="Q209" s="277">
        <v>0</v>
      </c>
      <c r="R209" s="277">
        <v>0</v>
      </c>
      <c r="S209" s="277">
        <v>0</v>
      </c>
      <c r="T209" s="277">
        <v>0</v>
      </c>
      <c r="U209" s="277">
        <v>0</v>
      </c>
    </row>
    <row r="210" spans="1:21" ht="15">
      <c r="A210" s="198"/>
      <c r="B210" s="175" t="s">
        <v>185</v>
      </c>
      <c r="C210" s="168" t="str">
        <f>"LCU per unit of "&amp;D210</f>
        <v>LCU per unit of LCU</v>
      </c>
      <c r="D210" s="174" t="str">
        <f>D209</f>
        <v>LCU</v>
      </c>
      <c r="E210" s="171"/>
      <c r="F210" s="178"/>
      <c r="G210" s="172"/>
      <c r="H210" s="172"/>
      <c r="I210" s="172"/>
      <c r="J210" s="172"/>
      <c r="K210" s="273">
        <f t="shared" ref="K210:U210" si="114">INDEX($K$81:$U$85,MATCH($D210,$B$81:$B$85,0),MATCH(K$78,$K$78:$U$78,0))</f>
        <v>1</v>
      </c>
      <c r="L210" s="273">
        <f t="shared" si="114"/>
        <v>1</v>
      </c>
      <c r="M210" s="273">
        <f t="shared" si="114"/>
        <v>1</v>
      </c>
      <c r="N210" s="273">
        <f t="shared" si="114"/>
        <v>1</v>
      </c>
      <c r="O210" s="273">
        <f t="shared" si="114"/>
        <v>1</v>
      </c>
      <c r="P210" s="273">
        <f t="shared" si="114"/>
        <v>1</v>
      </c>
      <c r="Q210" s="273">
        <f t="shared" si="114"/>
        <v>1</v>
      </c>
      <c r="R210" s="273">
        <f t="shared" si="114"/>
        <v>1</v>
      </c>
      <c r="S210" s="273">
        <f t="shared" si="114"/>
        <v>1</v>
      </c>
      <c r="T210" s="273">
        <f t="shared" si="114"/>
        <v>1</v>
      </c>
      <c r="U210" s="273">
        <f t="shared" si="114"/>
        <v>1</v>
      </c>
    </row>
    <row r="211" spans="1:21" ht="15">
      <c r="A211" s="198"/>
      <c r="B211" s="175" t="s">
        <v>207</v>
      </c>
      <c r="C211" s="168" t="s">
        <v>186</v>
      </c>
      <c r="D211" s="234" t="s">
        <v>65</v>
      </c>
      <c r="E211" s="171"/>
      <c r="F211" s="173"/>
      <c r="G211" s="172"/>
      <c r="H211" s="172"/>
      <c r="I211" s="172"/>
      <c r="J211" s="172"/>
      <c r="K211" s="231">
        <f t="shared" ref="K211:U211" si="115">K207*K210</f>
        <v>0</v>
      </c>
      <c r="L211" s="231">
        <f t="shared" si="115"/>
        <v>0</v>
      </c>
      <c r="M211" s="231">
        <f t="shared" si="115"/>
        <v>0</v>
      </c>
      <c r="N211" s="231">
        <f t="shared" si="115"/>
        <v>0</v>
      </c>
      <c r="O211" s="231">
        <f t="shared" si="115"/>
        <v>0</v>
      </c>
      <c r="P211" s="231">
        <f t="shared" si="115"/>
        <v>0</v>
      </c>
      <c r="Q211" s="231">
        <f t="shared" si="115"/>
        <v>0</v>
      </c>
      <c r="R211" s="231">
        <f t="shared" si="115"/>
        <v>0</v>
      </c>
      <c r="S211" s="231">
        <f t="shared" si="115"/>
        <v>0</v>
      </c>
      <c r="T211" s="231">
        <f t="shared" si="115"/>
        <v>0</v>
      </c>
      <c r="U211" s="231">
        <f t="shared" si="115"/>
        <v>0</v>
      </c>
    </row>
    <row r="212" spans="1:21" ht="15">
      <c r="A212" s="198"/>
      <c r="B212" s="175" t="s">
        <v>188</v>
      </c>
      <c r="C212" s="168" t="s">
        <v>186</v>
      </c>
      <c r="D212" s="174" t="str">
        <f>D211</f>
        <v>Domestic</v>
      </c>
      <c r="E212" s="171"/>
      <c r="F212" s="173"/>
      <c r="G212" s="172"/>
      <c r="H212" s="172"/>
      <c r="I212" s="172"/>
      <c r="J212" s="172"/>
      <c r="K212" s="231"/>
      <c r="L212" s="231">
        <f t="shared" ref="L212:U212" si="116">L208*L210</f>
        <v>0</v>
      </c>
      <c r="M212" s="231">
        <f t="shared" si="116"/>
        <v>0</v>
      </c>
      <c r="N212" s="231">
        <f t="shared" si="116"/>
        <v>0</v>
      </c>
      <c r="O212" s="231">
        <f t="shared" si="116"/>
        <v>0</v>
      </c>
      <c r="P212" s="231">
        <f t="shared" si="116"/>
        <v>0</v>
      </c>
      <c r="Q212" s="231">
        <f t="shared" si="116"/>
        <v>0</v>
      </c>
      <c r="R212" s="231">
        <f t="shared" si="116"/>
        <v>0</v>
      </c>
      <c r="S212" s="231">
        <f t="shared" si="116"/>
        <v>0</v>
      </c>
      <c r="T212" s="231">
        <f t="shared" si="116"/>
        <v>0</v>
      </c>
      <c r="U212" s="231">
        <f t="shared" si="116"/>
        <v>0</v>
      </c>
    </row>
    <row r="213" spans="1:21" ht="15">
      <c r="A213" s="198"/>
      <c r="B213" s="175" t="s">
        <v>206</v>
      </c>
      <c r="C213" s="168" t="s">
        <v>186</v>
      </c>
      <c r="D213" s="174" t="str">
        <f>D212</f>
        <v>Domestic</v>
      </c>
      <c r="E213" s="171"/>
      <c r="F213" s="173"/>
      <c r="G213" s="172"/>
      <c r="H213" s="172"/>
      <c r="I213" s="172"/>
      <c r="J213" s="172"/>
      <c r="K213" s="231"/>
      <c r="L213" s="231">
        <f t="shared" ref="L213:U213" si="117">L209*L210</f>
        <v>0</v>
      </c>
      <c r="M213" s="231">
        <f t="shared" si="117"/>
        <v>0</v>
      </c>
      <c r="N213" s="231">
        <f t="shared" si="117"/>
        <v>0</v>
      </c>
      <c r="O213" s="231">
        <f t="shared" si="117"/>
        <v>0</v>
      </c>
      <c r="P213" s="231">
        <f t="shared" si="117"/>
        <v>0</v>
      </c>
      <c r="Q213" s="231">
        <f t="shared" si="117"/>
        <v>0</v>
      </c>
      <c r="R213" s="231">
        <f t="shared" si="117"/>
        <v>0</v>
      </c>
      <c r="S213" s="231">
        <f t="shared" si="117"/>
        <v>0</v>
      </c>
      <c r="T213" s="231">
        <f t="shared" si="117"/>
        <v>0</v>
      </c>
      <c r="U213" s="231">
        <f t="shared" si="117"/>
        <v>0</v>
      </c>
    </row>
    <row r="214" spans="1:21" ht="15">
      <c r="A214" s="198"/>
      <c r="B214" s="179" t="s">
        <v>192</v>
      </c>
      <c r="C214" s="168"/>
      <c r="D214" s="200"/>
      <c r="E214" s="199"/>
      <c r="F214" s="172"/>
      <c r="G214" s="172"/>
      <c r="H214" s="172"/>
      <c r="I214" s="172"/>
      <c r="J214" s="172"/>
      <c r="K214" s="231"/>
      <c r="L214" s="274"/>
      <c r="M214" s="274"/>
      <c r="N214" s="274"/>
      <c r="O214" s="274"/>
      <c r="P214" s="274"/>
      <c r="Q214" s="274"/>
      <c r="R214" s="274"/>
      <c r="S214" s="274"/>
      <c r="T214" s="274"/>
      <c r="U214" s="274"/>
    </row>
    <row r="215" spans="1:21" ht="15">
      <c r="A215" s="198"/>
      <c r="B215" s="175" t="s">
        <v>208</v>
      </c>
      <c r="C215" s="168" t="str">
        <f>"million "&amp;D215</f>
        <v>million LCU</v>
      </c>
      <c r="D215" s="233" t="s">
        <v>226</v>
      </c>
      <c r="E215" s="171"/>
      <c r="F215" s="173"/>
      <c r="G215" s="172"/>
      <c r="H215" s="172"/>
      <c r="I215" s="172"/>
      <c r="J215" s="172"/>
      <c r="K215" s="276">
        <v>0</v>
      </c>
      <c r="L215" s="231">
        <f t="shared" ref="L215:U215" si="118">K215-L216</f>
        <v>0</v>
      </c>
      <c r="M215" s="231">
        <f t="shared" si="118"/>
        <v>0</v>
      </c>
      <c r="N215" s="231">
        <f t="shared" si="118"/>
        <v>0</v>
      </c>
      <c r="O215" s="231">
        <f t="shared" si="118"/>
        <v>0</v>
      </c>
      <c r="P215" s="231">
        <f t="shared" si="118"/>
        <v>0</v>
      </c>
      <c r="Q215" s="231">
        <f t="shared" si="118"/>
        <v>0</v>
      </c>
      <c r="R215" s="231">
        <f t="shared" si="118"/>
        <v>0</v>
      </c>
      <c r="S215" s="231">
        <f t="shared" si="118"/>
        <v>0</v>
      </c>
      <c r="T215" s="231">
        <f t="shared" si="118"/>
        <v>0</v>
      </c>
      <c r="U215" s="231">
        <f t="shared" si="118"/>
        <v>0</v>
      </c>
    </row>
    <row r="216" spans="1:21" ht="15">
      <c r="A216" s="198"/>
      <c r="B216" s="175" t="s">
        <v>119</v>
      </c>
      <c r="C216" s="168" t="str">
        <f>"million "&amp;D216</f>
        <v>million LCU</v>
      </c>
      <c r="D216" s="174" t="str">
        <f>D215</f>
        <v>LCU</v>
      </c>
      <c r="E216" s="171"/>
      <c r="F216" s="173"/>
      <c r="G216" s="172"/>
      <c r="H216" s="172"/>
      <c r="I216" s="172"/>
      <c r="J216" s="172"/>
      <c r="K216" s="231"/>
      <c r="L216" s="277">
        <v>0</v>
      </c>
      <c r="M216" s="277">
        <v>0</v>
      </c>
      <c r="N216" s="277">
        <v>0</v>
      </c>
      <c r="O216" s="277">
        <v>0</v>
      </c>
      <c r="P216" s="277">
        <v>0</v>
      </c>
      <c r="Q216" s="277">
        <v>0</v>
      </c>
      <c r="R216" s="277">
        <v>0</v>
      </c>
      <c r="S216" s="277">
        <v>0</v>
      </c>
      <c r="T216" s="277">
        <v>0</v>
      </c>
      <c r="U216" s="277">
        <v>0</v>
      </c>
    </row>
    <row r="217" spans="1:21" ht="15">
      <c r="A217" s="198"/>
      <c r="B217" s="175" t="s">
        <v>182</v>
      </c>
      <c r="C217" s="168" t="str">
        <f>"million "&amp;D217</f>
        <v>million LCU</v>
      </c>
      <c r="D217" s="174" t="str">
        <f>D216</f>
        <v>LCU</v>
      </c>
      <c r="E217" s="171"/>
      <c r="F217" s="173"/>
      <c r="G217" s="172"/>
      <c r="H217" s="172"/>
      <c r="I217" s="172"/>
      <c r="J217" s="172"/>
      <c r="K217" s="231"/>
      <c r="L217" s="277">
        <v>0</v>
      </c>
      <c r="M217" s="277">
        <v>0</v>
      </c>
      <c r="N217" s="277">
        <v>0</v>
      </c>
      <c r="O217" s="277">
        <v>0</v>
      </c>
      <c r="P217" s="277">
        <v>0</v>
      </c>
      <c r="Q217" s="277">
        <v>0</v>
      </c>
      <c r="R217" s="277">
        <v>0</v>
      </c>
      <c r="S217" s="277">
        <v>0</v>
      </c>
      <c r="T217" s="277">
        <v>0</v>
      </c>
      <c r="U217" s="277">
        <v>0</v>
      </c>
    </row>
    <row r="218" spans="1:21" ht="15">
      <c r="A218" s="198"/>
      <c r="B218" s="175" t="s">
        <v>185</v>
      </c>
      <c r="C218" s="168" t="str">
        <f>"LCU per unit of "&amp;D218</f>
        <v>LCU per unit of LCU</v>
      </c>
      <c r="D218" s="174" t="str">
        <f>D217</f>
        <v>LCU</v>
      </c>
      <c r="E218" s="171"/>
      <c r="F218" s="178"/>
      <c r="G218" s="172"/>
      <c r="H218" s="172"/>
      <c r="I218" s="172"/>
      <c r="J218" s="172"/>
      <c r="K218" s="273">
        <f t="shared" ref="K218:U218" si="119">INDEX($K$81:$U$85,MATCH($D218,$B$81:$B$85,0),MATCH(K$78,$K$78:$U$78,0))</f>
        <v>1</v>
      </c>
      <c r="L218" s="273">
        <f t="shared" si="119"/>
        <v>1</v>
      </c>
      <c r="M218" s="273">
        <f t="shared" si="119"/>
        <v>1</v>
      </c>
      <c r="N218" s="273">
        <f t="shared" si="119"/>
        <v>1</v>
      </c>
      <c r="O218" s="273">
        <f t="shared" si="119"/>
        <v>1</v>
      </c>
      <c r="P218" s="273">
        <f t="shared" si="119"/>
        <v>1</v>
      </c>
      <c r="Q218" s="273">
        <f t="shared" si="119"/>
        <v>1</v>
      </c>
      <c r="R218" s="273">
        <f t="shared" si="119"/>
        <v>1</v>
      </c>
      <c r="S218" s="273">
        <f t="shared" si="119"/>
        <v>1</v>
      </c>
      <c r="T218" s="273">
        <f t="shared" si="119"/>
        <v>1</v>
      </c>
      <c r="U218" s="273">
        <f t="shared" si="119"/>
        <v>1</v>
      </c>
    </row>
    <row r="219" spans="1:21" ht="15">
      <c r="A219" s="198"/>
      <c r="B219" s="175" t="s">
        <v>207</v>
      </c>
      <c r="C219" s="168" t="s">
        <v>186</v>
      </c>
      <c r="D219" s="234" t="s">
        <v>65</v>
      </c>
      <c r="E219" s="171"/>
      <c r="F219" s="173"/>
      <c r="G219" s="172"/>
      <c r="H219" s="172"/>
      <c r="I219" s="172"/>
      <c r="J219" s="172"/>
      <c r="K219" s="231">
        <f t="shared" ref="K219:U219" si="120">K215*K218</f>
        <v>0</v>
      </c>
      <c r="L219" s="231">
        <f t="shared" si="120"/>
        <v>0</v>
      </c>
      <c r="M219" s="231">
        <f t="shared" si="120"/>
        <v>0</v>
      </c>
      <c r="N219" s="231">
        <f t="shared" si="120"/>
        <v>0</v>
      </c>
      <c r="O219" s="231">
        <f t="shared" si="120"/>
        <v>0</v>
      </c>
      <c r="P219" s="231">
        <f t="shared" si="120"/>
        <v>0</v>
      </c>
      <c r="Q219" s="231">
        <f t="shared" si="120"/>
        <v>0</v>
      </c>
      <c r="R219" s="231">
        <f t="shared" si="120"/>
        <v>0</v>
      </c>
      <c r="S219" s="231">
        <f t="shared" si="120"/>
        <v>0</v>
      </c>
      <c r="T219" s="231">
        <f t="shared" si="120"/>
        <v>0</v>
      </c>
      <c r="U219" s="231">
        <f t="shared" si="120"/>
        <v>0</v>
      </c>
    </row>
    <row r="220" spans="1:21" ht="15">
      <c r="A220" s="198"/>
      <c r="B220" s="175" t="s">
        <v>188</v>
      </c>
      <c r="C220" s="168" t="s">
        <v>186</v>
      </c>
      <c r="D220" s="174" t="str">
        <f>D219</f>
        <v>Domestic</v>
      </c>
      <c r="E220" s="171"/>
      <c r="F220" s="173"/>
      <c r="G220" s="172"/>
      <c r="H220" s="172"/>
      <c r="I220" s="172"/>
      <c r="J220" s="172"/>
      <c r="K220" s="231"/>
      <c r="L220" s="231">
        <f t="shared" ref="L220:U220" si="121">L216*L218</f>
        <v>0</v>
      </c>
      <c r="M220" s="231">
        <f t="shared" si="121"/>
        <v>0</v>
      </c>
      <c r="N220" s="231">
        <f t="shared" si="121"/>
        <v>0</v>
      </c>
      <c r="O220" s="231">
        <f t="shared" si="121"/>
        <v>0</v>
      </c>
      <c r="P220" s="231">
        <f t="shared" si="121"/>
        <v>0</v>
      </c>
      <c r="Q220" s="231">
        <f t="shared" si="121"/>
        <v>0</v>
      </c>
      <c r="R220" s="231">
        <f t="shared" si="121"/>
        <v>0</v>
      </c>
      <c r="S220" s="231">
        <f t="shared" si="121"/>
        <v>0</v>
      </c>
      <c r="T220" s="231">
        <f t="shared" si="121"/>
        <v>0</v>
      </c>
      <c r="U220" s="231">
        <f t="shared" si="121"/>
        <v>0</v>
      </c>
    </row>
    <row r="221" spans="1:21" ht="15">
      <c r="A221" s="198"/>
      <c r="B221" s="175" t="s">
        <v>206</v>
      </c>
      <c r="C221" s="168" t="s">
        <v>186</v>
      </c>
      <c r="D221" s="174" t="str">
        <f>D220</f>
        <v>Domestic</v>
      </c>
      <c r="E221" s="171"/>
      <c r="F221" s="173"/>
      <c r="G221" s="172"/>
      <c r="H221" s="172"/>
      <c r="I221" s="172"/>
      <c r="J221" s="172"/>
      <c r="K221" s="231"/>
      <c r="L221" s="231">
        <f t="shared" ref="L221:U221" si="122">L217*L218</f>
        <v>0</v>
      </c>
      <c r="M221" s="231">
        <f t="shared" si="122"/>
        <v>0</v>
      </c>
      <c r="N221" s="231">
        <f t="shared" si="122"/>
        <v>0</v>
      </c>
      <c r="O221" s="231">
        <f t="shared" si="122"/>
        <v>0</v>
      </c>
      <c r="P221" s="231">
        <f t="shared" si="122"/>
        <v>0</v>
      </c>
      <c r="Q221" s="231">
        <f t="shared" si="122"/>
        <v>0</v>
      </c>
      <c r="R221" s="231">
        <f t="shared" si="122"/>
        <v>0</v>
      </c>
      <c r="S221" s="231">
        <f t="shared" si="122"/>
        <v>0</v>
      </c>
      <c r="T221" s="231">
        <f t="shared" si="122"/>
        <v>0</v>
      </c>
      <c r="U221" s="231">
        <f t="shared" si="122"/>
        <v>0</v>
      </c>
    </row>
    <row r="222" spans="1:21" ht="15">
      <c r="A222" s="198"/>
      <c r="B222" s="179" t="s">
        <v>191</v>
      </c>
      <c r="C222" s="168"/>
      <c r="D222" s="200"/>
      <c r="E222" s="199"/>
      <c r="F222" s="172"/>
      <c r="G222" s="172"/>
      <c r="H222" s="172"/>
      <c r="I222" s="172"/>
      <c r="J222" s="172"/>
      <c r="K222" s="231"/>
      <c r="L222" s="274"/>
      <c r="M222" s="274"/>
      <c r="N222" s="274"/>
      <c r="O222" s="274"/>
      <c r="P222" s="274"/>
      <c r="Q222" s="274"/>
      <c r="R222" s="274"/>
      <c r="S222" s="274"/>
      <c r="T222" s="274"/>
      <c r="U222" s="274"/>
    </row>
    <row r="223" spans="1:21" ht="15">
      <c r="A223" s="198"/>
      <c r="B223" s="175" t="s">
        <v>208</v>
      </c>
      <c r="C223" s="168" t="str">
        <f>"million "&amp;D223</f>
        <v>million LCU</v>
      </c>
      <c r="D223" s="233" t="s">
        <v>226</v>
      </c>
      <c r="E223" s="171"/>
      <c r="F223" s="173"/>
      <c r="G223" s="172"/>
      <c r="H223" s="172"/>
      <c r="I223" s="172"/>
      <c r="J223" s="172"/>
      <c r="K223" s="276">
        <v>0</v>
      </c>
      <c r="L223" s="231">
        <f t="shared" ref="L223:U223" si="123">K223-L224</f>
        <v>0</v>
      </c>
      <c r="M223" s="231">
        <f t="shared" si="123"/>
        <v>0</v>
      </c>
      <c r="N223" s="231">
        <f t="shared" si="123"/>
        <v>0</v>
      </c>
      <c r="O223" s="231">
        <f t="shared" si="123"/>
        <v>0</v>
      </c>
      <c r="P223" s="231">
        <f t="shared" si="123"/>
        <v>0</v>
      </c>
      <c r="Q223" s="231">
        <f t="shared" si="123"/>
        <v>0</v>
      </c>
      <c r="R223" s="231">
        <f t="shared" si="123"/>
        <v>0</v>
      </c>
      <c r="S223" s="231">
        <f t="shared" si="123"/>
        <v>0</v>
      </c>
      <c r="T223" s="231">
        <f t="shared" si="123"/>
        <v>0</v>
      </c>
      <c r="U223" s="231">
        <f t="shared" si="123"/>
        <v>0</v>
      </c>
    </row>
    <row r="224" spans="1:21" ht="15">
      <c r="A224" s="198"/>
      <c r="B224" s="175" t="s">
        <v>119</v>
      </c>
      <c r="C224" s="168" t="str">
        <f>"million "&amp;D224</f>
        <v>million LCU</v>
      </c>
      <c r="D224" s="174" t="str">
        <f>D223</f>
        <v>LCU</v>
      </c>
      <c r="E224" s="171"/>
      <c r="F224" s="173"/>
      <c r="G224" s="172"/>
      <c r="H224" s="172"/>
      <c r="I224" s="172"/>
      <c r="J224" s="172"/>
      <c r="K224" s="231"/>
      <c r="L224" s="277">
        <v>0</v>
      </c>
      <c r="M224" s="277">
        <v>0</v>
      </c>
      <c r="N224" s="277">
        <v>0</v>
      </c>
      <c r="O224" s="277">
        <v>0</v>
      </c>
      <c r="P224" s="277">
        <v>0</v>
      </c>
      <c r="Q224" s="277">
        <v>0</v>
      </c>
      <c r="R224" s="277">
        <v>0</v>
      </c>
      <c r="S224" s="277">
        <v>0</v>
      </c>
      <c r="T224" s="277">
        <v>0</v>
      </c>
      <c r="U224" s="277">
        <v>0</v>
      </c>
    </row>
    <row r="225" spans="1:21" ht="15">
      <c r="A225" s="198"/>
      <c r="B225" s="175" t="s">
        <v>182</v>
      </c>
      <c r="C225" s="168" t="str">
        <f>"million "&amp;D225</f>
        <v>million LCU</v>
      </c>
      <c r="D225" s="174" t="str">
        <f>D224</f>
        <v>LCU</v>
      </c>
      <c r="E225" s="171"/>
      <c r="F225" s="173"/>
      <c r="G225" s="172"/>
      <c r="H225" s="172"/>
      <c r="I225" s="172"/>
      <c r="J225" s="172"/>
      <c r="K225" s="231"/>
      <c r="L225" s="277">
        <v>0</v>
      </c>
      <c r="M225" s="277">
        <v>0</v>
      </c>
      <c r="N225" s="277">
        <v>0</v>
      </c>
      <c r="O225" s="277">
        <v>0</v>
      </c>
      <c r="P225" s="277">
        <v>0</v>
      </c>
      <c r="Q225" s="277">
        <v>0</v>
      </c>
      <c r="R225" s="277">
        <v>0</v>
      </c>
      <c r="S225" s="277">
        <v>0</v>
      </c>
      <c r="T225" s="277">
        <v>0</v>
      </c>
      <c r="U225" s="277">
        <v>0</v>
      </c>
    </row>
    <row r="226" spans="1:21" ht="15">
      <c r="A226" s="198"/>
      <c r="B226" s="175" t="s">
        <v>185</v>
      </c>
      <c r="C226" s="168" t="str">
        <f>"LCU per unit of "&amp;D226</f>
        <v>LCU per unit of LCU</v>
      </c>
      <c r="D226" s="174" t="str">
        <f>D225</f>
        <v>LCU</v>
      </c>
      <c r="E226" s="171"/>
      <c r="F226" s="178"/>
      <c r="G226" s="172"/>
      <c r="H226" s="172"/>
      <c r="I226" s="172"/>
      <c r="J226" s="172"/>
      <c r="K226" s="273">
        <f t="shared" ref="K226:U226" si="124">INDEX($K$81:$U$85,MATCH($D226,$B$81:$B$85,0),MATCH(K$78,$K$78:$U$78,0))</f>
        <v>1</v>
      </c>
      <c r="L226" s="273">
        <f t="shared" si="124"/>
        <v>1</v>
      </c>
      <c r="M226" s="273">
        <f t="shared" si="124"/>
        <v>1</v>
      </c>
      <c r="N226" s="273">
        <f t="shared" si="124"/>
        <v>1</v>
      </c>
      <c r="O226" s="273">
        <f t="shared" si="124"/>
        <v>1</v>
      </c>
      <c r="P226" s="273">
        <f t="shared" si="124"/>
        <v>1</v>
      </c>
      <c r="Q226" s="273">
        <f t="shared" si="124"/>
        <v>1</v>
      </c>
      <c r="R226" s="273">
        <f t="shared" si="124"/>
        <v>1</v>
      </c>
      <c r="S226" s="273">
        <f t="shared" si="124"/>
        <v>1</v>
      </c>
      <c r="T226" s="273">
        <f t="shared" si="124"/>
        <v>1</v>
      </c>
      <c r="U226" s="273">
        <f t="shared" si="124"/>
        <v>1</v>
      </c>
    </row>
    <row r="227" spans="1:21" ht="15">
      <c r="A227" s="198"/>
      <c r="B227" s="175" t="s">
        <v>207</v>
      </c>
      <c r="C227" s="168" t="s">
        <v>186</v>
      </c>
      <c r="D227" s="234" t="s">
        <v>65</v>
      </c>
      <c r="E227" s="171"/>
      <c r="F227" s="173"/>
      <c r="G227" s="172"/>
      <c r="H227" s="172"/>
      <c r="I227" s="172"/>
      <c r="J227" s="172"/>
      <c r="K227" s="231">
        <f t="shared" ref="K227:U227" si="125">K223*K226</f>
        <v>0</v>
      </c>
      <c r="L227" s="231">
        <f t="shared" si="125"/>
        <v>0</v>
      </c>
      <c r="M227" s="231">
        <f t="shared" si="125"/>
        <v>0</v>
      </c>
      <c r="N227" s="231">
        <f t="shared" si="125"/>
        <v>0</v>
      </c>
      <c r="O227" s="231">
        <f t="shared" si="125"/>
        <v>0</v>
      </c>
      <c r="P227" s="231">
        <f t="shared" si="125"/>
        <v>0</v>
      </c>
      <c r="Q227" s="231">
        <f t="shared" si="125"/>
        <v>0</v>
      </c>
      <c r="R227" s="231">
        <f t="shared" si="125"/>
        <v>0</v>
      </c>
      <c r="S227" s="231">
        <f t="shared" si="125"/>
        <v>0</v>
      </c>
      <c r="T227" s="231">
        <f t="shared" si="125"/>
        <v>0</v>
      </c>
      <c r="U227" s="231">
        <f t="shared" si="125"/>
        <v>0</v>
      </c>
    </row>
    <row r="228" spans="1:21" ht="15">
      <c r="A228" s="198"/>
      <c r="B228" s="175" t="s">
        <v>188</v>
      </c>
      <c r="C228" s="168" t="s">
        <v>186</v>
      </c>
      <c r="D228" s="174" t="str">
        <f>D227</f>
        <v>Domestic</v>
      </c>
      <c r="E228" s="171"/>
      <c r="F228" s="173"/>
      <c r="G228" s="172"/>
      <c r="H228" s="172"/>
      <c r="I228" s="172"/>
      <c r="J228" s="172"/>
      <c r="K228" s="231"/>
      <c r="L228" s="231">
        <f t="shared" ref="L228:U228" si="126">L224*L226</f>
        <v>0</v>
      </c>
      <c r="M228" s="231">
        <f t="shared" si="126"/>
        <v>0</v>
      </c>
      <c r="N228" s="231">
        <f t="shared" si="126"/>
        <v>0</v>
      </c>
      <c r="O228" s="231">
        <f t="shared" si="126"/>
        <v>0</v>
      </c>
      <c r="P228" s="231">
        <f t="shared" si="126"/>
        <v>0</v>
      </c>
      <c r="Q228" s="231">
        <f t="shared" si="126"/>
        <v>0</v>
      </c>
      <c r="R228" s="231">
        <f t="shared" si="126"/>
        <v>0</v>
      </c>
      <c r="S228" s="231">
        <f t="shared" si="126"/>
        <v>0</v>
      </c>
      <c r="T228" s="231">
        <f t="shared" si="126"/>
        <v>0</v>
      </c>
      <c r="U228" s="231">
        <f t="shared" si="126"/>
        <v>0</v>
      </c>
    </row>
    <row r="229" spans="1:21" ht="15">
      <c r="A229" s="198"/>
      <c r="B229" s="175" t="s">
        <v>206</v>
      </c>
      <c r="C229" s="168" t="s">
        <v>186</v>
      </c>
      <c r="D229" s="174" t="str">
        <f>D228</f>
        <v>Domestic</v>
      </c>
      <c r="E229" s="171"/>
      <c r="F229" s="173"/>
      <c r="G229" s="172"/>
      <c r="H229" s="172"/>
      <c r="I229" s="172"/>
      <c r="J229" s="172"/>
      <c r="K229" s="231"/>
      <c r="L229" s="231">
        <f t="shared" ref="L229:U229" si="127">L225*L226</f>
        <v>0</v>
      </c>
      <c r="M229" s="231">
        <f t="shared" si="127"/>
        <v>0</v>
      </c>
      <c r="N229" s="231">
        <f t="shared" si="127"/>
        <v>0</v>
      </c>
      <c r="O229" s="231">
        <f t="shared" si="127"/>
        <v>0</v>
      </c>
      <c r="P229" s="231">
        <f t="shared" si="127"/>
        <v>0</v>
      </c>
      <c r="Q229" s="231">
        <f t="shared" si="127"/>
        <v>0</v>
      </c>
      <c r="R229" s="231">
        <f t="shared" si="127"/>
        <v>0</v>
      </c>
      <c r="S229" s="231">
        <f t="shared" si="127"/>
        <v>0</v>
      </c>
      <c r="T229" s="231">
        <f t="shared" si="127"/>
        <v>0</v>
      </c>
      <c r="U229" s="231">
        <f t="shared" si="127"/>
        <v>0</v>
      </c>
    </row>
    <row r="230" spans="1:21" ht="15">
      <c r="A230" s="198"/>
      <c r="B230" s="179" t="s">
        <v>190</v>
      </c>
      <c r="C230" s="168"/>
      <c r="D230" s="200"/>
      <c r="E230" s="199"/>
      <c r="F230" s="172"/>
      <c r="G230" s="172"/>
      <c r="H230" s="172"/>
      <c r="I230" s="172"/>
      <c r="J230" s="172"/>
      <c r="K230" s="231"/>
      <c r="L230" s="274"/>
      <c r="M230" s="274"/>
      <c r="N230" s="274"/>
      <c r="O230" s="274"/>
      <c r="P230" s="274"/>
      <c r="Q230" s="274"/>
      <c r="R230" s="274"/>
      <c r="S230" s="274"/>
      <c r="T230" s="274"/>
      <c r="U230" s="274"/>
    </row>
    <row r="231" spans="1:21" ht="15">
      <c r="A231" s="198"/>
      <c r="B231" s="175" t="s">
        <v>208</v>
      </c>
      <c r="C231" s="168" t="str">
        <f>"million "&amp;D231</f>
        <v>million LCU</v>
      </c>
      <c r="D231" s="233" t="s">
        <v>226</v>
      </c>
      <c r="E231" s="171"/>
      <c r="F231" s="173"/>
      <c r="G231" s="172"/>
      <c r="H231" s="172"/>
      <c r="I231" s="172"/>
      <c r="J231" s="172"/>
      <c r="K231" s="276">
        <v>0</v>
      </c>
      <c r="L231" s="231">
        <f t="shared" ref="L231:U231" si="128">K231-L232</f>
        <v>0</v>
      </c>
      <c r="M231" s="231">
        <f t="shared" si="128"/>
        <v>0</v>
      </c>
      <c r="N231" s="231">
        <f t="shared" si="128"/>
        <v>0</v>
      </c>
      <c r="O231" s="231">
        <f t="shared" si="128"/>
        <v>0</v>
      </c>
      <c r="P231" s="231">
        <f t="shared" si="128"/>
        <v>0</v>
      </c>
      <c r="Q231" s="231">
        <f t="shared" si="128"/>
        <v>0</v>
      </c>
      <c r="R231" s="231">
        <f t="shared" si="128"/>
        <v>0</v>
      </c>
      <c r="S231" s="231">
        <f t="shared" si="128"/>
        <v>0</v>
      </c>
      <c r="T231" s="231">
        <f t="shared" si="128"/>
        <v>0</v>
      </c>
      <c r="U231" s="231">
        <f t="shared" si="128"/>
        <v>0</v>
      </c>
    </row>
    <row r="232" spans="1:21" ht="15">
      <c r="A232" s="198"/>
      <c r="B232" s="175" t="s">
        <v>119</v>
      </c>
      <c r="C232" s="168" t="str">
        <f>"million "&amp;D232</f>
        <v>million LCU</v>
      </c>
      <c r="D232" s="174" t="str">
        <f>D231</f>
        <v>LCU</v>
      </c>
      <c r="E232" s="171"/>
      <c r="F232" s="173"/>
      <c r="G232" s="172"/>
      <c r="H232" s="172"/>
      <c r="I232" s="172"/>
      <c r="J232" s="172"/>
      <c r="K232" s="231"/>
      <c r="L232" s="277">
        <v>0</v>
      </c>
      <c r="M232" s="277">
        <v>0</v>
      </c>
      <c r="N232" s="277">
        <v>0</v>
      </c>
      <c r="O232" s="277">
        <v>0</v>
      </c>
      <c r="P232" s="277">
        <v>0</v>
      </c>
      <c r="Q232" s="277">
        <v>0</v>
      </c>
      <c r="R232" s="277">
        <v>0</v>
      </c>
      <c r="S232" s="277">
        <v>0</v>
      </c>
      <c r="T232" s="277">
        <v>0</v>
      </c>
      <c r="U232" s="277">
        <v>0</v>
      </c>
    </row>
    <row r="233" spans="1:21" ht="15">
      <c r="A233" s="198"/>
      <c r="B233" s="175" t="s">
        <v>182</v>
      </c>
      <c r="C233" s="168" t="str">
        <f>"million "&amp;D233</f>
        <v>million LCU</v>
      </c>
      <c r="D233" s="174" t="str">
        <f>D232</f>
        <v>LCU</v>
      </c>
      <c r="E233" s="171"/>
      <c r="F233" s="173"/>
      <c r="G233" s="172"/>
      <c r="H233" s="172"/>
      <c r="I233" s="172"/>
      <c r="J233" s="172"/>
      <c r="K233" s="231"/>
      <c r="L233" s="277">
        <v>0</v>
      </c>
      <c r="M233" s="277">
        <v>0</v>
      </c>
      <c r="N233" s="277">
        <v>0</v>
      </c>
      <c r="O233" s="277">
        <v>0</v>
      </c>
      <c r="P233" s="277">
        <v>0</v>
      </c>
      <c r="Q233" s="277">
        <v>0</v>
      </c>
      <c r="R233" s="277">
        <v>0</v>
      </c>
      <c r="S233" s="277">
        <v>0</v>
      </c>
      <c r="T233" s="277">
        <v>0</v>
      </c>
      <c r="U233" s="277">
        <v>0</v>
      </c>
    </row>
    <row r="234" spans="1:21" ht="15">
      <c r="A234" s="198"/>
      <c r="B234" s="175" t="s">
        <v>185</v>
      </c>
      <c r="C234" s="168" t="str">
        <f>"LCU per unit of "&amp;D234</f>
        <v>LCU per unit of LCU</v>
      </c>
      <c r="D234" s="174" t="str">
        <f>D233</f>
        <v>LCU</v>
      </c>
      <c r="E234" s="171"/>
      <c r="F234" s="178"/>
      <c r="G234" s="172"/>
      <c r="H234" s="172"/>
      <c r="I234" s="172"/>
      <c r="J234" s="172"/>
      <c r="K234" s="273">
        <f t="shared" ref="K234:U234" si="129">INDEX($K$81:$U$85,MATCH($D234,$B$81:$B$85,0),MATCH(K$78,$K$78:$U$78,0))</f>
        <v>1</v>
      </c>
      <c r="L234" s="273">
        <f t="shared" si="129"/>
        <v>1</v>
      </c>
      <c r="M234" s="273">
        <f t="shared" si="129"/>
        <v>1</v>
      </c>
      <c r="N234" s="273">
        <f t="shared" si="129"/>
        <v>1</v>
      </c>
      <c r="O234" s="273">
        <f t="shared" si="129"/>
        <v>1</v>
      </c>
      <c r="P234" s="273">
        <f t="shared" si="129"/>
        <v>1</v>
      </c>
      <c r="Q234" s="273">
        <f t="shared" si="129"/>
        <v>1</v>
      </c>
      <c r="R234" s="273">
        <f t="shared" si="129"/>
        <v>1</v>
      </c>
      <c r="S234" s="273">
        <f t="shared" si="129"/>
        <v>1</v>
      </c>
      <c r="T234" s="273">
        <f t="shared" si="129"/>
        <v>1</v>
      </c>
      <c r="U234" s="273">
        <f t="shared" si="129"/>
        <v>1</v>
      </c>
    </row>
    <row r="235" spans="1:21" ht="15">
      <c r="A235" s="198"/>
      <c r="B235" s="175" t="s">
        <v>207</v>
      </c>
      <c r="C235" s="168" t="s">
        <v>186</v>
      </c>
      <c r="D235" s="234" t="s">
        <v>65</v>
      </c>
      <c r="E235" s="171"/>
      <c r="F235" s="173"/>
      <c r="G235" s="172"/>
      <c r="H235" s="172"/>
      <c r="I235" s="172"/>
      <c r="J235" s="172"/>
      <c r="K235" s="231">
        <f t="shared" ref="K235:U235" si="130">K231*K234</f>
        <v>0</v>
      </c>
      <c r="L235" s="231">
        <f t="shared" si="130"/>
        <v>0</v>
      </c>
      <c r="M235" s="231">
        <f t="shared" si="130"/>
        <v>0</v>
      </c>
      <c r="N235" s="231">
        <f t="shared" si="130"/>
        <v>0</v>
      </c>
      <c r="O235" s="231">
        <f t="shared" si="130"/>
        <v>0</v>
      </c>
      <c r="P235" s="231">
        <f t="shared" si="130"/>
        <v>0</v>
      </c>
      <c r="Q235" s="231">
        <f t="shared" si="130"/>
        <v>0</v>
      </c>
      <c r="R235" s="231">
        <f t="shared" si="130"/>
        <v>0</v>
      </c>
      <c r="S235" s="231">
        <f t="shared" si="130"/>
        <v>0</v>
      </c>
      <c r="T235" s="231">
        <f t="shared" si="130"/>
        <v>0</v>
      </c>
      <c r="U235" s="231">
        <f t="shared" si="130"/>
        <v>0</v>
      </c>
    </row>
    <row r="236" spans="1:21" ht="15">
      <c r="A236" s="198"/>
      <c r="B236" s="175" t="s">
        <v>188</v>
      </c>
      <c r="C236" s="168" t="s">
        <v>186</v>
      </c>
      <c r="D236" s="174" t="str">
        <f>D235</f>
        <v>Domestic</v>
      </c>
      <c r="E236" s="171"/>
      <c r="F236" s="173"/>
      <c r="G236" s="172"/>
      <c r="H236" s="172"/>
      <c r="I236" s="172"/>
      <c r="J236" s="172"/>
      <c r="K236" s="231"/>
      <c r="L236" s="231">
        <f t="shared" ref="L236:U236" si="131">L232*L234</f>
        <v>0</v>
      </c>
      <c r="M236" s="231">
        <f t="shared" si="131"/>
        <v>0</v>
      </c>
      <c r="N236" s="231">
        <f t="shared" si="131"/>
        <v>0</v>
      </c>
      <c r="O236" s="231">
        <f t="shared" si="131"/>
        <v>0</v>
      </c>
      <c r="P236" s="231">
        <f t="shared" si="131"/>
        <v>0</v>
      </c>
      <c r="Q236" s="231">
        <f t="shared" si="131"/>
        <v>0</v>
      </c>
      <c r="R236" s="231">
        <f t="shared" si="131"/>
        <v>0</v>
      </c>
      <c r="S236" s="231">
        <f t="shared" si="131"/>
        <v>0</v>
      </c>
      <c r="T236" s="231">
        <f t="shared" si="131"/>
        <v>0</v>
      </c>
      <c r="U236" s="231">
        <f t="shared" si="131"/>
        <v>0</v>
      </c>
    </row>
    <row r="237" spans="1:21" ht="15">
      <c r="A237" s="198"/>
      <c r="B237" s="175" t="s">
        <v>206</v>
      </c>
      <c r="C237" s="168" t="s">
        <v>186</v>
      </c>
      <c r="D237" s="174" t="str">
        <f>D236</f>
        <v>Domestic</v>
      </c>
      <c r="E237" s="171"/>
      <c r="F237" s="173"/>
      <c r="G237" s="172"/>
      <c r="H237" s="172"/>
      <c r="I237" s="172"/>
      <c r="J237" s="172"/>
      <c r="K237" s="231"/>
      <c r="L237" s="231">
        <f t="shared" ref="L237:U237" si="132">L233*L234</f>
        <v>0</v>
      </c>
      <c r="M237" s="231">
        <f t="shared" si="132"/>
        <v>0</v>
      </c>
      <c r="N237" s="231">
        <f t="shared" si="132"/>
        <v>0</v>
      </c>
      <c r="O237" s="231">
        <f t="shared" si="132"/>
        <v>0</v>
      </c>
      <c r="P237" s="231">
        <f t="shared" si="132"/>
        <v>0</v>
      </c>
      <c r="Q237" s="231">
        <f t="shared" si="132"/>
        <v>0</v>
      </c>
      <c r="R237" s="231">
        <f t="shared" si="132"/>
        <v>0</v>
      </c>
      <c r="S237" s="231">
        <f t="shared" si="132"/>
        <v>0</v>
      </c>
      <c r="T237" s="231">
        <f t="shared" si="132"/>
        <v>0</v>
      </c>
      <c r="U237" s="231">
        <f t="shared" si="132"/>
        <v>0</v>
      </c>
    </row>
    <row r="238" spans="1:21" ht="15">
      <c r="A238" s="185"/>
      <c r="B238" s="185"/>
      <c r="C238" s="171"/>
      <c r="D238" s="171"/>
      <c r="E238" s="171"/>
      <c r="F238" s="173"/>
      <c r="G238" s="173"/>
      <c r="H238" s="173"/>
      <c r="I238" s="173"/>
      <c r="J238" s="173"/>
      <c r="K238" s="171"/>
      <c r="L238" s="171"/>
      <c r="M238" s="171"/>
      <c r="N238" s="171"/>
      <c r="O238" s="171"/>
      <c r="P238" s="171"/>
      <c r="Q238" s="171"/>
      <c r="R238" s="171"/>
      <c r="S238" s="168"/>
      <c r="T238" s="168"/>
      <c r="U238" s="168"/>
    </row>
    <row r="239" spans="1:21" ht="15">
      <c r="A239" s="197"/>
      <c r="B239" s="197" t="s">
        <v>205</v>
      </c>
      <c r="C239" s="171"/>
      <c r="D239" s="171"/>
      <c r="E239" s="171"/>
      <c r="F239" s="173"/>
      <c r="G239" s="173"/>
      <c r="H239" s="173"/>
      <c r="I239" s="173"/>
      <c r="J239" s="173"/>
      <c r="K239" s="171"/>
      <c r="L239" s="171"/>
      <c r="M239" s="171"/>
      <c r="N239" s="171"/>
      <c r="O239" s="171"/>
      <c r="P239" s="171"/>
      <c r="Q239" s="171"/>
      <c r="R239" s="171"/>
      <c r="S239" s="168"/>
      <c r="T239" s="168"/>
      <c r="U239" s="168"/>
    </row>
    <row r="240" spans="1:21" ht="15">
      <c r="A240" s="190"/>
      <c r="B240" s="194" t="str">
        <f>"New debts issued from "&amp;L240</f>
        <v>New debts issued from 2020</v>
      </c>
      <c r="C240" s="195"/>
      <c r="D240" s="195"/>
      <c r="E240" s="193"/>
      <c r="F240" s="195"/>
      <c r="G240" s="196">
        <f t="shared" ref="G240:U240" si="133">G78</f>
        <v>2015</v>
      </c>
      <c r="H240" s="196">
        <f t="shared" si="133"/>
        <v>2016</v>
      </c>
      <c r="I240" s="196">
        <f t="shared" si="133"/>
        <v>2017</v>
      </c>
      <c r="J240" s="196">
        <f t="shared" si="133"/>
        <v>2018</v>
      </c>
      <c r="K240" s="196">
        <f t="shared" si="133"/>
        <v>2019</v>
      </c>
      <c r="L240" s="196">
        <f t="shared" si="133"/>
        <v>2020</v>
      </c>
      <c r="M240" s="196">
        <f t="shared" si="133"/>
        <v>2021</v>
      </c>
      <c r="N240" s="196">
        <f t="shared" si="133"/>
        <v>2022</v>
      </c>
      <c r="O240" s="196">
        <f t="shared" si="133"/>
        <v>2023</v>
      </c>
      <c r="P240" s="196">
        <f t="shared" si="133"/>
        <v>2024</v>
      </c>
      <c r="Q240" s="196">
        <f t="shared" si="133"/>
        <v>2025</v>
      </c>
      <c r="R240" s="196">
        <f t="shared" si="133"/>
        <v>2026</v>
      </c>
      <c r="S240" s="196">
        <f t="shared" si="133"/>
        <v>2027</v>
      </c>
      <c r="T240" s="196">
        <f t="shared" si="133"/>
        <v>2028</v>
      </c>
      <c r="U240" s="196">
        <f t="shared" si="133"/>
        <v>2029</v>
      </c>
    </row>
    <row r="241" spans="1:21" ht="15">
      <c r="A241" s="190"/>
      <c r="B241" s="194"/>
      <c r="C241" s="195"/>
      <c r="D241" s="195"/>
      <c r="E241" s="193"/>
      <c r="F241" s="195"/>
      <c r="G241" s="195"/>
      <c r="H241" s="195"/>
      <c r="I241" s="195"/>
      <c r="J241" s="195"/>
      <c r="K241" s="194"/>
      <c r="L241" s="193">
        <v>0</v>
      </c>
      <c r="M241" s="193">
        <f t="shared" ref="M241:U241" si="134">L241+1</f>
        <v>1</v>
      </c>
      <c r="N241" s="193">
        <f t="shared" si="134"/>
        <v>2</v>
      </c>
      <c r="O241" s="193">
        <f t="shared" si="134"/>
        <v>3</v>
      </c>
      <c r="P241" s="193">
        <f t="shared" si="134"/>
        <v>4</v>
      </c>
      <c r="Q241" s="193">
        <f t="shared" si="134"/>
        <v>5</v>
      </c>
      <c r="R241" s="193">
        <f t="shared" si="134"/>
        <v>6</v>
      </c>
      <c r="S241" s="193">
        <f t="shared" si="134"/>
        <v>7</v>
      </c>
      <c r="T241" s="193">
        <f t="shared" si="134"/>
        <v>8</v>
      </c>
      <c r="U241" s="193">
        <f t="shared" si="134"/>
        <v>9</v>
      </c>
    </row>
    <row r="242" spans="1:21" ht="15">
      <c r="A242" s="190"/>
      <c r="B242" s="172"/>
      <c r="C242" s="172"/>
      <c r="D242" s="172"/>
      <c r="E242" s="192"/>
      <c r="F242" s="172"/>
      <c r="G242" s="172"/>
      <c r="H242" s="172"/>
      <c r="I242" s="172"/>
      <c r="J242" s="172"/>
      <c r="K242" s="171"/>
      <c r="L242" s="192"/>
      <c r="M242" s="192"/>
      <c r="N242" s="192"/>
      <c r="O242" s="192"/>
      <c r="P242" s="192"/>
      <c r="Q242" s="192"/>
      <c r="R242" s="192"/>
      <c r="S242" s="192"/>
      <c r="T242" s="192"/>
      <c r="U242" s="192"/>
    </row>
    <row r="243" spans="1:21" ht="15">
      <c r="A243" s="190"/>
      <c r="B243" s="189" t="s">
        <v>204</v>
      </c>
      <c r="C243" s="188"/>
      <c r="D243" s="188"/>
      <c r="E243" s="188"/>
      <c r="F243" s="187"/>
      <c r="G243" s="187"/>
      <c r="H243" s="187"/>
      <c r="I243" s="187"/>
      <c r="J243" s="187"/>
      <c r="K243" s="186"/>
      <c r="L243" s="191"/>
      <c r="M243" s="191"/>
      <c r="N243" s="191"/>
      <c r="O243" s="191"/>
      <c r="P243" s="191"/>
      <c r="Q243" s="191"/>
      <c r="R243" s="191"/>
      <c r="S243" s="191"/>
      <c r="T243" s="191"/>
      <c r="U243" s="191"/>
    </row>
    <row r="244" spans="1:21" ht="15">
      <c r="A244" s="190"/>
      <c r="B244" s="278" t="str">
        <f>B$243&amp;" for debts denominated in "&amp;D244</f>
        <v>Gross borrowings for debts denominated in LCU</v>
      </c>
      <c r="C244" s="251" t="str">
        <f>"million "&amp;D244</f>
        <v>million LCU</v>
      </c>
      <c r="D244" s="279" t="str">
        <f>$B$81</f>
        <v>LCU</v>
      </c>
      <c r="E244" s="280" t="s">
        <v>184</v>
      </c>
      <c r="F244" s="271"/>
      <c r="G244" s="275"/>
      <c r="H244" s="275"/>
      <c r="I244" s="275"/>
      <c r="J244" s="275"/>
      <c r="K244" s="231"/>
      <c r="L244" s="273">
        <f t="shared" ref="L244:U248" si="135">SUMIFS(L$277:L$531,$B$277:$B$531,$E244,$D$277:$D$531,$D244)</f>
        <v>-23995.537312455737</v>
      </c>
      <c r="M244" s="273">
        <f t="shared" ca="1" si="135"/>
        <v>-28980.689059941767</v>
      </c>
      <c r="N244" s="273">
        <f t="shared" ca="1" si="135"/>
        <v>-29454.633666188965</v>
      </c>
      <c r="O244" s="273">
        <f t="shared" ca="1" si="135"/>
        <v>-33467.580759176526</v>
      </c>
      <c r="P244" s="273">
        <f t="shared" ca="1" si="135"/>
        <v>-33549.479798492306</v>
      </c>
      <c r="Q244" s="273">
        <f t="shared" ca="1" si="135"/>
        <v>-59170.34777899224</v>
      </c>
      <c r="R244" s="273">
        <f t="shared" ca="1" si="135"/>
        <v>-57222.638788724675</v>
      </c>
      <c r="S244" s="273">
        <f t="shared" ca="1" si="135"/>
        <v>-43164.803348087931</v>
      </c>
      <c r="T244" s="273">
        <f t="shared" ca="1" si="135"/>
        <v>-21588.280911521331</v>
      </c>
      <c r="U244" s="273">
        <f t="shared" ca="1" si="135"/>
        <v>25071.39216344036</v>
      </c>
    </row>
    <row r="245" spans="1:21" ht="15">
      <c r="A245" s="190"/>
      <c r="B245" s="278" t="str">
        <f>B$243&amp;" for debts denominated in "&amp;D245</f>
        <v>Gross borrowings for debts denominated in USD</v>
      </c>
      <c r="C245" s="251" t="str">
        <f>"million "&amp;D245</f>
        <v>million USD</v>
      </c>
      <c r="D245" s="279" t="str">
        <f>$B$82</f>
        <v>USD</v>
      </c>
      <c r="E245" s="280" t="s">
        <v>184</v>
      </c>
      <c r="F245" s="271"/>
      <c r="G245" s="275"/>
      <c r="H245" s="275"/>
      <c r="I245" s="275"/>
      <c r="J245" s="275"/>
      <c r="K245" s="231"/>
      <c r="L245" s="273">
        <f t="shared" si="135"/>
        <v>0</v>
      </c>
      <c r="M245" s="273">
        <f t="shared" si="135"/>
        <v>0</v>
      </c>
      <c r="N245" s="273">
        <f t="shared" si="135"/>
        <v>0</v>
      </c>
      <c r="O245" s="273">
        <f t="shared" si="135"/>
        <v>0</v>
      </c>
      <c r="P245" s="273">
        <f t="shared" si="135"/>
        <v>0</v>
      </c>
      <c r="Q245" s="273">
        <f t="shared" si="135"/>
        <v>0</v>
      </c>
      <c r="R245" s="273">
        <f t="shared" si="135"/>
        <v>0</v>
      </c>
      <c r="S245" s="273">
        <f t="shared" si="135"/>
        <v>0</v>
      </c>
      <c r="T245" s="273">
        <f t="shared" si="135"/>
        <v>0</v>
      </c>
      <c r="U245" s="273">
        <f t="shared" si="135"/>
        <v>0</v>
      </c>
    </row>
    <row r="246" spans="1:21" ht="15">
      <c r="A246" s="190"/>
      <c r="B246" s="278" t="str">
        <f>B$243&amp;" for debts denominated in "&amp;D246</f>
        <v>Gross borrowings for debts denominated in EUR</v>
      </c>
      <c r="C246" s="251" t="str">
        <f>"million "&amp;D246</f>
        <v>million EUR</v>
      </c>
      <c r="D246" s="279" t="str">
        <f>$B$83</f>
        <v>EUR</v>
      </c>
      <c r="E246" s="280" t="s">
        <v>184</v>
      </c>
      <c r="F246" s="271"/>
      <c r="G246" s="275"/>
      <c r="H246" s="275"/>
      <c r="I246" s="275"/>
      <c r="J246" s="275"/>
      <c r="K246" s="231"/>
      <c r="L246" s="273">
        <f t="shared" si="135"/>
        <v>0</v>
      </c>
      <c r="M246" s="273">
        <f t="shared" si="135"/>
        <v>0</v>
      </c>
      <c r="N246" s="273">
        <f t="shared" si="135"/>
        <v>0</v>
      </c>
      <c r="O246" s="273">
        <f t="shared" si="135"/>
        <v>0</v>
      </c>
      <c r="P246" s="273">
        <f t="shared" si="135"/>
        <v>0</v>
      </c>
      <c r="Q246" s="273">
        <f t="shared" si="135"/>
        <v>0</v>
      </c>
      <c r="R246" s="273">
        <f t="shared" si="135"/>
        <v>0</v>
      </c>
      <c r="S246" s="273">
        <f t="shared" si="135"/>
        <v>0</v>
      </c>
      <c r="T246" s="273">
        <f t="shared" si="135"/>
        <v>0</v>
      </c>
      <c r="U246" s="273">
        <f t="shared" si="135"/>
        <v>0</v>
      </c>
    </row>
    <row r="247" spans="1:21" ht="15">
      <c r="A247" s="190"/>
      <c r="B247" s="278" t="str">
        <f>B$243&amp;" for debts denominated in "&amp;D247</f>
        <v>Gross borrowings for debts denominated in GBP</v>
      </c>
      <c r="C247" s="251" t="str">
        <f>"million "&amp;D247</f>
        <v>million GBP</v>
      </c>
      <c r="D247" s="279" t="str">
        <f>$B$84</f>
        <v>GBP</v>
      </c>
      <c r="E247" s="280" t="s">
        <v>184</v>
      </c>
      <c r="F247" s="271"/>
      <c r="G247" s="275"/>
      <c r="H247" s="275"/>
      <c r="I247" s="275"/>
      <c r="J247" s="275"/>
      <c r="K247" s="231"/>
      <c r="L247" s="273">
        <f t="shared" si="135"/>
        <v>0</v>
      </c>
      <c r="M247" s="273">
        <f t="shared" si="135"/>
        <v>0</v>
      </c>
      <c r="N247" s="273">
        <f t="shared" si="135"/>
        <v>0</v>
      </c>
      <c r="O247" s="273">
        <f t="shared" si="135"/>
        <v>0</v>
      </c>
      <c r="P247" s="273">
        <f t="shared" si="135"/>
        <v>0</v>
      </c>
      <c r="Q247" s="273">
        <f t="shared" si="135"/>
        <v>0</v>
      </c>
      <c r="R247" s="273">
        <f t="shared" si="135"/>
        <v>0</v>
      </c>
      <c r="S247" s="273">
        <f t="shared" si="135"/>
        <v>0</v>
      </c>
      <c r="T247" s="273">
        <f t="shared" si="135"/>
        <v>0</v>
      </c>
      <c r="U247" s="273">
        <f t="shared" si="135"/>
        <v>0</v>
      </c>
    </row>
    <row r="248" spans="1:21" ht="15">
      <c r="A248" s="190"/>
      <c r="B248" s="278" t="str">
        <f>B$243&amp;" for debts denominated in "&amp;D248</f>
        <v>Gross borrowings for debts denominated in CHY</v>
      </c>
      <c r="C248" s="251" t="str">
        <f>"million "&amp;D248</f>
        <v>million CHY</v>
      </c>
      <c r="D248" s="279" t="str">
        <f>$B$85</f>
        <v>CHY</v>
      </c>
      <c r="E248" s="280" t="s">
        <v>184</v>
      </c>
      <c r="F248" s="271"/>
      <c r="G248" s="275"/>
      <c r="H248" s="275"/>
      <c r="I248" s="275"/>
      <c r="J248" s="275"/>
      <c r="K248" s="231"/>
      <c r="L248" s="273">
        <f t="shared" si="135"/>
        <v>0</v>
      </c>
      <c r="M248" s="273">
        <f t="shared" si="135"/>
        <v>0</v>
      </c>
      <c r="N248" s="273">
        <f t="shared" si="135"/>
        <v>0</v>
      </c>
      <c r="O248" s="273">
        <f t="shared" si="135"/>
        <v>0</v>
      </c>
      <c r="P248" s="273">
        <f t="shared" si="135"/>
        <v>0</v>
      </c>
      <c r="Q248" s="273">
        <f t="shared" si="135"/>
        <v>0</v>
      </c>
      <c r="R248" s="273">
        <f t="shared" si="135"/>
        <v>0</v>
      </c>
      <c r="S248" s="273">
        <f t="shared" si="135"/>
        <v>0</v>
      </c>
      <c r="T248" s="273">
        <f t="shared" si="135"/>
        <v>0</v>
      </c>
      <c r="U248" s="273">
        <f t="shared" si="135"/>
        <v>0</v>
      </c>
    </row>
    <row r="249" spans="1:21" ht="15">
      <c r="A249" s="190"/>
      <c r="B249" s="258" t="str">
        <f>B$243&amp;" TOTAL in LCU"</f>
        <v>Gross borrowings TOTAL in LCU</v>
      </c>
      <c r="C249" s="251" t="s">
        <v>186</v>
      </c>
      <c r="D249" s="281"/>
      <c r="E249" s="271"/>
      <c r="F249" s="271"/>
      <c r="G249" s="275"/>
      <c r="H249" s="275"/>
      <c r="I249" s="275"/>
      <c r="J249" s="275"/>
      <c r="K249" s="231"/>
      <c r="L249" s="262">
        <f t="shared" ref="L249:U249" si="136">SUMPRODUCT(L244:L248,L$81:L$85)</f>
        <v>-23995.537312455737</v>
      </c>
      <c r="M249" s="262">
        <f t="shared" ca="1" si="136"/>
        <v>-28980.689059941767</v>
      </c>
      <c r="N249" s="262">
        <f t="shared" ca="1" si="136"/>
        <v>-29454.633666188965</v>
      </c>
      <c r="O249" s="262">
        <f t="shared" ca="1" si="136"/>
        <v>-33467.580759176526</v>
      </c>
      <c r="P249" s="262">
        <f t="shared" ca="1" si="136"/>
        <v>-33549.479798492306</v>
      </c>
      <c r="Q249" s="262">
        <f t="shared" ca="1" si="136"/>
        <v>-59170.34777899224</v>
      </c>
      <c r="R249" s="262">
        <f t="shared" ca="1" si="136"/>
        <v>-57222.638788724675</v>
      </c>
      <c r="S249" s="262">
        <f t="shared" ca="1" si="136"/>
        <v>-43164.803348087931</v>
      </c>
      <c r="T249" s="262">
        <f t="shared" ca="1" si="136"/>
        <v>-21588.280911521331</v>
      </c>
      <c r="U249" s="262">
        <f t="shared" ca="1" si="136"/>
        <v>25071.39216344036</v>
      </c>
    </row>
    <row r="250" spans="1:21" ht="15">
      <c r="A250" s="190"/>
      <c r="B250" s="269" t="s">
        <v>203</v>
      </c>
      <c r="C250" s="282"/>
      <c r="D250" s="282"/>
      <c r="E250" s="283"/>
      <c r="F250" s="283"/>
      <c r="G250" s="284"/>
      <c r="H250" s="284"/>
      <c r="I250" s="284"/>
      <c r="J250" s="284"/>
      <c r="K250" s="276"/>
      <c r="L250" s="270" t="str">
        <f t="shared" ref="L250:U250" si="137">IF(L249=L101,"OK","CHECK")</f>
        <v>OK</v>
      </c>
      <c r="M250" s="270" t="str">
        <f t="shared" ca="1" si="137"/>
        <v>OK</v>
      </c>
      <c r="N250" s="270" t="str">
        <f t="shared" ca="1" si="137"/>
        <v>OK</v>
      </c>
      <c r="O250" s="270" t="str">
        <f t="shared" ca="1" si="137"/>
        <v>OK</v>
      </c>
      <c r="P250" s="270" t="str">
        <f t="shared" ca="1" si="137"/>
        <v>OK</v>
      </c>
      <c r="Q250" s="270" t="str">
        <f t="shared" ca="1" si="137"/>
        <v>OK</v>
      </c>
      <c r="R250" s="270" t="str">
        <f t="shared" ca="1" si="137"/>
        <v>OK</v>
      </c>
      <c r="S250" s="270" t="str">
        <f t="shared" ca="1" si="137"/>
        <v>OK</v>
      </c>
      <c r="T250" s="270" t="str">
        <f t="shared" ca="1" si="137"/>
        <v>OK</v>
      </c>
      <c r="U250" s="270" t="str">
        <f t="shared" ca="1" si="137"/>
        <v>OK</v>
      </c>
    </row>
    <row r="251" spans="1:21" ht="15">
      <c r="A251" s="190"/>
      <c r="B251" s="280"/>
      <c r="C251" s="281"/>
      <c r="D251" s="281"/>
      <c r="E251" s="271"/>
      <c r="F251" s="275"/>
      <c r="G251" s="275"/>
      <c r="H251" s="275"/>
      <c r="I251" s="275"/>
      <c r="J251" s="275"/>
      <c r="K251" s="231"/>
      <c r="L251" s="273"/>
      <c r="M251" s="273"/>
      <c r="N251" s="273"/>
      <c r="O251" s="273"/>
      <c r="P251" s="273"/>
      <c r="Q251" s="273"/>
      <c r="R251" s="273"/>
      <c r="S251" s="273"/>
      <c r="T251" s="273"/>
      <c r="U251" s="273"/>
    </row>
    <row r="252" spans="1:21" ht="15">
      <c r="A252" s="190"/>
      <c r="B252" s="189" t="s">
        <v>202</v>
      </c>
      <c r="C252" s="188"/>
      <c r="D252" s="188"/>
      <c r="E252" s="188"/>
      <c r="F252" s="187"/>
      <c r="G252" s="187"/>
      <c r="H252" s="187"/>
      <c r="I252" s="187"/>
      <c r="J252" s="187"/>
      <c r="K252" s="235"/>
      <c r="L252" s="236"/>
      <c r="M252" s="236"/>
      <c r="N252" s="236"/>
      <c r="O252" s="236"/>
      <c r="P252" s="236"/>
      <c r="Q252" s="236"/>
      <c r="R252" s="236"/>
      <c r="S252" s="236"/>
      <c r="T252" s="236"/>
      <c r="U252" s="236"/>
    </row>
    <row r="253" spans="1:21" ht="15">
      <c r="A253" s="190"/>
      <c r="B253" s="278" t="str">
        <f>B$252&amp;" for debts denominated in "&amp;D253</f>
        <v>Principal amortization payments for debts denominated in LCU</v>
      </c>
      <c r="C253" s="251" t="str">
        <f>"million "&amp;D253</f>
        <v>million LCU</v>
      </c>
      <c r="D253" s="279" t="str">
        <f>$B$81</f>
        <v>LCU</v>
      </c>
      <c r="E253" s="280" t="s">
        <v>119</v>
      </c>
      <c r="F253" s="271"/>
      <c r="G253" s="275"/>
      <c r="H253" s="275"/>
      <c r="I253" s="275"/>
      <c r="J253" s="275"/>
      <c r="K253" s="231"/>
      <c r="L253" s="273">
        <f t="shared" ref="L253:U257" si="138">SUMIFS(L$277:L$531,$B$277:$B$531,$E253,$D$277:$D$531,$D253)</f>
        <v>0</v>
      </c>
      <c r="M253" s="273">
        <f t="shared" ca="1" si="138"/>
        <v>0</v>
      </c>
      <c r="N253" s="273">
        <f t="shared" ca="1" si="138"/>
        <v>0</v>
      </c>
      <c r="O253" s="273">
        <f t="shared" ca="1" si="138"/>
        <v>0</v>
      </c>
      <c r="P253" s="273">
        <f t="shared" ca="1" si="138"/>
        <v>0</v>
      </c>
      <c r="Q253" s="273">
        <f t="shared" ca="1" si="138"/>
        <v>-23995.537312455737</v>
      </c>
      <c r="R253" s="273">
        <f t="shared" ca="1" si="138"/>
        <v>-28980.689059941767</v>
      </c>
      <c r="S253" s="273">
        <f t="shared" ca="1" si="138"/>
        <v>-29454.633666188965</v>
      </c>
      <c r="T253" s="273">
        <f t="shared" ca="1" si="138"/>
        <v>-33467.580759176526</v>
      </c>
      <c r="U253" s="273">
        <f t="shared" ca="1" si="138"/>
        <v>-33549.479798492306</v>
      </c>
    </row>
    <row r="254" spans="1:21" ht="15">
      <c r="A254" s="190"/>
      <c r="B254" s="278" t="str">
        <f>B$252&amp;" for debts denominated in "&amp;D254</f>
        <v>Principal amortization payments for debts denominated in USD</v>
      </c>
      <c r="C254" s="251" t="str">
        <f>"million "&amp;D254</f>
        <v>million USD</v>
      </c>
      <c r="D254" s="279" t="str">
        <f>$B$82</f>
        <v>USD</v>
      </c>
      <c r="E254" s="280" t="s">
        <v>119</v>
      </c>
      <c r="F254" s="271"/>
      <c r="G254" s="275"/>
      <c r="H254" s="275"/>
      <c r="I254" s="275"/>
      <c r="J254" s="275"/>
      <c r="K254" s="231"/>
      <c r="L254" s="273">
        <f t="shared" si="138"/>
        <v>0</v>
      </c>
      <c r="M254" s="273">
        <f t="shared" ca="1" si="138"/>
        <v>0</v>
      </c>
      <c r="N254" s="273">
        <f t="shared" ca="1" si="138"/>
        <v>0</v>
      </c>
      <c r="O254" s="273">
        <f t="shared" ca="1" si="138"/>
        <v>0</v>
      </c>
      <c r="P254" s="273">
        <f t="shared" ca="1" si="138"/>
        <v>0</v>
      </c>
      <c r="Q254" s="273">
        <f t="shared" ca="1" si="138"/>
        <v>0</v>
      </c>
      <c r="R254" s="273">
        <f t="shared" ca="1" si="138"/>
        <v>0</v>
      </c>
      <c r="S254" s="273">
        <f t="shared" ca="1" si="138"/>
        <v>0</v>
      </c>
      <c r="T254" s="273">
        <f t="shared" ca="1" si="138"/>
        <v>0</v>
      </c>
      <c r="U254" s="273">
        <f t="shared" ca="1" si="138"/>
        <v>0</v>
      </c>
    </row>
    <row r="255" spans="1:21" ht="15">
      <c r="A255" s="190"/>
      <c r="B255" s="278" t="str">
        <f>B$252&amp;" for debts denominated in "&amp;D255</f>
        <v>Principal amortization payments for debts denominated in EUR</v>
      </c>
      <c r="C255" s="251" t="str">
        <f>"million "&amp;D255</f>
        <v>million EUR</v>
      </c>
      <c r="D255" s="279" t="str">
        <f>$B$83</f>
        <v>EUR</v>
      </c>
      <c r="E255" s="280" t="s">
        <v>119</v>
      </c>
      <c r="F255" s="271"/>
      <c r="G255" s="275"/>
      <c r="H255" s="275"/>
      <c r="I255" s="275"/>
      <c r="J255" s="275"/>
      <c r="K255" s="231"/>
      <c r="L255" s="273">
        <f t="shared" si="138"/>
        <v>0</v>
      </c>
      <c r="M255" s="273">
        <f t="shared" si="138"/>
        <v>0</v>
      </c>
      <c r="N255" s="273">
        <f t="shared" si="138"/>
        <v>0</v>
      </c>
      <c r="O255" s="273">
        <f t="shared" si="138"/>
        <v>0</v>
      </c>
      <c r="P255" s="273">
        <f t="shared" si="138"/>
        <v>0</v>
      </c>
      <c r="Q255" s="273">
        <f t="shared" si="138"/>
        <v>0</v>
      </c>
      <c r="R255" s="273">
        <f t="shared" si="138"/>
        <v>0</v>
      </c>
      <c r="S255" s="273">
        <f t="shared" si="138"/>
        <v>0</v>
      </c>
      <c r="T255" s="273">
        <f t="shared" si="138"/>
        <v>0</v>
      </c>
      <c r="U255" s="273">
        <f t="shared" si="138"/>
        <v>0</v>
      </c>
    </row>
    <row r="256" spans="1:21" ht="15">
      <c r="A256" s="190"/>
      <c r="B256" s="278" t="str">
        <f>B$252&amp;" for debts denominated in "&amp;D256</f>
        <v>Principal amortization payments for debts denominated in GBP</v>
      </c>
      <c r="C256" s="251" t="str">
        <f>"million "&amp;D256</f>
        <v>million GBP</v>
      </c>
      <c r="D256" s="279" t="str">
        <f>$B$84</f>
        <v>GBP</v>
      </c>
      <c r="E256" s="280" t="s">
        <v>119</v>
      </c>
      <c r="F256" s="271"/>
      <c r="G256" s="275"/>
      <c r="H256" s="275"/>
      <c r="I256" s="275"/>
      <c r="J256" s="275"/>
      <c r="K256" s="231"/>
      <c r="L256" s="273">
        <f t="shared" si="138"/>
        <v>0</v>
      </c>
      <c r="M256" s="273">
        <f t="shared" si="138"/>
        <v>0</v>
      </c>
      <c r="N256" s="273">
        <f t="shared" si="138"/>
        <v>0</v>
      </c>
      <c r="O256" s="273">
        <f t="shared" si="138"/>
        <v>0</v>
      </c>
      <c r="P256" s="273">
        <f t="shared" si="138"/>
        <v>0</v>
      </c>
      <c r="Q256" s="273">
        <f t="shared" si="138"/>
        <v>0</v>
      </c>
      <c r="R256" s="273">
        <f t="shared" si="138"/>
        <v>0</v>
      </c>
      <c r="S256" s="273">
        <f t="shared" si="138"/>
        <v>0</v>
      </c>
      <c r="T256" s="273">
        <f t="shared" si="138"/>
        <v>0</v>
      </c>
      <c r="U256" s="273">
        <f t="shared" si="138"/>
        <v>0</v>
      </c>
    </row>
    <row r="257" spans="1:21" ht="15">
      <c r="A257" s="190"/>
      <c r="B257" s="278" t="str">
        <f>B$252&amp;" for debts denominated in "&amp;D257</f>
        <v>Principal amortization payments for debts denominated in CHY</v>
      </c>
      <c r="C257" s="251" t="str">
        <f>"million "&amp;D257</f>
        <v>million CHY</v>
      </c>
      <c r="D257" s="279" t="str">
        <f>$B$85</f>
        <v>CHY</v>
      </c>
      <c r="E257" s="280" t="s">
        <v>119</v>
      </c>
      <c r="F257" s="271"/>
      <c r="G257" s="275"/>
      <c r="H257" s="275"/>
      <c r="I257" s="275"/>
      <c r="J257" s="275"/>
      <c r="K257" s="231"/>
      <c r="L257" s="273">
        <f t="shared" si="138"/>
        <v>0</v>
      </c>
      <c r="M257" s="273">
        <f t="shared" si="138"/>
        <v>0</v>
      </c>
      <c r="N257" s="273">
        <f t="shared" si="138"/>
        <v>0</v>
      </c>
      <c r="O257" s="273">
        <f t="shared" si="138"/>
        <v>0</v>
      </c>
      <c r="P257" s="273">
        <f t="shared" si="138"/>
        <v>0</v>
      </c>
      <c r="Q257" s="273">
        <f t="shared" si="138"/>
        <v>0</v>
      </c>
      <c r="R257" s="273">
        <f t="shared" si="138"/>
        <v>0</v>
      </c>
      <c r="S257" s="273">
        <f t="shared" si="138"/>
        <v>0</v>
      </c>
      <c r="T257" s="273">
        <f t="shared" si="138"/>
        <v>0</v>
      </c>
      <c r="U257" s="273">
        <f t="shared" si="138"/>
        <v>0</v>
      </c>
    </row>
    <row r="258" spans="1:21" ht="15">
      <c r="A258" s="190"/>
      <c r="B258" s="258" t="str">
        <f>B$252&amp;" TOTAL in LCU"</f>
        <v>Principal amortization payments TOTAL in LCU</v>
      </c>
      <c r="C258" s="251" t="s">
        <v>186</v>
      </c>
      <c r="D258" s="281"/>
      <c r="E258" s="271"/>
      <c r="F258" s="271"/>
      <c r="G258" s="275"/>
      <c r="H258" s="275"/>
      <c r="I258" s="275"/>
      <c r="J258" s="275"/>
      <c r="K258" s="231"/>
      <c r="L258" s="262">
        <f t="shared" ref="L258:U258" si="139">SUMPRODUCT(L253:L257,L$81:L$85)</f>
        <v>0</v>
      </c>
      <c r="M258" s="262">
        <f t="shared" ca="1" si="139"/>
        <v>0</v>
      </c>
      <c r="N258" s="262">
        <f t="shared" ca="1" si="139"/>
        <v>0</v>
      </c>
      <c r="O258" s="262">
        <f t="shared" ca="1" si="139"/>
        <v>0</v>
      </c>
      <c r="P258" s="262">
        <f t="shared" ca="1" si="139"/>
        <v>0</v>
      </c>
      <c r="Q258" s="262">
        <f t="shared" ca="1" si="139"/>
        <v>-23995.537312455737</v>
      </c>
      <c r="R258" s="262">
        <f t="shared" ca="1" si="139"/>
        <v>-28980.689059941767</v>
      </c>
      <c r="S258" s="262">
        <f t="shared" ca="1" si="139"/>
        <v>-29454.633666188965</v>
      </c>
      <c r="T258" s="262">
        <f t="shared" ca="1" si="139"/>
        <v>-33467.580759176526</v>
      </c>
      <c r="U258" s="262">
        <f t="shared" ca="1" si="139"/>
        <v>-33549.479798492306</v>
      </c>
    </row>
    <row r="259" spans="1:21" ht="15">
      <c r="A259" s="190"/>
      <c r="B259" s="280"/>
      <c r="C259" s="281"/>
      <c r="D259" s="281"/>
      <c r="E259" s="271"/>
      <c r="F259" s="271"/>
      <c r="G259" s="275"/>
      <c r="H259" s="275"/>
      <c r="I259" s="275"/>
      <c r="J259" s="275"/>
      <c r="K259" s="231"/>
      <c r="L259" s="274"/>
      <c r="M259" s="273"/>
      <c r="N259" s="273"/>
      <c r="O259" s="273"/>
      <c r="P259" s="273"/>
      <c r="Q259" s="273"/>
      <c r="R259" s="273"/>
      <c r="S259" s="273"/>
      <c r="T259" s="273"/>
      <c r="U259" s="273"/>
    </row>
    <row r="260" spans="1:21" ht="15">
      <c r="A260" s="190"/>
      <c r="B260" s="189" t="s">
        <v>201</v>
      </c>
      <c r="C260" s="188"/>
      <c r="D260" s="188"/>
      <c r="E260" s="188"/>
      <c r="F260" s="187"/>
      <c r="G260" s="187"/>
      <c r="H260" s="187"/>
      <c r="I260" s="187"/>
      <c r="J260" s="187"/>
      <c r="K260" s="235"/>
      <c r="L260" s="236"/>
      <c r="M260" s="236"/>
      <c r="N260" s="236"/>
      <c r="O260" s="236"/>
      <c r="P260" s="236"/>
      <c r="Q260" s="236"/>
      <c r="R260" s="236"/>
      <c r="S260" s="236"/>
      <c r="T260" s="236"/>
      <c r="U260" s="236"/>
    </row>
    <row r="261" spans="1:21" ht="15">
      <c r="A261" s="190"/>
      <c r="B261" s="278" t="str">
        <f>B$260&amp;" for debts denominated in "&amp;D261</f>
        <v>Interest payments for debts denominated in LCU</v>
      </c>
      <c r="C261" s="251" t="str">
        <f>"million "&amp;D261</f>
        <v>million LCU</v>
      </c>
      <c r="D261" s="279" t="str">
        <f>$B$81</f>
        <v>LCU</v>
      </c>
      <c r="E261" s="280" t="s">
        <v>182</v>
      </c>
      <c r="F261" s="271"/>
      <c r="G261" s="275"/>
      <c r="H261" s="275"/>
      <c r="I261" s="275"/>
      <c r="J261" s="275"/>
      <c r="K261" s="231"/>
      <c r="L261" s="273">
        <f t="shared" ref="L261:U265" si="140">SUMIFS(L$277:L$531,$B$277:$B$531,$E261,$D$277:$D$531,$D261)</f>
        <v>0</v>
      </c>
      <c r="M261" s="273">
        <f t="shared" si="140"/>
        <v>-819.64298499645884</v>
      </c>
      <c r="N261" s="273">
        <f t="shared" ca="1" si="140"/>
        <v>-2093.0981097918011</v>
      </c>
      <c r="O261" s="273">
        <f t="shared" ca="1" si="140"/>
        <v>-3456.7188030869183</v>
      </c>
      <c r="P261" s="273">
        <f t="shared" ca="1" si="140"/>
        <v>-5191.0127638210397</v>
      </c>
      <c r="Q261" s="273">
        <f t="shared" ca="1" si="140"/>
        <v>-6979.014272700424</v>
      </c>
      <c r="R261" s="273">
        <f t="shared" ca="1" si="140"/>
        <v>-10041.840078773352</v>
      </c>
      <c r="S261" s="273">
        <f t="shared" ca="1" si="140"/>
        <v>-12537.594977388479</v>
      </c>
      <c r="T261" s="273">
        <f t="shared" ca="1" si="140"/>
        <v>-13858.987526237263</v>
      </c>
      <c r="U261" s="273">
        <f t="shared" ca="1" si="140"/>
        <v>-13121.993564006883</v>
      </c>
    </row>
    <row r="262" spans="1:21" ht="15">
      <c r="A262" s="190"/>
      <c r="B262" s="278" t="str">
        <f>B$260&amp;" for debts denominated in "&amp;D262</f>
        <v>Interest payments for debts denominated in USD</v>
      </c>
      <c r="C262" s="251" t="str">
        <f>"million "&amp;D262</f>
        <v>million USD</v>
      </c>
      <c r="D262" s="279" t="str">
        <f>$B$82</f>
        <v>USD</v>
      </c>
      <c r="E262" s="280" t="s">
        <v>182</v>
      </c>
      <c r="F262" s="271"/>
      <c r="G262" s="275"/>
      <c r="H262" s="275"/>
      <c r="I262" s="275"/>
      <c r="J262" s="275"/>
      <c r="K262" s="231"/>
      <c r="L262" s="273">
        <f t="shared" si="140"/>
        <v>0</v>
      </c>
      <c r="M262" s="273">
        <f t="shared" si="140"/>
        <v>0</v>
      </c>
      <c r="N262" s="273">
        <f t="shared" ca="1" si="140"/>
        <v>0</v>
      </c>
      <c r="O262" s="273">
        <f t="shared" ca="1" si="140"/>
        <v>0</v>
      </c>
      <c r="P262" s="273">
        <f t="shared" ca="1" si="140"/>
        <v>0</v>
      </c>
      <c r="Q262" s="273">
        <f t="shared" ca="1" si="140"/>
        <v>0</v>
      </c>
      <c r="R262" s="273">
        <f t="shared" ca="1" si="140"/>
        <v>0</v>
      </c>
      <c r="S262" s="273">
        <f t="shared" ca="1" si="140"/>
        <v>0</v>
      </c>
      <c r="T262" s="273">
        <f t="shared" ca="1" si="140"/>
        <v>0</v>
      </c>
      <c r="U262" s="273">
        <f t="shared" ca="1" si="140"/>
        <v>0</v>
      </c>
    </row>
    <row r="263" spans="1:21" ht="15">
      <c r="A263" s="190"/>
      <c r="B263" s="278" t="str">
        <f>B$260&amp;" for debts denominated in "&amp;D263</f>
        <v>Interest payments for debts denominated in EUR</v>
      </c>
      <c r="C263" s="251" t="str">
        <f>"million "&amp;D263</f>
        <v>million EUR</v>
      </c>
      <c r="D263" s="279" t="str">
        <f>$B$83</f>
        <v>EUR</v>
      </c>
      <c r="E263" s="280" t="s">
        <v>182</v>
      </c>
      <c r="F263" s="271"/>
      <c r="G263" s="275"/>
      <c r="H263" s="275"/>
      <c r="I263" s="275"/>
      <c r="J263" s="275"/>
      <c r="K263" s="231"/>
      <c r="L263" s="273">
        <f t="shared" si="140"/>
        <v>0</v>
      </c>
      <c r="M263" s="273">
        <f t="shared" si="140"/>
        <v>0</v>
      </c>
      <c r="N263" s="273">
        <f t="shared" si="140"/>
        <v>0</v>
      </c>
      <c r="O263" s="273">
        <f t="shared" si="140"/>
        <v>0</v>
      </c>
      <c r="P263" s="273">
        <f t="shared" si="140"/>
        <v>0</v>
      </c>
      <c r="Q263" s="273">
        <f t="shared" si="140"/>
        <v>0</v>
      </c>
      <c r="R263" s="273">
        <f t="shared" si="140"/>
        <v>0</v>
      </c>
      <c r="S263" s="273">
        <f t="shared" si="140"/>
        <v>0</v>
      </c>
      <c r="T263" s="273">
        <f t="shared" si="140"/>
        <v>0</v>
      </c>
      <c r="U263" s="273">
        <f t="shared" si="140"/>
        <v>0</v>
      </c>
    </row>
    <row r="264" spans="1:21" ht="15">
      <c r="A264" s="190"/>
      <c r="B264" s="278" t="str">
        <f>B$260&amp;" for debts denominated in "&amp;D264</f>
        <v>Interest payments for debts denominated in GBP</v>
      </c>
      <c r="C264" s="251" t="str">
        <f>"million "&amp;D264</f>
        <v>million GBP</v>
      </c>
      <c r="D264" s="279" t="str">
        <f>$B$84</f>
        <v>GBP</v>
      </c>
      <c r="E264" s="280" t="s">
        <v>182</v>
      </c>
      <c r="F264" s="271"/>
      <c r="G264" s="275"/>
      <c r="H264" s="275"/>
      <c r="I264" s="275"/>
      <c r="J264" s="275"/>
      <c r="K264" s="231"/>
      <c r="L264" s="273">
        <f t="shared" si="140"/>
        <v>0</v>
      </c>
      <c r="M264" s="273">
        <f t="shared" si="140"/>
        <v>0</v>
      </c>
      <c r="N264" s="273">
        <f t="shared" si="140"/>
        <v>0</v>
      </c>
      <c r="O264" s="273">
        <f t="shared" si="140"/>
        <v>0</v>
      </c>
      <c r="P264" s="273">
        <f t="shared" si="140"/>
        <v>0</v>
      </c>
      <c r="Q264" s="273">
        <f t="shared" si="140"/>
        <v>0</v>
      </c>
      <c r="R264" s="273">
        <f t="shared" si="140"/>
        <v>0</v>
      </c>
      <c r="S264" s="273">
        <f t="shared" si="140"/>
        <v>0</v>
      </c>
      <c r="T264" s="273">
        <f t="shared" si="140"/>
        <v>0</v>
      </c>
      <c r="U264" s="273">
        <f t="shared" si="140"/>
        <v>0</v>
      </c>
    </row>
    <row r="265" spans="1:21" ht="15">
      <c r="A265" s="190"/>
      <c r="B265" s="278" t="str">
        <f>B$260&amp;" for debts denominated in "&amp;D265</f>
        <v>Interest payments for debts denominated in CHY</v>
      </c>
      <c r="C265" s="251" t="str">
        <f>"million "&amp;D265</f>
        <v>million CHY</v>
      </c>
      <c r="D265" s="279" t="str">
        <f>$B$85</f>
        <v>CHY</v>
      </c>
      <c r="E265" s="280" t="s">
        <v>182</v>
      </c>
      <c r="F265" s="271"/>
      <c r="G265" s="275"/>
      <c r="H265" s="275"/>
      <c r="I265" s="275"/>
      <c r="J265" s="275"/>
      <c r="K265" s="231"/>
      <c r="L265" s="273">
        <f t="shared" si="140"/>
        <v>0</v>
      </c>
      <c r="M265" s="273">
        <f t="shared" si="140"/>
        <v>0</v>
      </c>
      <c r="N265" s="273">
        <f t="shared" si="140"/>
        <v>0</v>
      </c>
      <c r="O265" s="273">
        <f t="shared" si="140"/>
        <v>0</v>
      </c>
      <c r="P265" s="273">
        <f t="shared" si="140"/>
        <v>0</v>
      </c>
      <c r="Q265" s="273">
        <f t="shared" si="140"/>
        <v>0</v>
      </c>
      <c r="R265" s="273">
        <f t="shared" si="140"/>
        <v>0</v>
      </c>
      <c r="S265" s="273">
        <f t="shared" si="140"/>
        <v>0</v>
      </c>
      <c r="T265" s="273">
        <f t="shared" si="140"/>
        <v>0</v>
      </c>
      <c r="U265" s="273">
        <f t="shared" si="140"/>
        <v>0</v>
      </c>
    </row>
    <row r="266" spans="1:21" ht="15">
      <c r="A266" s="190"/>
      <c r="B266" s="258" t="str">
        <f>B$260&amp;" TOTAL in LCU"</f>
        <v>Interest payments TOTAL in LCU</v>
      </c>
      <c r="C266" s="251" t="s">
        <v>186</v>
      </c>
      <c r="D266" s="281"/>
      <c r="E266" s="271"/>
      <c r="F266" s="271"/>
      <c r="G266" s="275"/>
      <c r="H266" s="275"/>
      <c r="I266" s="275"/>
      <c r="J266" s="275"/>
      <c r="K266" s="231"/>
      <c r="L266" s="262">
        <f t="shared" ref="L266:U266" si="141">SUMPRODUCT(L261:L265,L$81:L$85)</f>
        <v>0</v>
      </c>
      <c r="M266" s="262">
        <f t="shared" si="141"/>
        <v>-819.64298499645884</v>
      </c>
      <c r="N266" s="262">
        <f t="shared" ca="1" si="141"/>
        <v>-2093.0981097918011</v>
      </c>
      <c r="O266" s="262">
        <f t="shared" ca="1" si="141"/>
        <v>-3456.7188030869183</v>
      </c>
      <c r="P266" s="262">
        <f t="shared" ca="1" si="141"/>
        <v>-5191.0127638210397</v>
      </c>
      <c r="Q266" s="262">
        <f t="shared" ca="1" si="141"/>
        <v>-6979.014272700424</v>
      </c>
      <c r="R266" s="262">
        <f t="shared" ca="1" si="141"/>
        <v>-10041.840078773352</v>
      </c>
      <c r="S266" s="262">
        <f t="shared" ca="1" si="141"/>
        <v>-12537.594977388479</v>
      </c>
      <c r="T266" s="262">
        <f t="shared" ca="1" si="141"/>
        <v>-13858.987526237263</v>
      </c>
      <c r="U266" s="262">
        <f t="shared" ca="1" si="141"/>
        <v>-13121.993564006883</v>
      </c>
    </row>
    <row r="267" spans="1:21" ht="15">
      <c r="A267" s="190"/>
      <c r="B267" s="280"/>
      <c r="C267" s="275"/>
      <c r="D267" s="281"/>
      <c r="E267" s="271"/>
      <c r="F267" s="271"/>
      <c r="G267" s="275"/>
      <c r="H267" s="275"/>
      <c r="I267" s="275"/>
      <c r="J267" s="275"/>
      <c r="K267" s="231"/>
      <c r="L267" s="274"/>
      <c r="M267" s="273"/>
      <c r="N267" s="273"/>
      <c r="O267" s="273"/>
      <c r="P267" s="273"/>
      <c r="Q267" s="273"/>
      <c r="R267" s="273"/>
      <c r="S267" s="273"/>
      <c r="T267" s="273"/>
      <c r="U267" s="273"/>
    </row>
    <row r="268" spans="1:21" ht="15">
      <c r="A268" s="176"/>
      <c r="B268" s="189" t="s">
        <v>183</v>
      </c>
      <c r="C268" s="188"/>
      <c r="D268" s="188"/>
      <c r="E268" s="188"/>
      <c r="F268" s="187"/>
      <c r="G268" s="187"/>
      <c r="H268" s="187"/>
      <c r="I268" s="187"/>
      <c r="J268" s="187"/>
      <c r="K268" s="235"/>
      <c r="L268" s="236"/>
      <c r="M268" s="236"/>
      <c r="N268" s="236"/>
      <c r="O268" s="236"/>
      <c r="P268" s="236"/>
      <c r="Q268" s="236"/>
      <c r="R268" s="236"/>
      <c r="S268" s="236"/>
      <c r="T268" s="236"/>
      <c r="U268" s="236"/>
    </row>
    <row r="269" spans="1:21" ht="15">
      <c r="A269" s="176"/>
      <c r="B269" s="278" t="str">
        <f>B$268&amp;" for debts denominated in "&amp;D269</f>
        <v>New debt stock for debts denominated in LCU</v>
      </c>
      <c r="C269" s="251" t="str">
        <f>"million "&amp;D269</f>
        <v>million LCU</v>
      </c>
      <c r="D269" s="279" t="str">
        <f>$B$81</f>
        <v>LCU</v>
      </c>
      <c r="E269" s="280" t="s">
        <v>183</v>
      </c>
      <c r="F269" s="271"/>
      <c r="G269" s="275"/>
      <c r="H269" s="275"/>
      <c r="I269" s="275"/>
      <c r="J269" s="275"/>
      <c r="K269" s="231"/>
      <c r="L269" s="273">
        <f t="shared" ref="L269:U273" si="142">SUMIFS(L$277:L$531,$B$277:$B$531,$E269,$D$277:$D$531,$D269)</f>
        <v>-23995.537312455737</v>
      </c>
      <c r="M269" s="273">
        <f t="shared" ca="1" si="142"/>
        <v>-52976.226372397505</v>
      </c>
      <c r="N269" s="273">
        <f t="shared" ca="1" si="142"/>
        <v>-82430.860038586485</v>
      </c>
      <c r="O269" s="273">
        <f t="shared" ca="1" si="142"/>
        <v>-115898.440797763</v>
      </c>
      <c r="P269" s="273">
        <f t="shared" ca="1" si="142"/>
        <v>-149447.92059625534</v>
      </c>
      <c r="Q269" s="273">
        <f t="shared" ca="1" si="142"/>
        <v>-184622.73106279186</v>
      </c>
      <c r="R269" s="273">
        <f t="shared" ca="1" si="142"/>
        <v>-212864.6807915747</v>
      </c>
      <c r="S269" s="273">
        <f t="shared" ca="1" si="142"/>
        <v>-226574.85047347366</v>
      </c>
      <c r="T269" s="273">
        <f t="shared" ca="1" si="142"/>
        <v>-214695.55062581843</v>
      </c>
      <c r="U269" s="273">
        <f t="shared" ca="1" si="142"/>
        <v>-156074.67866388574</v>
      </c>
    </row>
    <row r="270" spans="1:21" ht="15">
      <c r="A270" s="176"/>
      <c r="B270" s="278" t="str">
        <f>B$268&amp;" for debts denominated in "&amp;D270</f>
        <v>New debt stock for debts denominated in USD</v>
      </c>
      <c r="C270" s="251" t="str">
        <f>"million "&amp;D270</f>
        <v>million USD</v>
      </c>
      <c r="D270" s="279" t="str">
        <f>$B$82</f>
        <v>USD</v>
      </c>
      <c r="E270" s="280" t="s">
        <v>183</v>
      </c>
      <c r="F270" s="271"/>
      <c r="G270" s="275"/>
      <c r="H270" s="275"/>
      <c r="I270" s="275"/>
      <c r="J270" s="275"/>
      <c r="K270" s="231"/>
      <c r="L270" s="273">
        <f t="shared" si="142"/>
        <v>0</v>
      </c>
      <c r="M270" s="273">
        <f t="shared" ca="1" si="142"/>
        <v>0</v>
      </c>
      <c r="N270" s="273">
        <f t="shared" ca="1" si="142"/>
        <v>0</v>
      </c>
      <c r="O270" s="273">
        <f t="shared" ca="1" si="142"/>
        <v>0</v>
      </c>
      <c r="P270" s="273">
        <f t="shared" ca="1" si="142"/>
        <v>0</v>
      </c>
      <c r="Q270" s="273">
        <f t="shared" ca="1" si="142"/>
        <v>0</v>
      </c>
      <c r="R270" s="273">
        <f t="shared" ca="1" si="142"/>
        <v>0</v>
      </c>
      <c r="S270" s="273">
        <f t="shared" ca="1" si="142"/>
        <v>0</v>
      </c>
      <c r="T270" s="273">
        <f t="shared" ca="1" si="142"/>
        <v>0</v>
      </c>
      <c r="U270" s="273">
        <f t="shared" ca="1" si="142"/>
        <v>0</v>
      </c>
    </row>
    <row r="271" spans="1:21" ht="15">
      <c r="A271" s="176"/>
      <c r="B271" s="278" t="str">
        <f>B$268&amp;" for debts denominated in "&amp;D271</f>
        <v>New debt stock for debts denominated in EUR</v>
      </c>
      <c r="C271" s="251" t="str">
        <f>"million "&amp;D271</f>
        <v>million EUR</v>
      </c>
      <c r="D271" s="279" t="str">
        <f>$B$83</f>
        <v>EUR</v>
      </c>
      <c r="E271" s="280" t="s">
        <v>183</v>
      </c>
      <c r="F271" s="271"/>
      <c r="G271" s="275"/>
      <c r="H271" s="275"/>
      <c r="I271" s="275"/>
      <c r="J271" s="275"/>
      <c r="K271" s="231"/>
      <c r="L271" s="273">
        <f t="shared" si="142"/>
        <v>0</v>
      </c>
      <c r="M271" s="273">
        <f t="shared" si="142"/>
        <v>0</v>
      </c>
      <c r="N271" s="273">
        <f t="shared" si="142"/>
        <v>0</v>
      </c>
      <c r="O271" s="273">
        <f t="shared" si="142"/>
        <v>0</v>
      </c>
      <c r="P271" s="273">
        <f t="shared" si="142"/>
        <v>0</v>
      </c>
      <c r="Q271" s="273">
        <f t="shared" si="142"/>
        <v>0</v>
      </c>
      <c r="R271" s="273">
        <f t="shared" si="142"/>
        <v>0</v>
      </c>
      <c r="S271" s="273">
        <f t="shared" si="142"/>
        <v>0</v>
      </c>
      <c r="T271" s="273">
        <f t="shared" si="142"/>
        <v>0</v>
      </c>
      <c r="U271" s="273">
        <f t="shared" si="142"/>
        <v>0</v>
      </c>
    </row>
    <row r="272" spans="1:21" ht="15">
      <c r="A272" s="176"/>
      <c r="B272" s="278" t="str">
        <f>B$268&amp;" for debts denominated in "&amp;D272</f>
        <v>New debt stock for debts denominated in GBP</v>
      </c>
      <c r="C272" s="251" t="str">
        <f>"million "&amp;D272</f>
        <v>million GBP</v>
      </c>
      <c r="D272" s="279" t="str">
        <f>$B$84</f>
        <v>GBP</v>
      </c>
      <c r="E272" s="280" t="s">
        <v>183</v>
      </c>
      <c r="F272" s="271"/>
      <c r="G272" s="275"/>
      <c r="H272" s="275"/>
      <c r="I272" s="275"/>
      <c r="J272" s="275"/>
      <c r="K272" s="231"/>
      <c r="L272" s="273">
        <f t="shared" si="142"/>
        <v>0</v>
      </c>
      <c r="M272" s="273">
        <f t="shared" si="142"/>
        <v>0</v>
      </c>
      <c r="N272" s="273">
        <f t="shared" si="142"/>
        <v>0</v>
      </c>
      <c r="O272" s="273">
        <f t="shared" si="142"/>
        <v>0</v>
      </c>
      <c r="P272" s="273">
        <f t="shared" si="142"/>
        <v>0</v>
      </c>
      <c r="Q272" s="273">
        <f t="shared" si="142"/>
        <v>0</v>
      </c>
      <c r="R272" s="273">
        <f t="shared" si="142"/>
        <v>0</v>
      </c>
      <c r="S272" s="273">
        <f t="shared" si="142"/>
        <v>0</v>
      </c>
      <c r="T272" s="273">
        <f t="shared" si="142"/>
        <v>0</v>
      </c>
      <c r="U272" s="273">
        <f t="shared" si="142"/>
        <v>0</v>
      </c>
    </row>
    <row r="273" spans="1:21" ht="15">
      <c r="A273" s="176"/>
      <c r="B273" s="278" t="str">
        <f>B$268&amp;" for debts denominated in "&amp;D273</f>
        <v>New debt stock for debts denominated in CHY</v>
      </c>
      <c r="C273" s="251" t="str">
        <f>"million "&amp;D273</f>
        <v>million CHY</v>
      </c>
      <c r="D273" s="279" t="str">
        <f>$B$85</f>
        <v>CHY</v>
      </c>
      <c r="E273" s="280" t="s">
        <v>183</v>
      </c>
      <c r="F273" s="271"/>
      <c r="G273" s="275"/>
      <c r="H273" s="275"/>
      <c r="I273" s="275"/>
      <c r="J273" s="275"/>
      <c r="K273" s="231"/>
      <c r="L273" s="273">
        <f t="shared" si="142"/>
        <v>0</v>
      </c>
      <c r="M273" s="273">
        <f t="shared" si="142"/>
        <v>0</v>
      </c>
      <c r="N273" s="273">
        <f t="shared" si="142"/>
        <v>0</v>
      </c>
      <c r="O273" s="273">
        <f t="shared" si="142"/>
        <v>0</v>
      </c>
      <c r="P273" s="273">
        <f t="shared" si="142"/>
        <v>0</v>
      </c>
      <c r="Q273" s="273">
        <f t="shared" si="142"/>
        <v>0</v>
      </c>
      <c r="R273" s="273">
        <f t="shared" si="142"/>
        <v>0</v>
      </c>
      <c r="S273" s="273">
        <f t="shared" si="142"/>
        <v>0</v>
      </c>
      <c r="T273" s="273">
        <f t="shared" si="142"/>
        <v>0</v>
      </c>
      <c r="U273" s="273">
        <f t="shared" si="142"/>
        <v>0</v>
      </c>
    </row>
    <row r="274" spans="1:21" ht="15">
      <c r="A274" s="176"/>
      <c r="B274" s="258" t="str">
        <f>B$268&amp;" TOTAL in LCU"</f>
        <v>New debt stock TOTAL in LCU</v>
      </c>
      <c r="C274" s="251" t="s">
        <v>186</v>
      </c>
      <c r="D274" s="281"/>
      <c r="E274" s="271"/>
      <c r="F274" s="271"/>
      <c r="G274" s="275"/>
      <c r="H274" s="275"/>
      <c r="I274" s="275"/>
      <c r="J274" s="275"/>
      <c r="K274" s="231"/>
      <c r="L274" s="262">
        <f t="shared" ref="L274:U274" si="143">SUMPRODUCT(L269:L273,L$81:L$85)</f>
        <v>-23995.537312455737</v>
      </c>
      <c r="M274" s="262">
        <f t="shared" ca="1" si="143"/>
        <v>-52976.226372397505</v>
      </c>
      <c r="N274" s="262">
        <f t="shared" ca="1" si="143"/>
        <v>-82430.860038586485</v>
      </c>
      <c r="O274" s="262">
        <f t="shared" ca="1" si="143"/>
        <v>-115898.440797763</v>
      </c>
      <c r="P274" s="262">
        <f t="shared" ca="1" si="143"/>
        <v>-149447.92059625534</v>
      </c>
      <c r="Q274" s="262">
        <f t="shared" ca="1" si="143"/>
        <v>-184622.73106279186</v>
      </c>
      <c r="R274" s="262">
        <f t="shared" ca="1" si="143"/>
        <v>-212864.6807915747</v>
      </c>
      <c r="S274" s="262">
        <f t="shared" ca="1" si="143"/>
        <v>-226574.85047347366</v>
      </c>
      <c r="T274" s="262">
        <f t="shared" ca="1" si="143"/>
        <v>-214695.55062581843</v>
      </c>
      <c r="U274" s="262">
        <f t="shared" ca="1" si="143"/>
        <v>-156074.67866388574</v>
      </c>
    </row>
    <row r="275" spans="1:21" ht="15">
      <c r="A275" s="176"/>
      <c r="B275" s="275"/>
      <c r="C275" s="275"/>
      <c r="D275" s="281"/>
      <c r="E275" s="271"/>
      <c r="F275" s="271"/>
      <c r="G275" s="275"/>
      <c r="H275" s="275"/>
      <c r="I275" s="275"/>
      <c r="J275" s="275"/>
      <c r="K275" s="231"/>
      <c r="L275" s="274"/>
      <c r="M275" s="273"/>
      <c r="N275" s="273"/>
      <c r="O275" s="273"/>
      <c r="P275" s="273"/>
      <c r="Q275" s="273"/>
      <c r="R275" s="273"/>
      <c r="S275" s="273"/>
      <c r="T275" s="273"/>
      <c r="U275" s="273"/>
    </row>
    <row r="276" spans="1:21" ht="15">
      <c r="A276" s="176"/>
      <c r="B276" s="182" t="s">
        <v>200</v>
      </c>
      <c r="C276" s="181"/>
      <c r="D276" s="181"/>
      <c r="E276" s="181"/>
      <c r="F276" s="180"/>
      <c r="G276" s="180"/>
      <c r="H276" s="180"/>
      <c r="I276" s="180"/>
      <c r="J276" s="180"/>
      <c r="K276" s="237"/>
      <c r="L276" s="238"/>
      <c r="M276" s="238"/>
      <c r="N276" s="238"/>
      <c r="O276" s="238"/>
      <c r="P276" s="238"/>
      <c r="Q276" s="238"/>
      <c r="R276" s="238"/>
      <c r="S276" s="238"/>
      <c r="T276" s="238"/>
      <c r="U276" s="238"/>
    </row>
    <row r="277" spans="1:21" ht="15">
      <c r="A277" s="176"/>
      <c r="B277" s="289" t="s">
        <v>199</v>
      </c>
      <c r="C277" s="252"/>
      <c r="D277" s="264"/>
      <c r="E277" s="260"/>
      <c r="F277" s="275"/>
      <c r="G277" s="275"/>
      <c r="H277" s="275"/>
      <c r="I277" s="275"/>
      <c r="J277" s="275"/>
      <c r="K277" s="231"/>
      <c r="L277" s="273"/>
      <c r="M277" s="273"/>
      <c r="N277" s="273"/>
      <c r="O277" s="273"/>
      <c r="P277" s="273"/>
      <c r="Q277" s="273"/>
      <c r="R277" s="273"/>
      <c r="S277" s="273"/>
      <c r="T277" s="273"/>
      <c r="U277" s="273"/>
    </row>
    <row r="278" spans="1:21" ht="15">
      <c r="A278" s="176"/>
      <c r="B278" s="285" t="s">
        <v>59</v>
      </c>
      <c r="C278" s="246" t="str">
        <f>IF(C283="Domestic","LCU","USD")</f>
        <v>LCU</v>
      </c>
      <c r="D278" s="251"/>
      <c r="E278" s="251"/>
      <c r="F278" s="255"/>
      <c r="G278" s="255"/>
      <c r="H278" s="255"/>
      <c r="I278" s="255"/>
      <c r="J278" s="255"/>
      <c r="K278" s="221"/>
      <c r="L278" s="221"/>
      <c r="M278" s="221"/>
      <c r="N278" s="221"/>
      <c r="O278" s="221"/>
      <c r="P278" s="221"/>
      <c r="Q278" s="221"/>
      <c r="R278" s="221"/>
      <c r="S278" s="221"/>
      <c r="T278" s="221"/>
      <c r="U278" s="221"/>
    </row>
    <row r="279" spans="1:21" ht="15">
      <c r="A279" s="176"/>
      <c r="B279" s="285" t="s">
        <v>221</v>
      </c>
      <c r="C279" s="247">
        <f>SUMIF($E$63:$E$72,$B277,H$63:H$72)</f>
        <v>5</v>
      </c>
      <c r="D279" s="251"/>
      <c r="E279" s="251"/>
      <c r="F279" s="255"/>
      <c r="G279" s="255"/>
      <c r="H279" s="255"/>
      <c r="I279" s="255"/>
      <c r="J279" s="255"/>
      <c r="K279" s="221"/>
      <c r="L279" s="221"/>
      <c r="M279" s="221"/>
      <c r="N279" s="221"/>
      <c r="O279" s="221"/>
      <c r="P279" s="221"/>
      <c r="Q279" s="221"/>
      <c r="R279" s="221"/>
      <c r="S279" s="221"/>
      <c r="T279" s="221"/>
      <c r="U279" s="221"/>
    </row>
    <row r="280" spans="1:21" ht="15">
      <c r="A280" s="176"/>
      <c r="B280" s="285" t="s">
        <v>220</v>
      </c>
      <c r="C280" s="248">
        <f>SUMIF($E$63:$E$72,$B277,I$63:I$72)</f>
        <v>4</v>
      </c>
      <c r="D280" s="251"/>
      <c r="E280" s="251"/>
      <c r="F280" s="255"/>
      <c r="G280" s="255"/>
      <c r="H280" s="255"/>
      <c r="I280" s="255"/>
      <c r="J280" s="255"/>
      <c r="K280" s="221"/>
      <c r="L280" s="221"/>
      <c r="M280" s="221"/>
      <c r="N280" s="221"/>
      <c r="O280" s="221"/>
      <c r="P280" s="221"/>
      <c r="Q280" s="221"/>
      <c r="R280" s="221"/>
      <c r="S280" s="221"/>
      <c r="T280" s="221"/>
      <c r="U280" s="221"/>
    </row>
    <row r="281" spans="1:21" ht="15">
      <c r="A281" s="176"/>
      <c r="B281" s="285" t="s">
        <v>219</v>
      </c>
      <c r="C281" s="249">
        <f>SUMIF($E$63:$E$72,$B277,G$63:G$72)</f>
        <v>0.1</v>
      </c>
      <c r="D281" s="251"/>
      <c r="E281" s="251"/>
      <c r="F281" s="255"/>
      <c r="G281" s="255"/>
      <c r="H281" s="255"/>
      <c r="I281" s="255"/>
      <c r="J281" s="255"/>
      <c r="K281" s="221"/>
      <c r="L281" s="221"/>
      <c r="M281" s="221"/>
      <c r="N281" s="221"/>
      <c r="O281" s="221"/>
      <c r="P281" s="221"/>
      <c r="Q281" s="221"/>
      <c r="R281" s="221"/>
      <c r="S281" s="221"/>
      <c r="T281" s="221"/>
      <c r="U281" s="221"/>
    </row>
    <row r="282" spans="1:21" ht="15">
      <c r="A282" s="176"/>
      <c r="B282" s="285" t="s">
        <v>218</v>
      </c>
      <c r="C282" s="280" t="s">
        <v>232</v>
      </c>
      <c r="D282" s="251"/>
      <c r="E282" s="251"/>
      <c r="F282" s="255"/>
      <c r="G282" s="255"/>
      <c r="H282" s="255"/>
      <c r="I282" s="255"/>
      <c r="J282" s="255"/>
      <c r="K282" s="221"/>
      <c r="L282" s="221"/>
      <c r="M282" s="221"/>
      <c r="N282" s="221"/>
      <c r="O282" s="221"/>
      <c r="P282" s="221"/>
      <c r="Q282" s="221"/>
      <c r="R282" s="221"/>
      <c r="S282" s="221"/>
      <c r="T282" s="221"/>
      <c r="U282" s="221"/>
    </row>
    <row r="283" spans="1:21" ht="15">
      <c r="A283" s="176"/>
      <c r="B283" s="285" t="str">
        <f>"Classified as External or Domestic?"</f>
        <v>Classified as External or Domestic?</v>
      </c>
      <c r="C283" s="248" t="str">
        <f>VLOOKUP(B277,$E$63:$I$72,2,FALSE)</f>
        <v>Domestic</v>
      </c>
      <c r="D283" s="251"/>
      <c r="E283" s="251"/>
      <c r="F283" s="255"/>
      <c r="G283" s="255"/>
      <c r="H283" s="255"/>
      <c r="I283" s="255"/>
      <c r="J283" s="255"/>
      <c r="K283" s="221"/>
      <c r="L283" s="221"/>
      <c r="M283" s="221"/>
      <c r="N283" s="221"/>
      <c r="O283" s="221"/>
      <c r="P283" s="221"/>
      <c r="Q283" s="221"/>
      <c r="R283" s="221"/>
      <c r="S283" s="221"/>
      <c r="T283" s="221"/>
      <c r="U283" s="221"/>
    </row>
    <row r="284" spans="1:21" ht="15">
      <c r="A284" s="176"/>
      <c r="B284" s="285" t="s">
        <v>258</v>
      </c>
      <c r="C284" s="251" t="s">
        <v>257</v>
      </c>
      <c r="D284" s="251"/>
      <c r="E284" s="251"/>
      <c r="F284" s="255"/>
      <c r="G284" s="255"/>
      <c r="H284" s="255"/>
      <c r="I284" s="255"/>
      <c r="J284" s="255"/>
      <c r="K284" s="221"/>
      <c r="L284" s="288">
        <f>L285/L$101*100</f>
        <v>0</v>
      </c>
      <c r="M284" s="288">
        <f t="shared" ref="M284:U284" ca="1" si="144">M285/M$101*100</f>
        <v>0</v>
      </c>
      <c r="N284" s="288">
        <f t="shared" ca="1" si="144"/>
        <v>0</v>
      </c>
      <c r="O284" s="288">
        <f t="shared" ca="1" si="144"/>
        <v>0</v>
      </c>
      <c r="P284" s="288">
        <f t="shared" ca="1" si="144"/>
        <v>0</v>
      </c>
      <c r="Q284" s="288">
        <f t="shared" ca="1" si="144"/>
        <v>0</v>
      </c>
      <c r="R284" s="288">
        <f t="shared" ca="1" si="144"/>
        <v>0</v>
      </c>
      <c r="S284" s="288">
        <f t="shared" ca="1" si="144"/>
        <v>0</v>
      </c>
      <c r="T284" s="288">
        <f t="shared" ca="1" si="144"/>
        <v>0</v>
      </c>
      <c r="U284" s="288">
        <f t="shared" ca="1" si="144"/>
        <v>0</v>
      </c>
    </row>
    <row r="285" spans="1:21" ht="15">
      <c r="A285" s="176"/>
      <c r="B285" s="285" t="s">
        <v>189</v>
      </c>
      <c r="C285" s="271" t="s">
        <v>186</v>
      </c>
      <c r="D285" s="280" t="str">
        <f>C283</f>
        <v>Domestic</v>
      </c>
      <c r="E285" s="271"/>
      <c r="F285" s="281"/>
      <c r="G285" s="275"/>
      <c r="H285" s="275"/>
      <c r="I285" s="275"/>
      <c r="J285" s="275"/>
      <c r="K285" s="231"/>
      <c r="L285" s="250">
        <f>SUMIF($E$63:$E$72,$B277,L$63:L$72)*L289</f>
        <v>0</v>
      </c>
      <c r="M285" s="250">
        <f t="shared" ref="M285:U285" si="145">SUMIF($E$63:$E$72,$B277,M$63:M$72)*M289</f>
        <v>0</v>
      </c>
      <c r="N285" s="250">
        <f t="shared" si="145"/>
        <v>0</v>
      </c>
      <c r="O285" s="250">
        <f t="shared" si="145"/>
        <v>0</v>
      </c>
      <c r="P285" s="250">
        <f t="shared" si="145"/>
        <v>0</v>
      </c>
      <c r="Q285" s="250">
        <f t="shared" si="145"/>
        <v>0</v>
      </c>
      <c r="R285" s="250">
        <f t="shared" si="145"/>
        <v>0</v>
      </c>
      <c r="S285" s="250">
        <f t="shared" si="145"/>
        <v>0</v>
      </c>
      <c r="T285" s="250">
        <f t="shared" si="145"/>
        <v>0</v>
      </c>
      <c r="U285" s="250">
        <f t="shared" si="145"/>
        <v>0</v>
      </c>
    </row>
    <row r="286" spans="1:21" ht="15">
      <c r="A286" s="176"/>
      <c r="B286" s="285" t="s">
        <v>188</v>
      </c>
      <c r="C286" s="271" t="s">
        <v>186</v>
      </c>
      <c r="D286" s="280" t="str">
        <f>C283</f>
        <v>Domestic</v>
      </c>
      <c r="E286" s="271"/>
      <c r="F286" s="281"/>
      <c r="G286" s="275"/>
      <c r="H286" s="275"/>
      <c r="I286" s="275"/>
      <c r="J286" s="275"/>
      <c r="K286" s="231"/>
      <c r="L286" s="240"/>
      <c r="M286" s="273">
        <f t="shared" ref="M286:U286" ca="1" si="146">M292*M289</f>
        <v>0</v>
      </c>
      <c r="N286" s="273">
        <f t="shared" ca="1" si="146"/>
        <v>0</v>
      </c>
      <c r="O286" s="273">
        <f t="shared" ca="1" si="146"/>
        <v>0</v>
      </c>
      <c r="P286" s="273">
        <f t="shared" ca="1" si="146"/>
        <v>0</v>
      </c>
      <c r="Q286" s="273">
        <f t="shared" ca="1" si="146"/>
        <v>0</v>
      </c>
      <c r="R286" s="273">
        <f t="shared" ca="1" si="146"/>
        <v>0</v>
      </c>
      <c r="S286" s="273">
        <f t="shared" ca="1" si="146"/>
        <v>0</v>
      </c>
      <c r="T286" s="273">
        <f t="shared" ca="1" si="146"/>
        <v>0</v>
      </c>
      <c r="U286" s="273">
        <f t="shared" ca="1" si="146"/>
        <v>0</v>
      </c>
    </row>
    <row r="287" spans="1:21" ht="15">
      <c r="A287" s="176"/>
      <c r="B287" s="285" t="s">
        <v>206</v>
      </c>
      <c r="C287" s="271" t="s">
        <v>186</v>
      </c>
      <c r="D287" s="280" t="str">
        <f>C283</f>
        <v>Domestic</v>
      </c>
      <c r="E287" s="271"/>
      <c r="F287" s="281"/>
      <c r="G287" s="275"/>
      <c r="H287" s="275"/>
      <c r="I287" s="275"/>
      <c r="J287" s="275"/>
      <c r="K287" s="231"/>
      <c r="L287" s="240"/>
      <c r="M287" s="273">
        <f t="shared" ref="M287:U287" si="147">M293*M289</f>
        <v>0</v>
      </c>
      <c r="N287" s="273">
        <f t="shared" ca="1" si="147"/>
        <v>0</v>
      </c>
      <c r="O287" s="273">
        <f t="shared" ca="1" si="147"/>
        <v>0</v>
      </c>
      <c r="P287" s="273">
        <f t="shared" ca="1" si="147"/>
        <v>0</v>
      </c>
      <c r="Q287" s="273">
        <f t="shared" ca="1" si="147"/>
        <v>0</v>
      </c>
      <c r="R287" s="273">
        <f t="shared" ca="1" si="147"/>
        <v>0</v>
      </c>
      <c r="S287" s="273">
        <f t="shared" ca="1" si="147"/>
        <v>0</v>
      </c>
      <c r="T287" s="273">
        <f t="shared" ca="1" si="147"/>
        <v>0</v>
      </c>
      <c r="U287" s="273">
        <f t="shared" ca="1" si="147"/>
        <v>0</v>
      </c>
    </row>
    <row r="288" spans="1:21" ht="15">
      <c r="A288" s="176"/>
      <c r="B288" s="285" t="s">
        <v>187</v>
      </c>
      <c r="C288" s="271" t="s">
        <v>186</v>
      </c>
      <c r="D288" s="280" t="str">
        <f>C283</f>
        <v>Domestic</v>
      </c>
      <c r="E288" s="271"/>
      <c r="F288" s="281"/>
      <c r="G288" s="275"/>
      <c r="H288" s="275"/>
      <c r="I288" s="275"/>
      <c r="J288" s="275"/>
      <c r="K288" s="231"/>
      <c r="L288" s="273">
        <f t="shared" ref="L288:U288" si="148">L291*L289</f>
        <v>0</v>
      </c>
      <c r="M288" s="273">
        <f t="shared" ca="1" si="148"/>
        <v>0</v>
      </c>
      <c r="N288" s="273">
        <f t="shared" ca="1" si="148"/>
        <v>0</v>
      </c>
      <c r="O288" s="273">
        <f t="shared" ca="1" si="148"/>
        <v>0</v>
      </c>
      <c r="P288" s="273">
        <f t="shared" ca="1" si="148"/>
        <v>0</v>
      </c>
      <c r="Q288" s="273">
        <f t="shared" ca="1" si="148"/>
        <v>0</v>
      </c>
      <c r="R288" s="273">
        <f t="shared" ca="1" si="148"/>
        <v>0</v>
      </c>
      <c r="S288" s="273">
        <f t="shared" ca="1" si="148"/>
        <v>0</v>
      </c>
      <c r="T288" s="273">
        <f t="shared" ca="1" si="148"/>
        <v>0</v>
      </c>
      <c r="U288" s="273">
        <f t="shared" ca="1" si="148"/>
        <v>0</v>
      </c>
    </row>
    <row r="289" spans="1:21" ht="15">
      <c r="A289" s="176"/>
      <c r="B289" s="285" t="s">
        <v>185</v>
      </c>
      <c r="C289" s="252" t="str">
        <f>"LCU per unit of "&amp;D288</f>
        <v>LCU per unit of Domestic</v>
      </c>
      <c r="D289" s="280" t="str">
        <f>C278</f>
        <v>LCU</v>
      </c>
      <c r="E289" s="271"/>
      <c r="F289" s="281"/>
      <c r="G289" s="275"/>
      <c r="H289" s="275"/>
      <c r="I289" s="275"/>
      <c r="J289" s="275"/>
      <c r="K289" s="231"/>
      <c r="L289" s="273">
        <f t="shared" ref="L289:U289" si="149">INDEX($L$81:$U$85,MATCH($D289,$B$81:$B$85,0),MATCH(L$78,$L$78:$U$78,0))</f>
        <v>1</v>
      </c>
      <c r="M289" s="273">
        <f t="shared" si="149"/>
        <v>1</v>
      </c>
      <c r="N289" s="273">
        <f t="shared" si="149"/>
        <v>1</v>
      </c>
      <c r="O289" s="273">
        <f t="shared" si="149"/>
        <v>1</v>
      </c>
      <c r="P289" s="273">
        <f t="shared" si="149"/>
        <v>1</v>
      </c>
      <c r="Q289" s="273">
        <f t="shared" si="149"/>
        <v>1</v>
      </c>
      <c r="R289" s="273">
        <f t="shared" si="149"/>
        <v>1</v>
      </c>
      <c r="S289" s="273">
        <f t="shared" si="149"/>
        <v>1</v>
      </c>
      <c r="T289" s="273">
        <f t="shared" si="149"/>
        <v>1</v>
      </c>
      <c r="U289" s="273">
        <f t="shared" si="149"/>
        <v>1</v>
      </c>
    </row>
    <row r="290" spans="1:21" ht="15">
      <c r="A290" s="176"/>
      <c r="B290" s="285" t="s">
        <v>184</v>
      </c>
      <c r="C290" s="252" t="str">
        <f>"million "&amp;D289</f>
        <v>million LCU</v>
      </c>
      <c r="D290" s="280" t="str">
        <f>D289</f>
        <v>LCU</v>
      </c>
      <c r="E290" s="263"/>
      <c r="F290" s="287"/>
      <c r="G290" s="275"/>
      <c r="H290" s="275"/>
      <c r="I290" s="275"/>
      <c r="J290" s="275"/>
      <c r="K290" s="231"/>
      <c r="L290" s="288">
        <f t="shared" ref="L290:U290" si="150">L285/L289</f>
        <v>0</v>
      </c>
      <c r="M290" s="288">
        <f t="shared" si="150"/>
        <v>0</v>
      </c>
      <c r="N290" s="288">
        <f t="shared" si="150"/>
        <v>0</v>
      </c>
      <c r="O290" s="288">
        <f t="shared" si="150"/>
        <v>0</v>
      </c>
      <c r="P290" s="288">
        <f t="shared" si="150"/>
        <v>0</v>
      </c>
      <c r="Q290" s="288">
        <f t="shared" si="150"/>
        <v>0</v>
      </c>
      <c r="R290" s="288">
        <f t="shared" si="150"/>
        <v>0</v>
      </c>
      <c r="S290" s="288">
        <f t="shared" si="150"/>
        <v>0</v>
      </c>
      <c r="T290" s="288">
        <f t="shared" si="150"/>
        <v>0</v>
      </c>
      <c r="U290" s="288">
        <f t="shared" si="150"/>
        <v>0</v>
      </c>
    </row>
    <row r="291" spans="1:21" ht="15">
      <c r="A291" s="176"/>
      <c r="B291" s="285" t="s">
        <v>183</v>
      </c>
      <c r="C291" s="252" t="str">
        <f>"million "&amp;D290</f>
        <v>million LCU</v>
      </c>
      <c r="D291" s="280" t="str">
        <f>D290</f>
        <v>LCU</v>
      </c>
      <c r="E291" s="271"/>
      <c r="F291" s="287"/>
      <c r="G291" s="275"/>
      <c r="H291" s="275"/>
      <c r="I291" s="275"/>
      <c r="J291" s="275"/>
      <c r="K291" s="231"/>
      <c r="L291" s="273">
        <f>L290</f>
        <v>0</v>
      </c>
      <c r="M291" s="273">
        <f t="shared" ref="M291:U291" ca="1" si="151">L291+M290-M292</f>
        <v>0</v>
      </c>
      <c r="N291" s="273">
        <f t="shared" ca="1" si="151"/>
        <v>0</v>
      </c>
      <c r="O291" s="273">
        <f t="shared" ca="1" si="151"/>
        <v>0</v>
      </c>
      <c r="P291" s="273">
        <f t="shared" ca="1" si="151"/>
        <v>0</v>
      </c>
      <c r="Q291" s="273">
        <f t="shared" ca="1" si="151"/>
        <v>0</v>
      </c>
      <c r="R291" s="273">
        <f t="shared" ca="1" si="151"/>
        <v>0</v>
      </c>
      <c r="S291" s="273">
        <f t="shared" ca="1" si="151"/>
        <v>0</v>
      </c>
      <c r="T291" s="273">
        <f t="shared" ca="1" si="151"/>
        <v>0</v>
      </c>
      <c r="U291" s="273">
        <f t="shared" ca="1" si="151"/>
        <v>0</v>
      </c>
    </row>
    <row r="292" spans="1:21" ht="15">
      <c r="A292" s="176"/>
      <c r="B292" s="285" t="s">
        <v>119</v>
      </c>
      <c r="C292" s="252" t="str">
        <f>"million "&amp;D291</f>
        <v>million LCU</v>
      </c>
      <c r="D292" s="280" t="str">
        <f>D291</f>
        <v>LCU</v>
      </c>
      <c r="E292" s="271"/>
      <c r="F292" s="287"/>
      <c r="G292" s="275"/>
      <c r="H292" s="275"/>
      <c r="I292" s="275"/>
      <c r="J292" s="275"/>
      <c r="K292" s="231"/>
      <c r="L292" s="240"/>
      <c r="M292" s="273">
        <f t="shared" ref="M292:U292" ca="1" si="152">IF(M$241&gt;$C279-1,SUM(OFFSET($L290,0,M$241-$C279,1,$C279-$C280))/($C279-$C280),IF(M$241&lt;$C280+1,0,SUM(OFFSET($L290,0,0,1,M$241-$C280))/($C279-$C280)))</f>
        <v>0</v>
      </c>
      <c r="N292" s="273">
        <f t="shared" ca="1" si="152"/>
        <v>0</v>
      </c>
      <c r="O292" s="273">
        <f t="shared" ca="1" si="152"/>
        <v>0</v>
      </c>
      <c r="P292" s="273">
        <f t="shared" ca="1" si="152"/>
        <v>0</v>
      </c>
      <c r="Q292" s="273">
        <f t="shared" ca="1" si="152"/>
        <v>0</v>
      </c>
      <c r="R292" s="273">
        <f t="shared" ca="1" si="152"/>
        <v>0</v>
      </c>
      <c r="S292" s="273">
        <f t="shared" ca="1" si="152"/>
        <v>0</v>
      </c>
      <c r="T292" s="273">
        <f t="shared" ca="1" si="152"/>
        <v>0</v>
      </c>
      <c r="U292" s="273">
        <f t="shared" ca="1" si="152"/>
        <v>0</v>
      </c>
    </row>
    <row r="293" spans="1:21" ht="15">
      <c r="A293" s="176"/>
      <c r="B293" s="285" t="s">
        <v>182</v>
      </c>
      <c r="C293" s="252" t="str">
        <f>"million "&amp;D292</f>
        <v>million LCU</v>
      </c>
      <c r="D293" s="280" t="str">
        <f>D292</f>
        <v>LCU</v>
      </c>
      <c r="E293" s="271"/>
      <c r="F293" s="287"/>
      <c r="G293" s="275"/>
      <c r="H293" s="275"/>
      <c r="I293" s="275"/>
      <c r="J293" s="275"/>
      <c r="K293" s="231"/>
      <c r="L293" s="240"/>
      <c r="M293" s="273">
        <f t="shared" ref="M293:U293" si="153">L291*$C281</f>
        <v>0</v>
      </c>
      <c r="N293" s="273">
        <f t="shared" ca="1" si="153"/>
        <v>0</v>
      </c>
      <c r="O293" s="273">
        <f t="shared" ca="1" si="153"/>
        <v>0</v>
      </c>
      <c r="P293" s="273">
        <f t="shared" ca="1" si="153"/>
        <v>0</v>
      </c>
      <c r="Q293" s="273">
        <f t="shared" ca="1" si="153"/>
        <v>0</v>
      </c>
      <c r="R293" s="273">
        <f t="shared" ca="1" si="153"/>
        <v>0</v>
      </c>
      <c r="S293" s="273">
        <f t="shared" ca="1" si="153"/>
        <v>0</v>
      </c>
      <c r="T293" s="273">
        <f t="shared" ca="1" si="153"/>
        <v>0</v>
      </c>
      <c r="U293" s="273">
        <f t="shared" ca="1" si="153"/>
        <v>0</v>
      </c>
    </row>
    <row r="294" spans="1:21" ht="15">
      <c r="A294" s="176"/>
      <c r="B294" s="289" t="s">
        <v>198</v>
      </c>
      <c r="C294" s="252"/>
      <c r="D294" s="264"/>
      <c r="E294" s="260"/>
      <c r="F294" s="275"/>
      <c r="G294" s="275"/>
      <c r="H294" s="275"/>
      <c r="I294" s="275"/>
      <c r="J294" s="275"/>
      <c r="K294" s="231"/>
      <c r="L294" s="273"/>
      <c r="M294" s="273"/>
      <c r="N294" s="273"/>
      <c r="O294" s="273"/>
      <c r="P294" s="273"/>
      <c r="Q294" s="273"/>
      <c r="R294" s="273"/>
      <c r="S294" s="273"/>
      <c r="T294" s="273"/>
      <c r="U294" s="273"/>
    </row>
    <row r="295" spans="1:21" ht="15">
      <c r="A295" s="176"/>
      <c r="B295" s="285" t="s">
        <v>59</v>
      </c>
      <c r="C295" s="246" t="str">
        <f>IF(C300="Domestic","LCU","USD")</f>
        <v>LCU</v>
      </c>
      <c r="D295" s="251"/>
      <c r="E295" s="251"/>
      <c r="F295" s="255"/>
      <c r="G295" s="255"/>
      <c r="H295" s="255"/>
      <c r="I295" s="255"/>
      <c r="J295" s="255"/>
      <c r="K295" s="221"/>
      <c r="L295" s="221"/>
      <c r="M295" s="221"/>
      <c r="N295" s="221"/>
      <c r="O295" s="221"/>
      <c r="P295" s="221"/>
      <c r="Q295" s="221"/>
      <c r="R295" s="221"/>
      <c r="S295" s="221"/>
      <c r="T295" s="221"/>
      <c r="U295" s="221"/>
    </row>
    <row r="296" spans="1:21" ht="15">
      <c r="A296" s="176"/>
      <c r="B296" s="285" t="s">
        <v>221</v>
      </c>
      <c r="C296" s="247">
        <f>SUMIF($E$63:$E$72,$B294,H$63:H$72)</f>
        <v>5</v>
      </c>
      <c r="D296" s="251"/>
      <c r="E296" s="251"/>
      <c r="F296" s="255"/>
      <c r="G296" s="255"/>
      <c r="H296" s="255"/>
      <c r="I296" s="255"/>
      <c r="J296" s="255"/>
      <c r="K296" s="221"/>
      <c r="L296" s="221"/>
      <c r="M296" s="221"/>
      <c r="N296" s="221"/>
      <c r="O296" s="221"/>
      <c r="P296" s="221"/>
      <c r="Q296" s="221"/>
      <c r="R296" s="221"/>
      <c r="S296" s="221"/>
      <c r="T296" s="221"/>
      <c r="U296" s="221"/>
    </row>
    <row r="297" spans="1:21" ht="15">
      <c r="A297" s="176"/>
      <c r="B297" s="285" t="s">
        <v>220</v>
      </c>
      <c r="C297" s="248">
        <f>SUMIF($E$63:$E$72,$B294,I$63:I$72)</f>
        <v>4</v>
      </c>
      <c r="D297" s="251"/>
      <c r="E297" s="251"/>
      <c r="F297" s="255"/>
      <c r="G297" s="255"/>
      <c r="H297" s="255"/>
      <c r="I297" s="255"/>
      <c r="J297" s="255"/>
      <c r="K297" s="221"/>
      <c r="L297" s="221"/>
      <c r="M297" s="221"/>
      <c r="N297" s="221"/>
      <c r="O297" s="221"/>
      <c r="P297" s="221"/>
      <c r="Q297" s="221"/>
      <c r="R297" s="221"/>
      <c r="S297" s="221"/>
      <c r="T297" s="221"/>
      <c r="U297" s="221"/>
    </row>
    <row r="298" spans="1:21" ht="15">
      <c r="A298" s="176"/>
      <c r="B298" s="285" t="s">
        <v>219</v>
      </c>
      <c r="C298" s="249">
        <f>SUMIF($E$63:$E$72,$B294,G$63:G$72)</f>
        <v>0.1</v>
      </c>
      <c r="D298" s="251"/>
      <c r="E298" s="251"/>
      <c r="F298" s="255"/>
      <c r="G298" s="255"/>
      <c r="H298" s="255"/>
      <c r="I298" s="255"/>
      <c r="J298" s="255"/>
      <c r="K298" s="221"/>
      <c r="L298" s="221"/>
      <c r="M298" s="221"/>
      <c r="N298" s="221"/>
      <c r="O298" s="221"/>
      <c r="P298" s="221"/>
      <c r="Q298" s="221"/>
      <c r="R298" s="221"/>
      <c r="S298" s="221"/>
      <c r="T298" s="221"/>
      <c r="U298" s="221"/>
    </row>
    <row r="299" spans="1:21" ht="15">
      <c r="A299" s="176"/>
      <c r="B299" s="285" t="s">
        <v>218</v>
      </c>
      <c r="C299" s="280" t="s">
        <v>232</v>
      </c>
      <c r="D299" s="251"/>
      <c r="E299" s="251"/>
      <c r="F299" s="255"/>
      <c r="G299" s="255"/>
      <c r="H299" s="255"/>
      <c r="I299" s="255"/>
      <c r="J299" s="255"/>
      <c r="K299" s="221"/>
      <c r="L299" s="221"/>
      <c r="M299" s="221"/>
      <c r="N299" s="221"/>
      <c r="O299" s="221"/>
      <c r="P299" s="221"/>
      <c r="Q299" s="221"/>
      <c r="R299" s="221"/>
      <c r="S299" s="221"/>
      <c r="T299" s="221"/>
      <c r="U299" s="221"/>
    </row>
    <row r="300" spans="1:21" ht="15">
      <c r="A300" s="176"/>
      <c r="B300" s="285" t="str">
        <f>"Classified as External or Domestic?"</f>
        <v>Classified as External or Domestic?</v>
      </c>
      <c r="C300" s="248" t="str">
        <f>VLOOKUP(B294,$E$63:$I$72,2,FALSE)</f>
        <v>Domestic</v>
      </c>
      <c r="D300" s="251"/>
      <c r="E300" s="251"/>
      <c r="F300" s="255"/>
      <c r="G300" s="255"/>
      <c r="H300" s="255"/>
      <c r="I300" s="255"/>
      <c r="J300" s="255"/>
      <c r="K300" s="221"/>
      <c r="L300" s="221"/>
      <c r="M300" s="221"/>
      <c r="N300" s="221"/>
      <c r="O300" s="221"/>
      <c r="P300" s="221"/>
      <c r="Q300" s="221"/>
      <c r="R300" s="221"/>
      <c r="S300" s="221"/>
      <c r="T300" s="221"/>
      <c r="U300" s="221"/>
    </row>
    <row r="301" spans="1:21" ht="15">
      <c r="A301" s="176"/>
      <c r="B301" s="285" t="s">
        <v>258</v>
      </c>
      <c r="C301" s="251" t="s">
        <v>257</v>
      </c>
      <c r="D301" s="251"/>
      <c r="E301" s="251"/>
      <c r="F301" s="255"/>
      <c r="G301" s="255"/>
      <c r="H301" s="255"/>
      <c r="I301" s="255"/>
      <c r="J301" s="255"/>
      <c r="K301" s="221"/>
      <c r="L301" s="288">
        <f>L302/L$101*100</f>
        <v>0</v>
      </c>
      <c r="M301" s="288">
        <f t="shared" ref="M301:U301" ca="1" si="154">M302/M$101*100</f>
        <v>0</v>
      </c>
      <c r="N301" s="288">
        <f t="shared" ca="1" si="154"/>
        <v>0</v>
      </c>
      <c r="O301" s="288">
        <f t="shared" ca="1" si="154"/>
        <v>0</v>
      </c>
      <c r="P301" s="288">
        <f t="shared" ca="1" si="154"/>
        <v>0</v>
      </c>
      <c r="Q301" s="288">
        <f t="shared" ca="1" si="154"/>
        <v>0</v>
      </c>
      <c r="R301" s="288">
        <f t="shared" ca="1" si="154"/>
        <v>0</v>
      </c>
      <c r="S301" s="288">
        <f t="shared" ca="1" si="154"/>
        <v>0</v>
      </c>
      <c r="T301" s="288">
        <f t="shared" ca="1" si="154"/>
        <v>0</v>
      </c>
      <c r="U301" s="288">
        <f t="shared" ca="1" si="154"/>
        <v>0</v>
      </c>
    </row>
    <row r="302" spans="1:21" ht="15">
      <c r="A302" s="176"/>
      <c r="B302" s="285" t="s">
        <v>189</v>
      </c>
      <c r="C302" s="271" t="s">
        <v>186</v>
      </c>
      <c r="D302" s="280" t="str">
        <f>C300</f>
        <v>Domestic</v>
      </c>
      <c r="E302" s="271"/>
      <c r="F302" s="281"/>
      <c r="G302" s="275"/>
      <c r="H302" s="275"/>
      <c r="I302" s="275"/>
      <c r="J302" s="275"/>
      <c r="K302" s="231"/>
      <c r="L302" s="250">
        <f>SUMIF($E$63:$E$72,$B294,L$63:L$72)*L306</f>
        <v>0</v>
      </c>
      <c r="M302" s="250">
        <f t="shared" ref="M302:U302" si="155">SUMIF($E$63:$E$72,$B294,M$63:M$72)*M306</f>
        <v>0</v>
      </c>
      <c r="N302" s="250">
        <f t="shared" si="155"/>
        <v>0</v>
      </c>
      <c r="O302" s="250">
        <f t="shared" si="155"/>
        <v>0</v>
      </c>
      <c r="P302" s="250">
        <f t="shared" si="155"/>
        <v>0</v>
      </c>
      <c r="Q302" s="250">
        <f t="shared" si="155"/>
        <v>0</v>
      </c>
      <c r="R302" s="250">
        <f t="shared" si="155"/>
        <v>0</v>
      </c>
      <c r="S302" s="250">
        <f t="shared" si="155"/>
        <v>0</v>
      </c>
      <c r="T302" s="250">
        <f t="shared" si="155"/>
        <v>0</v>
      </c>
      <c r="U302" s="250">
        <f t="shared" si="155"/>
        <v>0</v>
      </c>
    </row>
    <row r="303" spans="1:21" ht="15">
      <c r="A303" s="176"/>
      <c r="B303" s="285" t="s">
        <v>188</v>
      </c>
      <c r="C303" s="271" t="s">
        <v>186</v>
      </c>
      <c r="D303" s="280" t="str">
        <f>C300</f>
        <v>Domestic</v>
      </c>
      <c r="E303" s="271"/>
      <c r="F303" s="281"/>
      <c r="G303" s="275"/>
      <c r="H303" s="275"/>
      <c r="I303" s="275"/>
      <c r="J303" s="275"/>
      <c r="K303" s="231"/>
      <c r="L303" s="240"/>
      <c r="M303" s="273">
        <f t="shared" ref="M303:U303" ca="1" si="156">M309*M306</f>
        <v>0</v>
      </c>
      <c r="N303" s="273">
        <f t="shared" ca="1" si="156"/>
        <v>0</v>
      </c>
      <c r="O303" s="273">
        <f t="shared" ca="1" si="156"/>
        <v>0</v>
      </c>
      <c r="P303" s="273">
        <f t="shared" ca="1" si="156"/>
        <v>0</v>
      </c>
      <c r="Q303" s="273">
        <f t="shared" ca="1" si="156"/>
        <v>0</v>
      </c>
      <c r="R303" s="273">
        <f t="shared" ca="1" si="156"/>
        <v>0</v>
      </c>
      <c r="S303" s="273">
        <f t="shared" ca="1" si="156"/>
        <v>0</v>
      </c>
      <c r="T303" s="273">
        <f t="shared" ca="1" si="156"/>
        <v>0</v>
      </c>
      <c r="U303" s="273">
        <f t="shared" ca="1" si="156"/>
        <v>0</v>
      </c>
    </row>
    <row r="304" spans="1:21" ht="15">
      <c r="A304" s="176"/>
      <c r="B304" s="285" t="s">
        <v>206</v>
      </c>
      <c r="C304" s="271" t="s">
        <v>186</v>
      </c>
      <c r="D304" s="280" t="str">
        <f>C300</f>
        <v>Domestic</v>
      </c>
      <c r="E304" s="271"/>
      <c r="F304" s="281"/>
      <c r="G304" s="275"/>
      <c r="H304" s="275"/>
      <c r="I304" s="275"/>
      <c r="J304" s="275"/>
      <c r="K304" s="231"/>
      <c r="L304" s="240"/>
      <c r="M304" s="273">
        <f t="shared" ref="M304:U304" si="157">M310*M306</f>
        <v>0</v>
      </c>
      <c r="N304" s="273">
        <f t="shared" ca="1" si="157"/>
        <v>0</v>
      </c>
      <c r="O304" s="273">
        <f t="shared" ca="1" si="157"/>
        <v>0</v>
      </c>
      <c r="P304" s="273">
        <f t="shared" ca="1" si="157"/>
        <v>0</v>
      </c>
      <c r="Q304" s="273">
        <f t="shared" ca="1" si="157"/>
        <v>0</v>
      </c>
      <c r="R304" s="273">
        <f t="shared" ca="1" si="157"/>
        <v>0</v>
      </c>
      <c r="S304" s="273">
        <f t="shared" ca="1" si="157"/>
        <v>0</v>
      </c>
      <c r="T304" s="273">
        <f t="shared" ca="1" si="157"/>
        <v>0</v>
      </c>
      <c r="U304" s="273">
        <f t="shared" ca="1" si="157"/>
        <v>0</v>
      </c>
    </row>
    <row r="305" spans="1:21" ht="15">
      <c r="A305" s="176"/>
      <c r="B305" s="285" t="s">
        <v>187</v>
      </c>
      <c r="C305" s="271" t="s">
        <v>186</v>
      </c>
      <c r="D305" s="280" t="str">
        <f>C300</f>
        <v>Domestic</v>
      </c>
      <c r="E305" s="271"/>
      <c r="F305" s="281"/>
      <c r="G305" s="275"/>
      <c r="H305" s="275"/>
      <c r="I305" s="275"/>
      <c r="J305" s="275"/>
      <c r="K305" s="231"/>
      <c r="L305" s="273">
        <f t="shared" ref="L305:U305" si="158">L308*L306</f>
        <v>0</v>
      </c>
      <c r="M305" s="273">
        <f t="shared" ca="1" si="158"/>
        <v>0</v>
      </c>
      <c r="N305" s="273">
        <f t="shared" ca="1" si="158"/>
        <v>0</v>
      </c>
      <c r="O305" s="273">
        <f t="shared" ca="1" si="158"/>
        <v>0</v>
      </c>
      <c r="P305" s="273">
        <f t="shared" ca="1" si="158"/>
        <v>0</v>
      </c>
      <c r="Q305" s="273">
        <f t="shared" ca="1" si="158"/>
        <v>0</v>
      </c>
      <c r="R305" s="273">
        <f t="shared" ca="1" si="158"/>
        <v>0</v>
      </c>
      <c r="S305" s="273">
        <f t="shared" ca="1" si="158"/>
        <v>0</v>
      </c>
      <c r="T305" s="273">
        <f t="shared" ca="1" si="158"/>
        <v>0</v>
      </c>
      <c r="U305" s="273">
        <f t="shared" ca="1" si="158"/>
        <v>0</v>
      </c>
    </row>
    <row r="306" spans="1:21" ht="15">
      <c r="A306" s="176"/>
      <c r="B306" s="285" t="s">
        <v>185</v>
      </c>
      <c r="C306" s="252" t="str">
        <f>"LCU per unit of "&amp;D305</f>
        <v>LCU per unit of Domestic</v>
      </c>
      <c r="D306" s="280" t="str">
        <f>C295</f>
        <v>LCU</v>
      </c>
      <c r="E306" s="271"/>
      <c r="F306" s="281"/>
      <c r="G306" s="275"/>
      <c r="H306" s="275"/>
      <c r="I306" s="275"/>
      <c r="J306" s="275"/>
      <c r="K306" s="231"/>
      <c r="L306" s="273">
        <f t="shared" ref="L306:U306" si="159">INDEX($L$81:$U$85,MATCH($D306,$B$81:$B$85,0),MATCH(L$78,$L$78:$U$78,0))</f>
        <v>1</v>
      </c>
      <c r="M306" s="273">
        <f t="shared" si="159"/>
        <v>1</v>
      </c>
      <c r="N306" s="273">
        <f t="shared" si="159"/>
        <v>1</v>
      </c>
      <c r="O306" s="273">
        <f t="shared" si="159"/>
        <v>1</v>
      </c>
      <c r="P306" s="273">
        <f t="shared" si="159"/>
        <v>1</v>
      </c>
      <c r="Q306" s="273">
        <f t="shared" si="159"/>
        <v>1</v>
      </c>
      <c r="R306" s="273">
        <f t="shared" si="159"/>
        <v>1</v>
      </c>
      <c r="S306" s="273">
        <f t="shared" si="159"/>
        <v>1</v>
      </c>
      <c r="T306" s="273">
        <f t="shared" si="159"/>
        <v>1</v>
      </c>
      <c r="U306" s="273">
        <f t="shared" si="159"/>
        <v>1</v>
      </c>
    </row>
    <row r="307" spans="1:21" ht="15">
      <c r="A307" s="176"/>
      <c r="B307" s="285" t="s">
        <v>184</v>
      </c>
      <c r="C307" s="252" t="str">
        <f>"million "&amp;D306</f>
        <v>million LCU</v>
      </c>
      <c r="D307" s="280" t="str">
        <f>D306</f>
        <v>LCU</v>
      </c>
      <c r="E307" s="263"/>
      <c r="F307" s="287"/>
      <c r="G307" s="275"/>
      <c r="H307" s="275"/>
      <c r="I307" s="275"/>
      <c r="J307" s="275"/>
      <c r="K307" s="231"/>
      <c r="L307" s="288">
        <f t="shared" ref="L307:U307" si="160">L302/L306</f>
        <v>0</v>
      </c>
      <c r="M307" s="288">
        <f t="shared" si="160"/>
        <v>0</v>
      </c>
      <c r="N307" s="288">
        <f t="shared" si="160"/>
        <v>0</v>
      </c>
      <c r="O307" s="288">
        <f t="shared" si="160"/>
        <v>0</v>
      </c>
      <c r="P307" s="288">
        <f t="shared" si="160"/>
        <v>0</v>
      </c>
      <c r="Q307" s="288">
        <f t="shared" si="160"/>
        <v>0</v>
      </c>
      <c r="R307" s="288">
        <f t="shared" si="160"/>
        <v>0</v>
      </c>
      <c r="S307" s="288">
        <f t="shared" si="160"/>
        <v>0</v>
      </c>
      <c r="T307" s="288">
        <f t="shared" si="160"/>
        <v>0</v>
      </c>
      <c r="U307" s="288">
        <f t="shared" si="160"/>
        <v>0</v>
      </c>
    </row>
    <row r="308" spans="1:21" ht="15">
      <c r="A308" s="176"/>
      <c r="B308" s="285" t="s">
        <v>183</v>
      </c>
      <c r="C308" s="252" t="str">
        <f>"million "&amp;D307</f>
        <v>million LCU</v>
      </c>
      <c r="D308" s="280" t="str">
        <f>D307</f>
        <v>LCU</v>
      </c>
      <c r="E308" s="271"/>
      <c r="F308" s="287"/>
      <c r="G308" s="275"/>
      <c r="H308" s="275"/>
      <c r="I308" s="275"/>
      <c r="J308" s="275"/>
      <c r="K308" s="231"/>
      <c r="L308" s="273">
        <f>L307</f>
        <v>0</v>
      </c>
      <c r="M308" s="273">
        <f t="shared" ref="M308:U308" ca="1" si="161">L308+M307-M309</f>
        <v>0</v>
      </c>
      <c r="N308" s="273">
        <f t="shared" ca="1" si="161"/>
        <v>0</v>
      </c>
      <c r="O308" s="273">
        <f t="shared" ca="1" si="161"/>
        <v>0</v>
      </c>
      <c r="P308" s="273">
        <f t="shared" ca="1" si="161"/>
        <v>0</v>
      </c>
      <c r="Q308" s="273">
        <f t="shared" ca="1" si="161"/>
        <v>0</v>
      </c>
      <c r="R308" s="273">
        <f t="shared" ca="1" si="161"/>
        <v>0</v>
      </c>
      <c r="S308" s="273">
        <f t="shared" ca="1" si="161"/>
        <v>0</v>
      </c>
      <c r="T308" s="273">
        <f t="shared" ca="1" si="161"/>
        <v>0</v>
      </c>
      <c r="U308" s="273">
        <f t="shared" ca="1" si="161"/>
        <v>0</v>
      </c>
    </row>
    <row r="309" spans="1:21" ht="15">
      <c r="A309" s="176"/>
      <c r="B309" s="285" t="s">
        <v>119</v>
      </c>
      <c r="C309" s="252" t="str">
        <f>"million "&amp;D308</f>
        <v>million LCU</v>
      </c>
      <c r="D309" s="280" t="str">
        <f>D308</f>
        <v>LCU</v>
      </c>
      <c r="E309" s="271"/>
      <c r="F309" s="287"/>
      <c r="G309" s="275"/>
      <c r="H309" s="275"/>
      <c r="I309" s="275"/>
      <c r="J309" s="275"/>
      <c r="K309" s="231"/>
      <c r="L309" s="240"/>
      <c r="M309" s="273">
        <f t="shared" ref="M309:U309" ca="1" si="162">IF(M$241&gt;$C296-1,SUM(OFFSET($L307,0,M$241-$C296,1,$C296-$C297))/($C296-$C297),IF(M$241&lt;$C297+1,0,SUM(OFFSET($L307,0,0,1,M$241-$C297))/($C296-$C297)))</f>
        <v>0</v>
      </c>
      <c r="N309" s="273">
        <f t="shared" ca="1" si="162"/>
        <v>0</v>
      </c>
      <c r="O309" s="273">
        <f t="shared" ca="1" si="162"/>
        <v>0</v>
      </c>
      <c r="P309" s="273">
        <f t="shared" ca="1" si="162"/>
        <v>0</v>
      </c>
      <c r="Q309" s="273">
        <f t="shared" ca="1" si="162"/>
        <v>0</v>
      </c>
      <c r="R309" s="273">
        <f t="shared" ca="1" si="162"/>
        <v>0</v>
      </c>
      <c r="S309" s="273">
        <f t="shared" ca="1" si="162"/>
        <v>0</v>
      </c>
      <c r="T309" s="273">
        <f t="shared" ca="1" si="162"/>
        <v>0</v>
      </c>
      <c r="U309" s="273">
        <f t="shared" ca="1" si="162"/>
        <v>0</v>
      </c>
    </row>
    <row r="310" spans="1:21" ht="15">
      <c r="A310" s="176"/>
      <c r="B310" s="285" t="s">
        <v>182</v>
      </c>
      <c r="C310" s="252" t="str">
        <f>"million "&amp;D309</f>
        <v>million LCU</v>
      </c>
      <c r="D310" s="280" t="str">
        <f>D309</f>
        <v>LCU</v>
      </c>
      <c r="E310" s="271"/>
      <c r="F310" s="287"/>
      <c r="G310" s="275"/>
      <c r="H310" s="275"/>
      <c r="I310" s="275"/>
      <c r="J310" s="275"/>
      <c r="K310" s="231"/>
      <c r="L310" s="240"/>
      <c r="M310" s="273">
        <f t="shared" ref="M310:U310" si="163">L308*$C298</f>
        <v>0</v>
      </c>
      <c r="N310" s="273">
        <f t="shared" ca="1" si="163"/>
        <v>0</v>
      </c>
      <c r="O310" s="273">
        <f t="shared" ca="1" si="163"/>
        <v>0</v>
      </c>
      <c r="P310" s="273">
        <f t="shared" ca="1" si="163"/>
        <v>0</v>
      </c>
      <c r="Q310" s="273">
        <f t="shared" ca="1" si="163"/>
        <v>0</v>
      </c>
      <c r="R310" s="273">
        <f t="shared" ca="1" si="163"/>
        <v>0</v>
      </c>
      <c r="S310" s="273">
        <f t="shared" ca="1" si="163"/>
        <v>0</v>
      </c>
      <c r="T310" s="273">
        <f t="shared" ca="1" si="163"/>
        <v>0</v>
      </c>
      <c r="U310" s="273">
        <f t="shared" ca="1" si="163"/>
        <v>0</v>
      </c>
    </row>
    <row r="311" spans="1:21" ht="15">
      <c r="A311" s="176"/>
      <c r="B311" s="289" t="s">
        <v>197</v>
      </c>
      <c r="C311" s="252"/>
      <c r="D311" s="264"/>
      <c r="E311" s="260"/>
      <c r="F311" s="275"/>
      <c r="G311" s="275"/>
      <c r="H311" s="275"/>
      <c r="I311" s="275"/>
      <c r="J311" s="275"/>
      <c r="K311" s="231"/>
      <c r="L311" s="273"/>
      <c r="M311" s="273"/>
      <c r="N311" s="273"/>
      <c r="O311" s="273"/>
      <c r="P311" s="273"/>
      <c r="Q311" s="273"/>
      <c r="R311" s="273"/>
      <c r="S311" s="273"/>
      <c r="T311" s="273"/>
      <c r="U311" s="273"/>
    </row>
    <row r="312" spans="1:21" ht="15">
      <c r="A312" s="176"/>
      <c r="B312" s="285" t="s">
        <v>59</v>
      </c>
      <c r="C312" s="246" t="str">
        <f>IF(C317="Domestic","LCU","USD")</f>
        <v>LCU</v>
      </c>
      <c r="D312" s="251"/>
      <c r="E312" s="251"/>
      <c r="F312" s="255"/>
      <c r="G312" s="255"/>
      <c r="H312" s="255"/>
      <c r="I312" s="255"/>
      <c r="J312" s="255"/>
      <c r="K312" s="221"/>
      <c r="L312" s="221"/>
      <c r="M312" s="221"/>
      <c r="N312" s="221"/>
      <c r="O312" s="221"/>
      <c r="P312" s="221"/>
      <c r="Q312" s="221"/>
      <c r="R312" s="221"/>
      <c r="S312" s="221"/>
      <c r="T312" s="221"/>
      <c r="U312" s="221"/>
    </row>
    <row r="313" spans="1:21" ht="15">
      <c r="A313" s="176"/>
      <c r="B313" s="285" t="s">
        <v>221</v>
      </c>
      <c r="C313" s="247">
        <f>SUMIF($E$63:$E$72,$B311,H$63:H$72)</f>
        <v>5</v>
      </c>
      <c r="D313" s="251"/>
      <c r="E313" s="251"/>
      <c r="F313" s="255"/>
      <c r="G313" s="255"/>
      <c r="H313" s="255"/>
      <c r="I313" s="255"/>
      <c r="J313" s="255"/>
      <c r="K313" s="221"/>
      <c r="L313" s="221"/>
      <c r="M313" s="221"/>
      <c r="N313" s="221"/>
      <c r="O313" s="221"/>
      <c r="P313" s="221"/>
      <c r="Q313" s="221"/>
      <c r="R313" s="221"/>
      <c r="S313" s="221"/>
      <c r="T313" s="221"/>
      <c r="U313" s="221"/>
    </row>
    <row r="314" spans="1:21" ht="15">
      <c r="A314" s="176"/>
      <c r="B314" s="285" t="s">
        <v>220</v>
      </c>
      <c r="C314" s="248">
        <f>SUMIF($E$63:$E$72,$B311,I$63:I$72)</f>
        <v>4</v>
      </c>
      <c r="D314" s="251"/>
      <c r="E314" s="251"/>
      <c r="F314" s="255"/>
      <c r="G314" s="255"/>
      <c r="H314" s="255"/>
      <c r="I314" s="255"/>
      <c r="J314" s="255"/>
      <c r="K314" s="221"/>
      <c r="L314" s="221"/>
      <c r="M314" s="221"/>
      <c r="N314" s="221"/>
      <c r="O314" s="221"/>
      <c r="P314" s="221"/>
      <c r="Q314" s="221"/>
      <c r="R314" s="221"/>
      <c r="S314" s="221"/>
      <c r="T314" s="221"/>
      <c r="U314" s="221"/>
    </row>
    <row r="315" spans="1:21" ht="15">
      <c r="A315" s="176"/>
      <c r="B315" s="285" t="s">
        <v>219</v>
      </c>
      <c r="C315" s="249">
        <f>SUMIF($E$63:$E$72,$B311,G$63:G$72)</f>
        <v>0.1</v>
      </c>
      <c r="D315" s="251"/>
      <c r="E315" s="251"/>
      <c r="F315" s="255"/>
      <c r="G315" s="255"/>
      <c r="H315" s="255"/>
      <c r="I315" s="255"/>
      <c r="J315" s="255"/>
      <c r="K315" s="221"/>
      <c r="L315" s="221"/>
      <c r="M315" s="221"/>
      <c r="N315" s="221"/>
      <c r="O315" s="221"/>
      <c r="P315" s="221"/>
      <c r="Q315" s="221"/>
      <c r="R315" s="221"/>
      <c r="S315" s="221"/>
      <c r="T315" s="221"/>
      <c r="U315" s="221"/>
    </row>
    <row r="316" spans="1:21" ht="15">
      <c r="A316" s="176"/>
      <c r="B316" s="285" t="s">
        <v>218</v>
      </c>
      <c r="C316" s="280" t="s">
        <v>232</v>
      </c>
      <c r="D316" s="251"/>
      <c r="E316" s="251"/>
      <c r="F316" s="255"/>
      <c r="G316" s="255"/>
      <c r="H316" s="255"/>
      <c r="I316" s="255"/>
      <c r="J316" s="255"/>
      <c r="K316" s="221"/>
      <c r="L316" s="221"/>
      <c r="M316" s="221"/>
      <c r="N316" s="221"/>
      <c r="O316" s="221"/>
      <c r="P316" s="221"/>
      <c r="Q316" s="221"/>
      <c r="R316" s="221"/>
      <c r="S316" s="221"/>
      <c r="T316" s="221"/>
      <c r="U316" s="221"/>
    </row>
    <row r="317" spans="1:21" ht="15">
      <c r="A317" s="176"/>
      <c r="B317" s="285" t="str">
        <f>"Classified as External or Domestic?"</f>
        <v>Classified as External or Domestic?</v>
      </c>
      <c r="C317" s="248" t="str">
        <f>VLOOKUP(B311,$E$63:$I$72,2,FALSE)</f>
        <v>Domestic</v>
      </c>
      <c r="D317" s="251"/>
      <c r="E317" s="251"/>
      <c r="F317" s="255"/>
      <c r="G317" s="255"/>
      <c r="H317" s="255"/>
      <c r="I317" s="255"/>
      <c r="J317" s="255"/>
      <c r="K317" s="221"/>
      <c r="L317" s="221"/>
      <c r="M317" s="221"/>
      <c r="N317" s="221"/>
      <c r="O317" s="221"/>
      <c r="P317" s="221"/>
      <c r="Q317" s="221"/>
      <c r="R317" s="221"/>
      <c r="S317" s="221"/>
      <c r="T317" s="221"/>
      <c r="U317" s="221"/>
    </row>
    <row r="318" spans="1:21" ht="15">
      <c r="A318" s="176"/>
      <c r="B318" s="285" t="s">
        <v>258</v>
      </c>
      <c r="C318" s="251" t="s">
        <v>257</v>
      </c>
      <c r="D318" s="251"/>
      <c r="E318" s="251"/>
      <c r="F318" s="255"/>
      <c r="G318" s="255"/>
      <c r="H318" s="255"/>
      <c r="I318" s="255"/>
      <c r="J318" s="255"/>
      <c r="K318" s="221"/>
      <c r="L318" s="288">
        <f>L319/L$101*100</f>
        <v>0</v>
      </c>
      <c r="M318" s="288">
        <f t="shared" ref="M318:U318" ca="1" si="164">M319/M$101*100</f>
        <v>0</v>
      </c>
      <c r="N318" s="288">
        <f t="shared" ca="1" si="164"/>
        <v>0</v>
      </c>
      <c r="O318" s="288">
        <f t="shared" ca="1" si="164"/>
        <v>0</v>
      </c>
      <c r="P318" s="288">
        <f t="shared" ca="1" si="164"/>
        <v>0</v>
      </c>
      <c r="Q318" s="288">
        <f t="shared" ca="1" si="164"/>
        <v>0</v>
      </c>
      <c r="R318" s="288">
        <f t="shared" ca="1" si="164"/>
        <v>0</v>
      </c>
      <c r="S318" s="288">
        <f t="shared" ca="1" si="164"/>
        <v>0</v>
      </c>
      <c r="T318" s="288">
        <f t="shared" ca="1" si="164"/>
        <v>0</v>
      </c>
      <c r="U318" s="288">
        <f t="shared" ca="1" si="164"/>
        <v>0</v>
      </c>
    </row>
    <row r="319" spans="1:21" ht="15">
      <c r="A319" s="176"/>
      <c r="B319" s="285" t="s">
        <v>189</v>
      </c>
      <c r="C319" s="271" t="s">
        <v>186</v>
      </c>
      <c r="D319" s="280" t="str">
        <f>C317</f>
        <v>Domestic</v>
      </c>
      <c r="E319" s="271"/>
      <c r="F319" s="281"/>
      <c r="G319" s="275"/>
      <c r="H319" s="275"/>
      <c r="I319" s="275"/>
      <c r="J319" s="275"/>
      <c r="K319" s="231"/>
      <c r="L319" s="250">
        <f>SUMIF($E$63:$E$72,$B311,L$63:L$72)*L323</f>
        <v>0</v>
      </c>
      <c r="M319" s="250">
        <f t="shared" ref="M319:U319" si="165">SUMIF($E$63:$E$72,$B311,M$63:M$72)*M323</f>
        <v>0</v>
      </c>
      <c r="N319" s="250">
        <f t="shared" si="165"/>
        <v>0</v>
      </c>
      <c r="O319" s="250">
        <f t="shared" si="165"/>
        <v>0</v>
      </c>
      <c r="P319" s="250">
        <f t="shared" si="165"/>
        <v>0</v>
      </c>
      <c r="Q319" s="250">
        <f t="shared" si="165"/>
        <v>0</v>
      </c>
      <c r="R319" s="250">
        <f t="shared" si="165"/>
        <v>0</v>
      </c>
      <c r="S319" s="250">
        <f t="shared" si="165"/>
        <v>0</v>
      </c>
      <c r="T319" s="250">
        <f t="shared" si="165"/>
        <v>0</v>
      </c>
      <c r="U319" s="250">
        <f t="shared" si="165"/>
        <v>0</v>
      </c>
    </row>
    <row r="320" spans="1:21" ht="15">
      <c r="A320" s="176"/>
      <c r="B320" s="285" t="s">
        <v>188</v>
      </c>
      <c r="C320" s="271" t="s">
        <v>186</v>
      </c>
      <c r="D320" s="280" t="str">
        <f>C317</f>
        <v>Domestic</v>
      </c>
      <c r="E320" s="271"/>
      <c r="F320" s="281"/>
      <c r="G320" s="275"/>
      <c r="H320" s="275"/>
      <c r="I320" s="275"/>
      <c r="J320" s="275"/>
      <c r="K320" s="231"/>
      <c r="L320" s="240"/>
      <c r="M320" s="273">
        <f t="shared" ref="M320:U320" ca="1" si="166">M326*M323</f>
        <v>0</v>
      </c>
      <c r="N320" s="273">
        <f t="shared" ca="1" si="166"/>
        <v>0</v>
      </c>
      <c r="O320" s="273">
        <f t="shared" ca="1" si="166"/>
        <v>0</v>
      </c>
      <c r="P320" s="273">
        <f t="shared" ca="1" si="166"/>
        <v>0</v>
      </c>
      <c r="Q320" s="273">
        <f t="shared" ca="1" si="166"/>
        <v>0</v>
      </c>
      <c r="R320" s="273">
        <f t="shared" ca="1" si="166"/>
        <v>0</v>
      </c>
      <c r="S320" s="273">
        <f t="shared" ca="1" si="166"/>
        <v>0</v>
      </c>
      <c r="T320" s="273">
        <f t="shared" ca="1" si="166"/>
        <v>0</v>
      </c>
      <c r="U320" s="273">
        <f t="shared" ca="1" si="166"/>
        <v>0</v>
      </c>
    </row>
    <row r="321" spans="1:21" ht="15">
      <c r="A321" s="176"/>
      <c r="B321" s="285" t="s">
        <v>206</v>
      </c>
      <c r="C321" s="271" t="s">
        <v>186</v>
      </c>
      <c r="D321" s="280" t="str">
        <f>C317</f>
        <v>Domestic</v>
      </c>
      <c r="E321" s="271"/>
      <c r="F321" s="281"/>
      <c r="G321" s="275"/>
      <c r="H321" s="275"/>
      <c r="I321" s="275"/>
      <c r="J321" s="275"/>
      <c r="K321" s="231"/>
      <c r="L321" s="240"/>
      <c r="M321" s="273">
        <f t="shared" ref="M321:U321" si="167">M327*M323</f>
        <v>0</v>
      </c>
      <c r="N321" s="273">
        <f t="shared" ca="1" si="167"/>
        <v>0</v>
      </c>
      <c r="O321" s="273">
        <f t="shared" ca="1" si="167"/>
        <v>0</v>
      </c>
      <c r="P321" s="273">
        <f t="shared" ca="1" si="167"/>
        <v>0</v>
      </c>
      <c r="Q321" s="273">
        <f t="shared" ca="1" si="167"/>
        <v>0</v>
      </c>
      <c r="R321" s="273">
        <f t="shared" ca="1" si="167"/>
        <v>0</v>
      </c>
      <c r="S321" s="273">
        <f t="shared" ca="1" si="167"/>
        <v>0</v>
      </c>
      <c r="T321" s="273">
        <f t="shared" ca="1" si="167"/>
        <v>0</v>
      </c>
      <c r="U321" s="273">
        <f t="shared" ca="1" si="167"/>
        <v>0</v>
      </c>
    </row>
    <row r="322" spans="1:21" ht="15">
      <c r="A322" s="176"/>
      <c r="B322" s="285" t="s">
        <v>187</v>
      </c>
      <c r="C322" s="271" t="s">
        <v>186</v>
      </c>
      <c r="D322" s="280" t="str">
        <f>C317</f>
        <v>Domestic</v>
      </c>
      <c r="E322" s="271"/>
      <c r="F322" s="281"/>
      <c r="G322" s="275"/>
      <c r="H322" s="275"/>
      <c r="I322" s="275"/>
      <c r="J322" s="275"/>
      <c r="K322" s="231"/>
      <c r="L322" s="273">
        <f t="shared" ref="L322:U322" si="168">L325*L323</f>
        <v>0</v>
      </c>
      <c r="M322" s="273">
        <f t="shared" ca="1" si="168"/>
        <v>0</v>
      </c>
      <c r="N322" s="273">
        <f t="shared" ca="1" si="168"/>
        <v>0</v>
      </c>
      <c r="O322" s="273">
        <f t="shared" ca="1" si="168"/>
        <v>0</v>
      </c>
      <c r="P322" s="273">
        <f t="shared" ca="1" si="168"/>
        <v>0</v>
      </c>
      <c r="Q322" s="273">
        <f t="shared" ca="1" si="168"/>
        <v>0</v>
      </c>
      <c r="R322" s="273">
        <f t="shared" ca="1" si="168"/>
        <v>0</v>
      </c>
      <c r="S322" s="273">
        <f t="shared" ca="1" si="168"/>
        <v>0</v>
      </c>
      <c r="T322" s="273">
        <f t="shared" ca="1" si="168"/>
        <v>0</v>
      </c>
      <c r="U322" s="273">
        <f t="shared" ca="1" si="168"/>
        <v>0</v>
      </c>
    </row>
    <row r="323" spans="1:21" ht="15">
      <c r="A323" s="176"/>
      <c r="B323" s="285" t="s">
        <v>185</v>
      </c>
      <c r="C323" s="252" t="str">
        <f>"LCU per unit of "&amp;D322</f>
        <v>LCU per unit of Domestic</v>
      </c>
      <c r="D323" s="280" t="str">
        <f>C312</f>
        <v>LCU</v>
      </c>
      <c r="E323" s="271"/>
      <c r="F323" s="281"/>
      <c r="G323" s="275"/>
      <c r="H323" s="275"/>
      <c r="I323" s="275"/>
      <c r="J323" s="275"/>
      <c r="K323" s="231"/>
      <c r="L323" s="273">
        <f t="shared" ref="L323:U323" si="169">INDEX($L$81:$U$85,MATCH($D323,$B$81:$B$85,0),MATCH(L$78,$L$78:$U$78,0))</f>
        <v>1</v>
      </c>
      <c r="M323" s="273">
        <f t="shared" si="169"/>
        <v>1</v>
      </c>
      <c r="N323" s="273">
        <f t="shared" si="169"/>
        <v>1</v>
      </c>
      <c r="O323" s="273">
        <f t="shared" si="169"/>
        <v>1</v>
      </c>
      <c r="P323" s="273">
        <f t="shared" si="169"/>
        <v>1</v>
      </c>
      <c r="Q323" s="273">
        <f t="shared" si="169"/>
        <v>1</v>
      </c>
      <c r="R323" s="273">
        <f t="shared" si="169"/>
        <v>1</v>
      </c>
      <c r="S323" s="273">
        <f t="shared" si="169"/>
        <v>1</v>
      </c>
      <c r="T323" s="273">
        <f t="shared" si="169"/>
        <v>1</v>
      </c>
      <c r="U323" s="273">
        <f t="shared" si="169"/>
        <v>1</v>
      </c>
    </row>
    <row r="324" spans="1:21" ht="15">
      <c r="A324" s="176"/>
      <c r="B324" s="285" t="s">
        <v>184</v>
      </c>
      <c r="C324" s="252" t="str">
        <f>"million "&amp;D323</f>
        <v>million LCU</v>
      </c>
      <c r="D324" s="280" t="str">
        <f>D323</f>
        <v>LCU</v>
      </c>
      <c r="E324" s="263"/>
      <c r="F324" s="287"/>
      <c r="G324" s="275"/>
      <c r="H324" s="275"/>
      <c r="I324" s="275"/>
      <c r="J324" s="275"/>
      <c r="K324" s="231"/>
      <c r="L324" s="288">
        <f t="shared" ref="L324:U324" si="170">L319/L323</f>
        <v>0</v>
      </c>
      <c r="M324" s="288">
        <f t="shared" si="170"/>
        <v>0</v>
      </c>
      <c r="N324" s="288">
        <f t="shared" si="170"/>
        <v>0</v>
      </c>
      <c r="O324" s="288">
        <f t="shared" si="170"/>
        <v>0</v>
      </c>
      <c r="P324" s="288">
        <f t="shared" si="170"/>
        <v>0</v>
      </c>
      <c r="Q324" s="288">
        <f t="shared" si="170"/>
        <v>0</v>
      </c>
      <c r="R324" s="288">
        <f t="shared" si="170"/>
        <v>0</v>
      </c>
      <c r="S324" s="288">
        <f t="shared" si="170"/>
        <v>0</v>
      </c>
      <c r="T324" s="288">
        <f t="shared" si="170"/>
        <v>0</v>
      </c>
      <c r="U324" s="288">
        <f t="shared" si="170"/>
        <v>0</v>
      </c>
    </row>
    <row r="325" spans="1:21" ht="15">
      <c r="A325" s="176"/>
      <c r="B325" s="285" t="s">
        <v>183</v>
      </c>
      <c r="C325" s="252" t="str">
        <f>"million "&amp;D324</f>
        <v>million LCU</v>
      </c>
      <c r="D325" s="280" t="str">
        <f>D324</f>
        <v>LCU</v>
      </c>
      <c r="E325" s="271"/>
      <c r="F325" s="287"/>
      <c r="G325" s="275"/>
      <c r="H325" s="275"/>
      <c r="I325" s="275"/>
      <c r="J325" s="275"/>
      <c r="K325" s="231"/>
      <c r="L325" s="273">
        <f>L324</f>
        <v>0</v>
      </c>
      <c r="M325" s="273">
        <f t="shared" ref="M325:U325" ca="1" si="171">L325+M324-M326</f>
        <v>0</v>
      </c>
      <c r="N325" s="273">
        <f t="shared" ca="1" si="171"/>
        <v>0</v>
      </c>
      <c r="O325" s="273">
        <f t="shared" ca="1" si="171"/>
        <v>0</v>
      </c>
      <c r="P325" s="273">
        <f t="shared" ca="1" si="171"/>
        <v>0</v>
      </c>
      <c r="Q325" s="273">
        <f t="shared" ca="1" si="171"/>
        <v>0</v>
      </c>
      <c r="R325" s="273">
        <f t="shared" ca="1" si="171"/>
        <v>0</v>
      </c>
      <c r="S325" s="273">
        <f t="shared" ca="1" si="171"/>
        <v>0</v>
      </c>
      <c r="T325" s="273">
        <f t="shared" ca="1" si="171"/>
        <v>0</v>
      </c>
      <c r="U325" s="273">
        <f t="shared" ca="1" si="171"/>
        <v>0</v>
      </c>
    </row>
    <row r="326" spans="1:21" ht="15">
      <c r="A326" s="176"/>
      <c r="B326" s="285" t="s">
        <v>119</v>
      </c>
      <c r="C326" s="252" t="str">
        <f>"million "&amp;D325</f>
        <v>million LCU</v>
      </c>
      <c r="D326" s="280" t="str">
        <f>D325</f>
        <v>LCU</v>
      </c>
      <c r="E326" s="271"/>
      <c r="F326" s="287"/>
      <c r="G326" s="275"/>
      <c r="H326" s="275"/>
      <c r="I326" s="275"/>
      <c r="J326" s="275"/>
      <c r="K326" s="231"/>
      <c r="L326" s="240"/>
      <c r="M326" s="273">
        <f t="shared" ref="M326:U326" ca="1" si="172">IF(M$241&gt;$C313-1,SUM(OFFSET($L324,0,M$241-$C313,1,$C313-$C314))/($C313-$C314),IF(M$241&lt;$C314+1,0,SUM(OFFSET($L324,0,0,1,M$241-$C314))/($C313-$C314)))</f>
        <v>0</v>
      </c>
      <c r="N326" s="273">
        <f t="shared" ca="1" si="172"/>
        <v>0</v>
      </c>
      <c r="O326" s="273">
        <f t="shared" ca="1" si="172"/>
        <v>0</v>
      </c>
      <c r="P326" s="273">
        <f t="shared" ca="1" si="172"/>
        <v>0</v>
      </c>
      <c r="Q326" s="273">
        <f t="shared" ca="1" si="172"/>
        <v>0</v>
      </c>
      <c r="R326" s="273">
        <f t="shared" ca="1" si="172"/>
        <v>0</v>
      </c>
      <c r="S326" s="273">
        <f t="shared" ca="1" si="172"/>
        <v>0</v>
      </c>
      <c r="T326" s="273">
        <f t="shared" ca="1" si="172"/>
        <v>0</v>
      </c>
      <c r="U326" s="273">
        <f t="shared" ca="1" si="172"/>
        <v>0</v>
      </c>
    </row>
    <row r="327" spans="1:21" ht="15">
      <c r="A327" s="176"/>
      <c r="B327" s="285" t="s">
        <v>182</v>
      </c>
      <c r="C327" s="252" t="str">
        <f>"million "&amp;D326</f>
        <v>million LCU</v>
      </c>
      <c r="D327" s="280" t="str">
        <f>D326</f>
        <v>LCU</v>
      </c>
      <c r="E327" s="271"/>
      <c r="F327" s="287"/>
      <c r="G327" s="275"/>
      <c r="H327" s="275"/>
      <c r="I327" s="275"/>
      <c r="J327" s="275"/>
      <c r="K327" s="231"/>
      <c r="L327" s="240"/>
      <c r="M327" s="273">
        <f t="shared" ref="M327:U327" si="173">L325*$C315</f>
        <v>0</v>
      </c>
      <c r="N327" s="273">
        <f t="shared" ca="1" si="173"/>
        <v>0</v>
      </c>
      <c r="O327" s="273">
        <f t="shared" ca="1" si="173"/>
        <v>0</v>
      </c>
      <c r="P327" s="273">
        <f t="shared" ca="1" si="173"/>
        <v>0</v>
      </c>
      <c r="Q327" s="273">
        <f t="shared" ca="1" si="173"/>
        <v>0</v>
      </c>
      <c r="R327" s="273">
        <f t="shared" ca="1" si="173"/>
        <v>0</v>
      </c>
      <c r="S327" s="273">
        <f t="shared" ca="1" si="173"/>
        <v>0</v>
      </c>
      <c r="T327" s="273">
        <f t="shared" ca="1" si="173"/>
        <v>0</v>
      </c>
      <c r="U327" s="273">
        <f t="shared" ca="1" si="173"/>
        <v>0</v>
      </c>
    </row>
    <row r="328" spans="1:21" ht="15">
      <c r="A328" s="176"/>
      <c r="B328" s="289" t="s">
        <v>196</v>
      </c>
      <c r="C328" s="252"/>
      <c r="D328" s="264"/>
      <c r="E328" s="260"/>
      <c r="F328" s="275"/>
      <c r="G328" s="275"/>
      <c r="H328" s="275"/>
      <c r="I328" s="275"/>
      <c r="J328" s="275"/>
      <c r="K328" s="231"/>
      <c r="L328" s="273"/>
      <c r="M328" s="273"/>
      <c r="N328" s="273"/>
      <c r="O328" s="273"/>
      <c r="P328" s="273"/>
      <c r="Q328" s="273"/>
      <c r="R328" s="273"/>
      <c r="S328" s="273"/>
      <c r="T328" s="273"/>
      <c r="U328" s="273"/>
    </row>
    <row r="329" spans="1:21" ht="15">
      <c r="A329" s="176"/>
      <c r="B329" s="285" t="s">
        <v>59</v>
      </c>
      <c r="C329" s="246" t="str">
        <f>IF(C334="Domestic","LCU","USD")</f>
        <v>LCU</v>
      </c>
      <c r="D329" s="251"/>
      <c r="E329" s="251"/>
      <c r="F329" s="255"/>
      <c r="G329" s="255"/>
      <c r="H329" s="255"/>
      <c r="I329" s="255"/>
      <c r="J329" s="255"/>
      <c r="K329" s="221"/>
      <c r="L329" s="221"/>
      <c r="M329" s="221"/>
      <c r="N329" s="221"/>
      <c r="O329" s="221"/>
      <c r="P329" s="221"/>
      <c r="Q329" s="221"/>
      <c r="R329" s="221"/>
      <c r="S329" s="221"/>
      <c r="T329" s="221"/>
      <c r="U329" s="221"/>
    </row>
    <row r="330" spans="1:21" ht="15">
      <c r="A330" s="176"/>
      <c r="B330" s="285" t="s">
        <v>221</v>
      </c>
      <c r="C330" s="247">
        <f>SUMIF($E$63:$E$72,$B328,H$63:H$72)</f>
        <v>5</v>
      </c>
      <c r="D330" s="251"/>
      <c r="E330" s="251"/>
      <c r="F330" s="255"/>
      <c r="G330" s="255"/>
      <c r="H330" s="255"/>
      <c r="I330" s="255"/>
      <c r="J330" s="255"/>
      <c r="K330" s="221"/>
      <c r="L330" s="221"/>
      <c r="M330" s="221"/>
      <c r="N330" s="221"/>
      <c r="O330" s="221"/>
      <c r="P330" s="221"/>
      <c r="Q330" s="221"/>
      <c r="R330" s="221"/>
      <c r="S330" s="221"/>
      <c r="T330" s="221"/>
      <c r="U330" s="221"/>
    </row>
    <row r="331" spans="1:21" ht="15">
      <c r="A331" s="176"/>
      <c r="B331" s="285" t="s">
        <v>220</v>
      </c>
      <c r="C331" s="248">
        <f>SUMIF($E$63:$E$72,$B328,I$63:I$72)</f>
        <v>4</v>
      </c>
      <c r="D331" s="251"/>
      <c r="E331" s="251"/>
      <c r="F331" s="255"/>
      <c r="G331" s="255"/>
      <c r="H331" s="255"/>
      <c r="I331" s="255"/>
      <c r="J331" s="255"/>
      <c r="K331" s="221"/>
      <c r="L331" s="221"/>
      <c r="M331" s="221"/>
      <c r="N331" s="221"/>
      <c r="O331" s="221"/>
      <c r="P331" s="221"/>
      <c r="Q331" s="221"/>
      <c r="R331" s="221"/>
      <c r="S331" s="221"/>
      <c r="T331" s="221"/>
      <c r="U331" s="221"/>
    </row>
    <row r="332" spans="1:21" ht="15">
      <c r="A332" s="176"/>
      <c r="B332" s="285" t="s">
        <v>219</v>
      </c>
      <c r="C332" s="249">
        <f>SUMIF($E$63:$E$72,$B328,G$63:G$72)</f>
        <v>0.1</v>
      </c>
      <c r="D332" s="251"/>
      <c r="E332" s="251"/>
      <c r="F332" s="255"/>
      <c r="G332" s="255"/>
      <c r="H332" s="255"/>
      <c r="I332" s="255"/>
      <c r="J332" s="255"/>
      <c r="K332" s="221"/>
      <c r="L332" s="221"/>
      <c r="M332" s="221"/>
      <c r="N332" s="221"/>
      <c r="O332" s="221"/>
      <c r="P332" s="221"/>
      <c r="Q332" s="221"/>
      <c r="R332" s="221"/>
      <c r="S332" s="221"/>
      <c r="T332" s="221"/>
      <c r="U332" s="221"/>
    </row>
    <row r="333" spans="1:21" ht="15">
      <c r="A333" s="176"/>
      <c r="B333" s="285" t="s">
        <v>218</v>
      </c>
      <c r="C333" s="280" t="s">
        <v>232</v>
      </c>
      <c r="D333" s="251"/>
      <c r="E333" s="251"/>
      <c r="F333" s="255"/>
      <c r="G333" s="255"/>
      <c r="H333" s="255"/>
      <c r="I333" s="255"/>
      <c r="J333" s="255"/>
      <c r="K333" s="221"/>
      <c r="L333" s="221"/>
      <c r="M333" s="221"/>
      <c r="N333" s="221"/>
      <c r="O333" s="221"/>
      <c r="P333" s="221"/>
      <c r="Q333" s="221"/>
      <c r="R333" s="221"/>
      <c r="S333" s="221"/>
      <c r="T333" s="221"/>
      <c r="U333" s="221"/>
    </row>
    <row r="334" spans="1:21" ht="15">
      <c r="A334" s="176"/>
      <c r="B334" s="285" t="str">
        <f>"Classified as External or Domestic?"</f>
        <v>Classified as External or Domestic?</v>
      </c>
      <c r="C334" s="248" t="str">
        <f>VLOOKUP(B328,$E$63:$I$72,2,FALSE)</f>
        <v>Domestic</v>
      </c>
      <c r="D334" s="251"/>
      <c r="E334" s="251"/>
      <c r="F334" s="255"/>
      <c r="G334" s="255"/>
      <c r="H334" s="255"/>
      <c r="I334" s="255"/>
      <c r="J334" s="255"/>
      <c r="K334" s="221"/>
      <c r="L334" s="221"/>
      <c r="M334" s="221"/>
      <c r="N334" s="221"/>
      <c r="O334" s="221"/>
      <c r="P334" s="221"/>
      <c r="Q334" s="221"/>
      <c r="R334" s="221"/>
      <c r="S334" s="221"/>
      <c r="T334" s="221"/>
      <c r="U334" s="221"/>
    </row>
    <row r="335" spans="1:21" ht="15">
      <c r="A335" s="176"/>
      <c r="B335" s="285" t="s">
        <v>258</v>
      </c>
      <c r="C335" s="251" t="s">
        <v>257</v>
      </c>
      <c r="D335" s="251"/>
      <c r="E335" s="251"/>
      <c r="F335" s="255"/>
      <c r="G335" s="255"/>
      <c r="H335" s="255"/>
      <c r="I335" s="255"/>
      <c r="J335" s="255"/>
      <c r="K335" s="221"/>
      <c r="L335" s="288">
        <f>L336/L$101*100</f>
        <v>-145.86045540156337</v>
      </c>
      <c r="M335" s="288">
        <f t="shared" ref="M335:U335" ca="1" si="174">M336/M$101*100</f>
        <v>-114.73157153450657</v>
      </c>
      <c r="N335" s="288">
        <f t="shared" ca="1" si="174"/>
        <v>-107.24119117549698</v>
      </c>
      <c r="O335" s="288">
        <f t="shared" ca="1" si="174"/>
        <v>-89.663263131954992</v>
      </c>
      <c r="P335" s="288">
        <f t="shared" ca="1" si="174"/>
        <v>-84.972163268180154</v>
      </c>
      <c r="Q335" s="288">
        <f t="shared" ca="1" si="174"/>
        <v>-45.770109233860666</v>
      </c>
      <c r="R335" s="288">
        <f t="shared" ca="1" si="174"/>
        <v>-44.961603862533792</v>
      </c>
      <c r="S335" s="288">
        <f t="shared" ca="1" si="174"/>
        <v>-56.624387156773516</v>
      </c>
      <c r="T335" s="288">
        <f t="shared" ca="1" si="174"/>
        <v>-107.55703610807279</v>
      </c>
      <c r="U335" s="288">
        <f t="shared" ca="1" si="174"/>
        <v>87.983663597779127</v>
      </c>
    </row>
    <row r="336" spans="1:21" ht="15">
      <c r="A336" s="176"/>
      <c r="B336" s="285" t="s">
        <v>189</v>
      </c>
      <c r="C336" s="271" t="s">
        <v>186</v>
      </c>
      <c r="D336" s="280" t="str">
        <f>C334</f>
        <v>Domestic</v>
      </c>
      <c r="E336" s="271"/>
      <c r="F336" s="281"/>
      <c r="G336" s="275"/>
      <c r="H336" s="275"/>
      <c r="I336" s="275"/>
      <c r="J336" s="275"/>
      <c r="K336" s="231"/>
      <c r="L336" s="250">
        <f>SUMIF($E$63:$E$72,$B328,L$63:L$72)*L340</f>
        <v>35000</v>
      </c>
      <c r="M336" s="250">
        <f t="shared" ref="M336:U336" si="175">SUMIF($E$63:$E$72,$B328,M$63:M$72)*M340</f>
        <v>33250</v>
      </c>
      <c r="N336" s="250">
        <f t="shared" si="175"/>
        <v>31587.5</v>
      </c>
      <c r="O336" s="250">
        <f t="shared" si="175"/>
        <v>30008.124999999996</v>
      </c>
      <c r="P336" s="250">
        <f t="shared" si="175"/>
        <v>28507.71875</v>
      </c>
      <c r="Q336" s="250">
        <f t="shared" si="175"/>
        <v>27082.332812500001</v>
      </c>
      <c r="R336" s="250">
        <f t="shared" si="175"/>
        <v>25728.216171874996</v>
      </c>
      <c r="S336" s="250">
        <f t="shared" si="175"/>
        <v>24441.805363281248</v>
      </c>
      <c r="T336" s="250">
        <f t="shared" si="175"/>
        <v>23219.715095117186</v>
      </c>
      <c r="U336" s="250">
        <f t="shared" si="175"/>
        <v>22058.729340361326</v>
      </c>
    </row>
    <row r="337" spans="1:21" ht="15">
      <c r="A337" s="176"/>
      <c r="B337" s="285" t="s">
        <v>188</v>
      </c>
      <c r="C337" s="271" t="s">
        <v>186</v>
      </c>
      <c r="D337" s="280" t="str">
        <f>C334</f>
        <v>Domestic</v>
      </c>
      <c r="E337" s="271"/>
      <c r="F337" s="281"/>
      <c r="G337" s="275"/>
      <c r="H337" s="275"/>
      <c r="I337" s="275"/>
      <c r="J337" s="275"/>
      <c r="K337" s="231"/>
      <c r="L337" s="240"/>
      <c r="M337" s="273">
        <f t="shared" ref="M337:U337" ca="1" si="176">M343*M340</f>
        <v>0</v>
      </c>
      <c r="N337" s="273">
        <f t="shared" ca="1" si="176"/>
        <v>0</v>
      </c>
      <c r="O337" s="273">
        <f t="shared" ca="1" si="176"/>
        <v>0</v>
      </c>
      <c r="P337" s="273">
        <f t="shared" ca="1" si="176"/>
        <v>0</v>
      </c>
      <c r="Q337" s="273">
        <f t="shared" ca="1" si="176"/>
        <v>35000</v>
      </c>
      <c r="R337" s="273">
        <f t="shared" ca="1" si="176"/>
        <v>33250</v>
      </c>
      <c r="S337" s="273">
        <f t="shared" ca="1" si="176"/>
        <v>31587.5</v>
      </c>
      <c r="T337" s="273">
        <f t="shared" ca="1" si="176"/>
        <v>30008.124999999996</v>
      </c>
      <c r="U337" s="273">
        <f t="shared" ca="1" si="176"/>
        <v>28507.71875</v>
      </c>
    </row>
    <row r="338" spans="1:21" ht="15">
      <c r="A338" s="176"/>
      <c r="B338" s="285" t="s">
        <v>206</v>
      </c>
      <c r="C338" s="271" t="s">
        <v>186</v>
      </c>
      <c r="D338" s="280" t="str">
        <f>C334</f>
        <v>Domestic</v>
      </c>
      <c r="E338" s="271"/>
      <c r="F338" s="281"/>
      <c r="G338" s="275"/>
      <c r="H338" s="275"/>
      <c r="I338" s="275"/>
      <c r="J338" s="275"/>
      <c r="K338" s="231"/>
      <c r="L338" s="240"/>
      <c r="M338" s="273">
        <f t="shared" ref="M338:U338" si="177">M344*M340</f>
        <v>3500</v>
      </c>
      <c r="N338" s="273">
        <f t="shared" ca="1" si="177"/>
        <v>6825</v>
      </c>
      <c r="O338" s="273">
        <f t="shared" ca="1" si="177"/>
        <v>9983.75</v>
      </c>
      <c r="P338" s="273">
        <f t="shared" ca="1" si="177"/>
        <v>12984.5625</v>
      </c>
      <c r="Q338" s="273">
        <f t="shared" ca="1" si="177"/>
        <v>15835.334375</v>
      </c>
      <c r="R338" s="273">
        <f t="shared" ca="1" si="177"/>
        <v>15043.567656250001</v>
      </c>
      <c r="S338" s="273">
        <f t="shared" ca="1" si="177"/>
        <v>14291.3892734375</v>
      </c>
      <c r="T338" s="273">
        <f t="shared" ca="1" si="177"/>
        <v>13576.819809765626</v>
      </c>
      <c r="U338" s="273">
        <f t="shared" ca="1" si="177"/>
        <v>12897.978819277345</v>
      </c>
    </row>
    <row r="339" spans="1:21" ht="15">
      <c r="A339" s="176"/>
      <c r="B339" s="285" t="s">
        <v>187</v>
      </c>
      <c r="C339" s="271" t="s">
        <v>186</v>
      </c>
      <c r="D339" s="280" t="str">
        <f>C334</f>
        <v>Domestic</v>
      </c>
      <c r="E339" s="271"/>
      <c r="F339" s="281"/>
      <c r="G339" s="275"/>
      <c r="H339" s="275"/>
      <c r="I339" s="275"/>
      <c r="J339" s="275"/>
      <c r="K339" s="231"/>
      <c r="L339" s="273">
        <f t="shared" ref="L339:U339" si="178">L342*L340</f>
        <v>35000</v>
      </c>
      <c r="M339" s="273">
        <f t="shared" ca="1" si="178"/>
        <v>68250</v>
      </c>
      <c r="N339" s="273">
        <f t="shared" ca="1" si="178"/>
        <v>99837.5</v>
      </c>
      <c r="O339" s="273">
        <f t="shared" ca="1" si="178"/>
        <v>129845.625</v>
      </c>
      <c r="P339" s="273">
        <f t="shared" ca="1" si="178"/>
        <v>158353.34375</v>
      </c>
      <c r="Q339" s="273">
        <f t="shared" ca="1" si="178"/>
        <v>150435.67656250001</v>
      </c>
      <c r="R339" s="273">
        <f t="shared" ca="1" si="178"/>
        <v>142913.892734375</v>
      </c>
      <c r="S339" s="273">
        <f t="shared" ca="1" si="178"/>
        <v>135768.19809765625</v>
      </c>
      <c r="T339" s="273">
        <f t="shared" ca="1" si="178"/>
        <v>128979.78819277344</v>
      </c>
      <c r="U339" s="273">
        <f t="shared" ca="1" si="178"/>
        <v>122530.79878313476</v>
      </c>
    </row>
    <row r="340" spans="1:21" ht="15">
      <c r="A340" s="176"/>
      <c r="B340" s="285" t="s">
        <v>185</v>
      </c>
      <c r="C340" s="252" t="str">
        <f>"LCU per unit of "&amp;D339</f>
        <v>LCU per unit of Domestic</v>
      </c>
      <c r="D340" s="280" t="str">
        <f>C329</f>
        <v>LCU</v>
      </c>
      <c r="E340" s="271"/>
      <c r="F340" s="281"/>
      <c r="G340" s="275"/>
      <c r="H340" s="275"/>
      <c r="I340" s="275"/>
      <c r="J340" s="275"/>
      <c r="K340" s="231"/>
      <c r="L340" s="273">
        <f t="shared" ref="L340:U340" si="179">INDEX($L$81:$U$85,MATCH($D340,$B$81:$B$85,0),MATCH(L$78,$L$78:$U$78,0))</f>
        <v>1</v>
      </c>
      <c r="M340" s="273">
        <f t="shared" si="179"/>
        <v>1</v>
      </c>
      <c r="N340" s="273">
        <f t="shared" si="179"/>
        <v>1</v>
      </c>
      <c r="O340" s="273">
        <f t="shared" si="179"/>
        <v>1</v>
      </c>
      <c r="P340" s="273">
        <f t="shared" si="179"/>
        <v>1</v>
      </c>
      <c r="Q340" s="273">
        <f t="shared" si="179"/>
        <v>1</v>
      </c>
      <c r="R340" s="273">
        <f t="shared" si="179"/>
        <v>1</v>
      </c>
      <c r="S340" s="273">
        <f t="shared" si="179"/>
        <v>1</v>
      </c>
      <c r="T340" s="273">
        <f t="shared" si="179"/>
        <v>1</v>
      </c>
      <c r="U340" s="273">
        <f t="shared" si="179"/>
        <v>1</v>
      </c>
    </row>
    <row r="341" spans="1:21" ht="15">
      <c r="A341" s="176"/>
      <c r="B341" s="285" t="s">
        <v>184</v>
      </c>
      <c r="C341" s="252" t="str">
        <f>"million "&amp;D340</f>
        <v>million LCU</v>
      </c>
      <c r="D341" s="280" t="str">
        <f>D340</f>
        <v>LCU</v>
      </c>
      <c r="E341" s="263"/>
      <c r="F341" s="287"/>
      <c r="G341" s="275"/>
      <c r="H341" s="275"/>
      <c r="I341" s="275"/>
      <c r="J341" s="275"/>
      <c r="K341" s="231"/>
      <c r="L341" s="288">
        <f t="shared" ref="L341:U341" si="180">L336/L340</f>
        <v>35000</v>
      </c>
      <c r="M341" s="288">
        <f t="shared" si="180"/>
        <v>33250</v>
      </c>
      <c r="N341" s="288">
        <f t="shared" si="180"/>
        <v>31587.5</v>
      </c>
      <c r="O341" s="288">
        <f t="shared" si="180"/>
        <v>30008.124999999996</v>
      </c>
      <c r="P341" s="288">
        <f t="shared" si="180"/>
        <v>28507.71875</v>
      </c>
      <c r="Q341" s="288">
        <f t="shared" si="180"/>
        <v>27082.332812500001</v>
      </c>
      <c r="R341" s="288">
        <f t="shared" si="180"/>
        <v>25728.216171874996</v>
      </c>
      <c r="S341" s="288">
        <f t="shared" si="180"/>
        <v>24441.805363281248</v>
      </c>
      <c r="T341" s="288">
        <f t="shared" si="180"/>
        <v>23219.715095117186</v>
      </c>
      <c r="U341" s="288">
        <f t="shared" si="180"/>
        <v>22058.729340361326</v>
      </c>
    </row>
    <row r="342" spans="1:21" ht="15">
      <c r="A342" s="176"/>
      <c r="B342" s="285" t="s">
        <v>183</v>
      </c>
      <c r="C342" s="252" t="str">
        <f>"million "&amp;D341</f>
        <v>million LCU</v>
      </c>
      <c r="D342" s="280" t="str">
        <f>D341</f>
        <v>LCU</v>
      </c>
      <c r="E342" s="271"/>
      <c r="F342" s="287"/>
      <c r="G342" s="275"/>
      <c r="H342" s="275"/>
      <c r="I342" s="275"/>
      <c r="J342" s="275"/>
      <c r="K342" s="231"/>
      <c r="L342" s="273">
        <f>L341</f>
        <v>35000</v>
      </c>
      <c r="M342" s="273">
        <f t="shared" ref="M342:U342" ca="1" si="181">L342+M341-M343</f>
        <v>68250</v>
      </c>
      <c r="N342" s="273">
        <f t="shared" ca="1" si="181"/>
        <v>99837.5</v>
      </c>
      <c r="O342" s="273">
        <f t="shared" ca="1" si="181"/>
        <v>129845.625</v>
      </c>
      <c r="P342" s="273">
        <f t="shared" ca="1" si="181"/>
        <v>158353.34375</v>
      </c>
      <c r="Q342" s="273">
        <f t="shared" ca="1" si="181"/>
        <v>150435.67656250001</v>
      </c>
      <c r="R342" s="273">
        <f t="shared" ca="1" si="181"/>
        <v>142913.892734375</v>
      </c>
      <c r="S342" s="273">
        <f t="shared" ca="1" si="181"/>
        <v>135768.19809765625</v>
      </c>
      <c r="T342" s="273">
        <f t="shared" ca="1" si="181"/>
        <v>128979.78819277344</v>
      </c>
      <c r="U342" s="273">
        <f t="shared" ca="1" si="181"/>
        <v>122530.79878313476</v>
      </c>
    </row>
    <row r="343" spans="1:21" ht="15">
      <c r="A343" s="176"/>
      <c r="B343" s="285" t="s">
        <v>119</v>
      </c>
      <c r="C343" s="252" t="str">
        <f>"million "&amp;D342</f>
        <v>million LCU</v>
      </c>
      <c r="D343" s="280" t="str">
        <f>D342</f>
        <v>LCU</v>
      </c>
      <c r="E343" s="271"/>
      <c r="F343" s="287"/>
      <c r="G343" s="275"/>
      <c r="H343" s="275"/>
      <c r="I343" s="275"/>
      <c r="J343" s="275"/>
      <c r="K343" s="231"/>
      <c r="L343" s="240"/>
      <c r="M343" s="273">
        <f t="shared" ref="M343:U343" ca="1" si="182">IF(M$241&gt;$C330-1,SUM(OFFSET($L341,0,M$241-$C330,1,$C330-$C331))/($C330-$C331),IF(M$241&lt;$C331+1,0,SUM(OFFSET($L341,0,0,1,M$241-$C331))/($C330-$C331)))</f>
        <v>0</v>
      </c>
      <c r="N343" s="273">
        <f t="shared" ca="1" si="182"/>
        <v>0</v>
      </c>
      <c r="O343" s="273">
        <f t="shared" ca="1" si="182"/>
        <v>0</v>
      </c>
      <c r="P343" s="273">
        <f t="shared" ca="1" si="182"/>
        <v>0</v>
      </c>
      <c r="Q343" s="273">
        <f t="shared" ca="1" si="182"/>
        <v>35000</v>
      </c>
      <c r="R343" s="273">
        <f t="shared" ca="1" si="182"/>
        <v>33250</v>
      </c>
      <c r="S343" s="273">
        <f t="shared" ca="1" si="182"/>
        <v>31587.5</v>
      </c>
      <c r="T343" s="273">
        <f t="shared" ca="1" si="182"/>
        <v>30008.124999999996</v>
      </c>
      <c r="U343" s="273">
        <f t="shared" ca="1" si="182"/>
        <v>28507.71875</v>
      </c>
    </row>
    <row r="344" spans="1:21" ht="15">
      <c r="A344" s="176"/>
      <c r="B344" s="285" t="s">
        <v>182</v>
      </c>
      <c r="C344" s="252" t="str">
        <f>"million "&amp;D343</f>
        <v>million LCU</v>
      </c>
      <c r="D344" s="280" t="str">
        <f>D343</f>
        <v>LCU</v>
      </c>
      <c r="E344" s="271"/>
      <c r="F344" s="287"/>
      <c r="G344" s="275"/>
      <c r="H344" s="275"/>
      <c r="I344" s="275"/>
      <c r="J344" s="275"/>
      <c r="K344" s="231"/>
      <c r="L344" s="240"/>
      <c r="M344" s="273">
        <f t="shared" ref="M344:U344" si="183">L342*$C332</f>
        <v>3500</v>
      </c>
      <c r="N344" s="273">
        <f t="shared" ca="1" si="183"/>
        <v>6825</v>
      </c>
      <c r="O344" s="273">
        <f t="shared" ca="1" si="183"/>
        <v>9983.75</v>
      </c>
      <c r="P344" s="273">
        <f t="shared" ca="1" si="183"/>
        <v>12984.5625</v>
      </c>
      <c r="Q344" s="273">
        <f t="shared" ca="1" si="183"/>
        <v>15835.334375</v>
      </c>
      <c r="R344" s="273">
        <f t="shared" ca="1" si="183"/>
        <v>15043.567656250001</v>
      </c>
      <c r="S344" s="273">
        <f t="shared" ca="1" si="183"/>
        <v>14291.3892734375</v>
      </c>
      <c r="T344" s="273">
        <f t="shared" ca="1" si="183"/>
        <v>13576.819809765626</v>
      </c>
      <c r="U344" s="273">
        <f t="shared" ca="1" si="183"/>
        <v>12897.978819277345</v>
      </c>
    </row>
    <row r="345" spans="1:21" ht="15">
      <c r="A345" s="176"/>
      <c r="B345" s="289" t="s">
        <v>195</v>
      </c>
      <c r="C345" s="252"/>
      <c r="D345" s="264"/>
      <c r="E345" s="260"/>
      <c r="F345" s="275"/>
      <c r="G345" s="275"/>
      <c r="H345" s="275"/>
      <c r="I345" s="275"/>
      <c r="J345" s="275"/>
      <c r="K345" s="231"/>
      <c r="L345" s="273"/>
      <c r="M345" s="273"/>
      <c r="N345" s="273"/>
      <c r="O345" s="273"/>
      <c r="P345" s="273"/>
      <c r="Q345" s="273"/>
      <c r="R345" s="273"/>
      <c r="S345" s="273"/>
      <c r="T345" s="273"/>
      <c r="U345" s="273"/>
    </row>
    <row r="346" spans="1:21" ht="15">
      <c r="A346" s="176"/>
      <c r="B346" s="285" t="s">
        <v>59</v>
      </c>
      <c r="C346" s="246" t="str">
        <f>IF(C351="Domestic","LCU","USD")</f>
        <v>LCU</v>
      </c>
      <c r="D346" s="251"/>
      <c r="E346" s="251"/>
      <c r="F346" s="255"/>
      <c r="G346" s="255"/>
      <c r="H346" s="255"/>
      <c r="I346" s="255"/>
      <c r="J346" s="255"/>
      <c r="K346" s="221"/>
      <c r="L346" s="221"/>
      <c r="M346" s="221"/>
      <c r="N346" s="221"/>
      <c r="O346" s="221"/>
      <c r="P346" s="221"/>
      <c r="Q346" s="221"/>
      <c r="R346" s="221"/>
      <c r="S346" s="221"/>
      <c r="T346" s="221"/>
      <c r="U346" s="221"/>
    </row>
    <row r="347" spans="1:21" ht="15">
      <c r="A347" s="176"/>
      <c r="B347" s="285" t="s">
        <v>221</v>
      </c>
      <c r="C347" s="247">
        <f>SUMIF($E$63:$E$72,$B345,H$63:H$72)</f>
        <v>5</v>
      </c>
      <c r="D347" s="251"/>
      <c r="E347" s="251"/>
      <c r="F347" s="255"/>
      <c r="G347" s="255"/>
      <c r="H347" s="255"/>
      <c r="I347" s="255"/>
      <c r="J347" s="255"/>
      <c r="K347" s="221"/>
      <c r="L347" s="221"/>
      <c r="M347" s="221"/>
      <c r="N347" s="221"/>
      <c r="O347" s="221"/>
      <c r="P347" s="221"/>
      <c r="Q347" s="221"/>
      <c r="R347" s="221"/>
      <c r="S347" s="221"/>
      <c r="T347" s="221"/>
      <c r="U347" s="221"/>
    </row>
    <row r="348" spans="1:21" ht="15">
      <c r="A348" s="176"/>
      <c r="B348" s="285" t="s">
        <v>220</v>
      </c>
      <c r="C348" s="248">
        <f>SUMIF($E$63:$E$72,$B345,I$63:I$72)</f>
        <v>4</v>
      </c>
      <c r="D348" s="251"/>
      <c r="E348" s="251"/>
      <c r="F348" s="255"/>
      <c r="G348" s="255"/>
      <c r="H348" s="255"/>
      <c r="I348" s="255"/>
      <c r="J348" s="255"/>
      <c r="K348" s="221"/>
      <c r="L348" s="221"/>
      <c r="M348" s="221"/>
      <c r="N348" s="221"/>
      <c r="O348" s="221"/>
      <c r="P348" s="221"/>
      <c r="Q348" s="221"/>
      <c r="R348" s="221"/>
      <c r="S348" s="221"/>
      <c r="T348" s="221"/>
      <c r="U348" s="221"/>
    </row>
    <row r="349" spans="1:21" ht="15">
      <c r="A349" s="176"/>
      <c r="B349" s="285" t="s">
        <v>219</v>
      </c>
      <c r="C349" s="249">
        <f>SUMIF($E$63:$E$72,$B345,G$63:G$72)</f>
        <v>0.1</v>
      </c>
      <c r="D349" s="251"/>
      <c r="E349" s="251"/>
      <c r="F349" s="255"/>
      <c r="G349" s="255"/>
      <c r="H349" s="255"/>
      <c r="I349" s="255"/>
      <c r="J349" s="255"/>
      <c r="K349" s="221"/>
      <c r="L349" s="221"/>
      <c r="M349" s="221"/>
      <c r="N349" s="221"/>
      <c r="O349" s="221"/>
      <c r="P349" s="221"/>
      <c r="Q349" s="221"/>
      <c r="R349" s="221"/>
      <c r="S349" s="221"/>
      <c r="T349" s="221"/>
      <c r="U349" s="221"/>
    </row>
    <row r="350" spans="1:21" ht="15">
      <c r="A350" s="176"/>
      <c r="B350" s="285" t="s">
        <v>218</v>
      </c>
      <c r="C350" s="280" t="s">
        <v>232</v>
      </c>
      <c r="D350" s="251"/>
      <c r="E350" s="251"/>
      <c r="F350" s="255"/>
      <c r="G350" s="255"/>
      <c r="H350" s="255"/>
      <c r="I350" s="255"/>
      <c r="J350" s="255"/>
      <c r="K350" s="221"/>
      <c r="L350" s="221"/>
      <c r="M350" s="221"/>
      <c r="N350" s="221"/>
      <c r="O350" s="221"/>
      <c r="P350" s="221"/>
      <c r="Q350" s="221"/>
      <c r="R350" s="221"/>
      <c r="S350" s="221"/>
      <c r="T350" s="221"/>
      <c r="U350" s="221"/>
    </row>
    <row r="351" spans="1:21" ht="15">
      <c r="A351" s="176"/>
      <c r="B351" s="285" t="str">
        <f>"Classified as External or Domestic?"</f>
        <v>Classified as External or Domestic?</v>
      </c>
      <c r="C351" s="248" t="str">
        <f>VLOOKUP(B345,$E$63:$I$72,2,FALSE)</f>
        <v>Domestic</v>
      </c>
      <c r="D351" s="251"/>
      <c r="E351" s="251"/>
      <c r="F351" s="255"/>
      <c r="G351" s="255"/>
      <c r="H351" s="255"/>
      <c r="I351" s="255"/>
      <c r="J351" s="255"/>
      <c r="K351" s="221"/>
      <c r="L351" s="221"/>
      <c r="M351" s="221"/>
      <c r="N351" s="221"/>
      <c r="O351" s="221"/>
      <c r="P351" s="221"/>
      <c r="Q351" s="221"/>
      <c r="R351" s="221"/>
      <c r="S351" s="221"/>
      <c r="T351" s="221"/>
      <c r="U351" s="221"/>
    </row>
    <row r="352" spans="1:21" ht="15">
      <c r="A352" s="176"/>
      <c r="B352" s="285" t="s">
        <v>258</v>
      </c>
      <c r="C352" s="251" t="s">
        <v>257</v>
      </c>
      <c r="D352" s="251"/>
      <c r="E352" s="251"/>
      <c r="F352" s="255"/>
      <c r="G352" s="255"/>
      <c r="H352" s="255"/>
      <c r="I352" s="255"/>
      <c r="J352" s="255"/>
      <c r="K352" s="221"/>
      <c r="L352" s="288">
        <f>L353/L$101*100</f>
        <v>-83.348831658036204</v>
      </c>
      <c r="M352" s="288">
        <f t="shared" ref="M352:U352" ca="1" si="184">M353/M$101*100</f>
        <v>-65.560898019718039</v>
      </c>
      <c r="N352" s="288">
        <f t="shared" ca="1" si="184"/>
        <v>-61.28068067171256</v>
      </c>
      <c r="O352" s="288">
        <f t="shared" ca="1" si="184"/>
        <v>-51.23615036111714</v>
      </c>
      <c r="P352" s="288">
        <f t="shared" ca="1" si="184"/>
        <v>-48.555521867531517</v>
      </c>
      <c r="Q352" s="288">
        <f t="shared" ca="1" si="184"/>
        <v>-26.154348133634663</v>
      </c>
      <c r="R352" s="288">
        <f t="shared" ca="1" si="184"/>
        <v>-25.692345064305027</v>
      </c>
      <c r="S352" s="288">
        <f t="shared" ca="1" si="184"/>
        <v>-32.356792661013436</v>
      </c>
      <c r="T352" s="288">
        <f t="shared" ca="1" si="184"/>
        <v>-61.461163490327309</v>
      </c>
      <c r="U352" s="288">
        <f t="shared" ca="1" si="184"/>
        <v>50.276379198730922</v>
      </c>
    </row>
    <row r="353" spans="1:21" ht="15">
      <c r="A353" s="176"/>
      <c r="B353" s="285" t="s">
        <v>189</v>
      </c>
      <c r="C353" s="271" t="s">
        <v>186</v>
      </c>
      <c r="D353" s="280" t="str">
        <f>C351</f>
        <v>Domestic</v>
      </c>
      <c r="E353" s="271"/>
      <c r="F353" s="281"/>
      <c r="G353" s="275"/>
      <c r="H353" s="275"/>
      <c r="I353" s="275"/>
      <c r="J353" s="275"/>
      <c r="K353" s="231"/>
      <c r="L353" s="250">
        <f>SUMIF($E$63:$E$72,$B345,L$63:L$72)*L357</f>
        <v>20000</v>
      </c>
      <c r="M353" s="250">
        <f t="shared" ref="M353:U353" si="185">SUMIF($E$63:$E$72,$B345,M$63:M$72)*M357</f>
        <v>19000</v>
      </c>
      <c r="N353" s="250">
        <f t="shared" si="185"/>
        <v>18050</v>
      </c>
      <c r="O353" s="250">
        <f t="shared" si="185"/>
        <v>17147.499999999996</v>
      </c>
      <c r="P353" s="250">
        <f t="shared" si="185"/>
        <v>16290.125</v>
      </c>
      <c r="Q353" s="250">
        <f t="shared" si="185"/>
        <v>15475.61875</v>
      </c>
      <c r="R353" s="250">
        <f t="shared" si="185"/>
        <v>14701.837812499998</v>
      </c>
      <c r="S353" s="250">
        <f t="shared" si="185"/>
        <v>13966.745921874999</v>
      </c>
      <c r="T353" s="250">
        <f t="shared" si="185"/>
        <v>13268.408625781249</v>
      </c>
      <c r="U353" s="250">
        <f t="shared" si="185"/>
        <v>12604.988194492185</v>
      </c>
    </row>
    <row r="354" spans="1:21" ht="15">
      <c r="A354" s="176"/>
      <c r="B354" s="285" t="s">
        <v>188</v>
      </c>
      <c r="C354" s="271" t="s">
        <v>186</v>
      </c>
      <c r="D354" s="280" t="str">
        <f>C351</f>
        <v>Domestic</v>
      </c>
      <c r="E354" s="271"/>
      <c r="F354" s="281"/>
      <c r="G354" s="275"/>
      <c r="H354" s="275"/>
      <c r="I354" s="275"/>
      <c r="J354" s="275"/>
      <c r="K354" s="231"/>
      <c r="L354" s="240"/>
      <c r="M354" s="273">
        <f t="shared" ref="M354:U354" ca="1" si="186">M360*M357</f>
        <v>0</v>
      </c>
      <c r="N354" s="273">
        <f t="shared" ca="1" si="186"/>
        <v>0</v>
      </c>
      <c r="O354" s="273">
        <f t="shared" ca="1" si="186"/>
        <v>0</v>
      </c>
      <c r="P354" s="273">
        <f t="shared" ca="1" si="186"/>
        <v>0</v>
      </c>
      <c r="Q354" s="273">
        <f t="shared" ca="1" si="186"/>
        <v>20000</v>
      </c>
      <c r="R354" s="273">
        <f t="shared" ca="1" si="186"/>
        <v>19000</v>
      </c>
      <c r="S354" s="273">
        <f t="shared" ca="1" si="186"/>
        <v>18050</v>
      </c>
      <c r="T354" s="273">
        <f t="shared" ca="1" si="186"/>
        <v>17147.499999999996</v>
      </c>
      <c r="U354" s="273">
        <f t="shared" ca="1" si="186"/>
        <v>16290.125</v>
      </c>
    </row>
    <row r="355" spans="1:21" ht="15">
      <c r="A355" s="176"/>
      <c r="B355" s="285" t="s">
        <v>206</v>
      </c>
      <c r="C355" s="271" t="s">
        <v>186</v>
      </c>
      <c r="D355" s="280" t="str">
        <f>C351</f>
        <v>Domestic</v>
      </c>
      <c r="E355" s="271"/>
      <c r="F355" s="281"/>
      <c r="G355" s="275"/>
      <c r="H355" s="275"/>
      <c r="I355" s="275"/>
      <c r="J355" s="275"/>
      <c r="K355" s="231"/>
      <c r="L355" s="240"/>
      <c r="M355" s="273">
        <f t="shared" ref="M355:U355" si="187">M361*M357</f>
        <v>2000</v>
      </c>
      <c r="N355" s="273">
        <f t="shared" ca="1" si="187"/>
        <v>3900</v>
      </c>
      <c r="O355" s="273">
        <f t="shared" ca="1" si="187"/>
        <v>5705</v>
      </c>
      <c r="P355" s="273">
        <f t="shared" ca="1" si="187"/>
        <v>7419.75</v>
      </c>
      <c r="Q355" s="273">
        <f t="shared" ca="1" si="187"/>
        <v>9048.7625000000007</v>
      </c>
      <c r="R355" s="273">
        <f t="shared" ca="1" si="187"/>
        <v>8596.3243750000001</v>
      </c>
      <c r="S355" s="273">
        <f t="shared" ca="1" si="187"/>
        <v>8166.50815625</v>
      </c>
      <c r="T355" s="273">
        <f t="shared" ca="1" si="187"/>
        <v>7758.1827484374999</v>
      </c>
      <c r="U355" s="273">
        <f t="shared" ca="1" si="187"/>
        <v>7370.2736110156247</v>
      </c>
    </row>
    <row r="356" spans="1:21" ht="15">
      <c r="A356" s="176"/>
      <c r="B356" s="285" t="s">
        <v>187</v>
      </c>
      <c r="C356" s="271" t="s">
        <v>186</v>
      </c>
      <c r="D356" s="280" t="str">
        <f>C351</f>
        <v>Domestic</v>
      </c>
      <c r="E356" s="271"/>
      <c r="F356" s="281"/>
      <c r="G356" s="275"/>
      <c r="H356" s="275"/>
      <c r="I356" s="275"/>
      <c r="J356" s="275"/>
      <c r="K356" s="231"/>
      <c r="L356" s="273">
        <f t="shared" ref="L356:U356" si="188">L359*L357</f>
        <v>20000</v>
      </c>
      <c r="M356" s="273">
        <f t="shared" ca="1" si="188"/>
        <v>39000</v>
      </c>
      <c r="N356" s="273">
        <f t="shared" ca="1" si="188"/>
        <v>57050</v>
      </c>
      <c r="O356" s="273">
        <f t="shared" ca="1" si="188"/>
        <v>74197.5</v>
      </c>
      <c r="P356" s="273">
        <f t="shared" ca="1" si="188"/>
        <v>90487.625</v>
      </c>
      <c r="Q356" s="273">
        <f t="shared" ca="1" si="188"/>
        <v>85963.243749999994</v>
      </c>
      <c r="R356" s="273">
        <f t="shared" ca="1" si="188"/>
        <v>81665.081562499996</v>
      </c>
      <c r="S356" s="273">
        <f t="shared" ca="1" si="188"/>
        <v>77581.827484374997</v>
      </c>
      <c r="T356" s="273">
        <f t="shared" ca="1" si="188"/>
        <v>73702.736110156242</v>
      </c>
      <c r="U356" s="273">
        <f t="shared" ca="1" si="188"/>
        <v>70017.599304648422</v>
      </c>
    </row>
    <row r="357" spans="1:21" ht="15">
      <c r="A357" s="176"/>
      <c r="B357" s="285" t="s">
        <v>185</v>
      </c>
      <c r="C357" s="252" t="str">
        <f>"LCU per unit of "&amp;D356</f>
        <v>LCU per unit of Domestic</v>
      </c>
      <c r="D357" s="280" t="str">
        <f>C346</f>
        <v>LCU</v>
      </c>
      <c r="E357" s="271"/>
      <c r="F357" s="281"/>
      <c r="G357" s="275"/>
      <c r="H357" s="275"/>
      <c r="I357" s="275"/>
      <c r="J357" s="275"/>
      <c r="K357" s="231"/>
      <c r="L357" s="273">
        <f t="shared" ref="L357:U357" si="189">INDEX($L$81:$U$85,MATCH($D357,$B$81:$B$85,0),MATCH(L$78,$L$78:$U$78,0))</f>
        <v>1</v>
      </c>
      <c r="M357" s="273">
        <f t="shared" si="189"/>
        <v>1</v>
      </c>
      <c r="N357" s="273">
        <f t="shared" si="189"/>
        <v>1</v>
      </c>
      <c r="O357" s="273">
        <f t="shared" si="189"/>
        <v>1</v>
      </c>
      <c r="P357" s="273">
        <f t="shared" si="189"/>
        <v>1</v>
      </c>
      <c r="Q357" s="273">
        <f t="shared" si="189"/>
        <v>1</v>
      </c>
      <c r="R357" s="273">
        <f t="shared" si="189"/>
        <v>1</v>
      </c>
      <c r="S357" s="273">
        <f t="shared" si="189"/>
        <v>1</v>
      </c>
      <c r="T357" s="273">
        <f t="shared" si="189"/>
        <v>1</v>
      </c>
      <c r="U357" s="273">
        <f t="shared" si="189"/>
        <v>1</v>
      </c>
    </row>
    <row r="358" spans="1:21" ht="15">
      <c r="A358" s="176"/>
      <c r="B358" s="285" t="s">
        <v>184</v>
      </c>
      <c r="C358" s="252" t="str">
        <f>"million "&amp;D357</f>
        <v>million LCU</v>
      </c>
      <c r="D358" s="280" t="str">
        <f>D357</f>
        <v>LCU</v>
      </c>
      <c r="E358" s="263"/>
      <c r="F358" s="287"/>
      <c r="G358" s="275"/>
      <c r="H358" s="275"/>
      <c r="I358" s="275"/>
      <c r="J358" s="275"/>
      <c r="K358" s="231"/>
      <c r="L358" s="288">
        <f t="shared" ref="L358:U358" si="190">L353/L357</f>
        <v>20000</v>
      </c>
      <c r="M358" s="288">
        <f t="shared" si="190"/>
        <v>19000</v>
      </c>
      <c r="N358" s="288">
        <f t="shared" si="190"/>
        <v>18050</v>
      </c>
      <c r="O358" s="288">
        <f t="shared" si="190"/>
        <v>17147.499999999996</v>
      </c>
      <c r="P358" s="288">
        <f t="shared" si="190"/>
        <v>16290.125</v>
      </c>
      <c r="Q358" s="288">
        <f t="shared" si="190"/>
        <v>15475.61875</v>
      </c>
      <c r="R358" s="288">
        <f t="shared" si="190"/>
        <v>14701.837812499998</v>
      </c>
      <c r="S358" s="288">
        <f t="shared" si="190"/>
        <v>13966.745921874999</v>
      </c>
      <c r="T358" s="288">
        <f t="shared" si="190"/>
        <v>13268.408625781249</v>
      </c>
      <c r="U358" s="288">
        <f t="shared" si="190"/>
        <v>12604.988194492185</v>
      </c>
    </row>
    <row r="359" spans="1:21" ht="15">
      <c r="A359" s="176"/>
      <c r="B359" s="285" t="s">
        <v>183</v>
      </c>
      <c r="C359" s="252" t="str">
        <f>"million "&amp;D358</f>
        <v>million LCU</v>
      </c>
      <c r="D359" s="280" t="str">
        <f>D358</f>
        <v>LCU</v>
      </c>
      <c r="E359" s="271"/>
      <c r="F359" s="287"/>
      <c r="G359" s="275"/>
      <c r="H359" s="275"/>
      <c r="I359" s="275"/>
      <c r="J359" s="275"/>
      <c r="K359" s="231"/>
      <c r="L359" s="273">
        <f>L358</f>
        <v>20000</v>
      </c>
      <c r="M359" s="273">
        <f t="shared" ref="M359:U359" ca="1" si="191">L359+M358-M360</f>
        <v>39000</v>
      </c>
      <c r="N359" s="273">
        <f t="shared" ca="1" si="191"/>
        <v>57050</v>
      </c>
      <c r="O359" s="273">
        <f t="shared" ca="1" si="191"/>
        <v>74197.5</v>
      </c>
      <c r="P359" s="273">
        <f t="shared" ca="1" si="191"/>
        <v>90487.625</v>
      </c>
      <c r="Q359" s="273">
        <f t="shared" ca="1" si="191"/>
        <v>85963.243749999994</v>
      </c>
      <c r="R359" s="273">
        <f t="shared" ca="1" si="191"/>
        <v>81665.081562499996</v>
      </c>
      <c r="S359" s="273">
        <f t="shared" ca="1" si="191"/>
        <v>77581.827484374997</v>
      </c>
      <c r="T359" s="273">
        <f t="shared" ca="1" si="191"/>
        <v>73702.736110156242</v>
      </c>
      <c r="U359" s="273">
        <f t="shared" ca="1" si="191"/>
        <v>70017.599304648422</v>
      </c>
    </row>
    <row r="360" spans="1:21" ht="15">
      <c r="A360" s="176"/>
      <c r="B360" s="285" t="s">
        <v>119</v>
      </c>
      <c r="C360" s="252" t="str">
        <f>"million "&amp;D359</f>
        <v>million LCU</v>
      </c>
      <c r="D360" s="280" t="str">
        <f>D359</f>
        <v>LCU</v>
      </c>
      <c r="E360" s="271"/>
      <c r="F360" s="287"/>
      <c r="G360" s="275"/>
      <c r="H360" s="275"/>
      <c r="I360" s="275"/>
      <c r="J360" s="275"/>
      <c r="K360" s="231"/>
      <c r="L360" s="240"/>
      <c r="M360" s="273">
        <f t="shared" ref="M360:U360" ca="1" si="192">IF(M$241&gt;$C347-1,SUM(OFFSET($L358,0,M$241-$C347,1,$C347-$C348))/($C347-$C348),IF(M$241&lt;$C348+1,0,SUM(OFFSET($L358,0,0,1,M$241-$C348))/($C347-$C348)))</f>
        <v>0</v>
      </c>
      <c r="N360" s="273">
        <f t="shared" ca="1" si="192"/>
        <v>0</v>
      </c>
      <c r="O360" s="273">
        <f t="shared" ca="1" si="192"/>
        <v>0</v>
      </c>
      <c r="P360" s="273">
        <f t="shared" ca="1" si="192"/>
        <v>0</v>
      </c>
      <c r="Q360" s="273">
        <f t="shared" ca="1" si="192"/>
        <v>20000</v>
      </c>
      <c r="R360" s="273">
        <f t="shared" ca="1" si="192"/>
        <v>19000</v>
      </c>
      <c r="S360" s="273">
        <f t="shared" ca="1" si="192"/>
        <v>18050</v>
      </c>
      <c r="T360" s="273">
        <f t="shared" ca="1" si="192"/>
        <v>17147.499999999996</v>
      </c>
      <c r="U360" s="273">
        <f t="shared" ca="1" si="192"/>
        <v>16290.125</v>
      </c>
    </row>
    <row r="361" spans="1:21" ht="15">
      <c r="A361" s="176"/>
      <c r="B361" s="285" t="s">
        <v>182</v>
      </c>
      <c r="C361" s="252" t="str">
        <f>"million "&amp;D360</f>
        <v>million LCU</v>
      </c>
      <c r="D361" s="280" t="str">
        <f>D360</f>
        <v>LCU</v>
      </c>
      <c r="E361" s="271"/>
      <c r="F361" s="287"/>
      <c r="G361" s="275"/>
      <c r="H361" s="275"/>
      <c r="I361" s="275"/>
      <c r="J361" s="275"/>
      <c r="K361" s="231"/>
      <c r="L361" s="240"/>
      <c r="M361" s="273">
        <f t="shared" ref="M361:U361" si="193">L359*$C349</f>
        <v>2000</v>
      </c>
      <c r="N361" s="273">
        <f t="shared" ca="1" si="193"/>
        <v>3900</v>
      </c>
      <c r="O361" s="273">
        <f t="shared" ca="1" si="193"/>
        <v>5705</v>
      </c>
      <c r="P361" s="273">
        <f t="shared" ca="1" si="193"/>
        <v>7419.75</v>
      </c>
      <c r="Q361" s="273">
        <f t="shared" ca="1" si="193"/>
        <v>9048.7625000000007</v>
      </c>
      <c r="R361" s="273">
        <f t="shared" ca="1" si="193"/>
        <v>8596.3243750000001</v>
      </c>
      <c r="S361" s="273">
        <f t="shared" ca="1" si="193"/>
        <v>8166.50815625</v>
      </c>
      <c r="T361" s="273">
        <f t="shared" ca="1" si="193"/>
        <v>7758.1827484374999</v>
      </c>
      <c r="U361" s="273">
        <f t="shared" ca="1" si="193"/>
        <v>7370.2736110156247</v>
      </c>
    </row>
    <row r="362" spans="1:21" ht="15">
      <c r="A362" s="176"/>
      <c r="B362" s="289" t="s">
        <v>194</v>
      </c>
      <c r="C362" s="252"/>
      <c r="D362" s="264"/>
      <c r="E362" s="260"/>
      <c r="F362" s="275"/>
      <c r="G362" s="275"/>
      <c r="H362" s="275"/>
      <c r="I362" s="275"/>
      <c r="J362" s="275"/>
      <c r="K362" s="231"/>
      <c r="L362" s="273"/>
      <c r="M362" s="273"/>
      <c r="N362" s="273"/>
      <c r="O362" s="273"/>
      <c r="P362" s="273"/>
      <c r="Q362" s="273"/>
      <c r="R362" s="273"/>
      <c r="S362" s="273"/>
      <c r="T362" s="273"/>
      <c r="U362" s="273"/>
    </row>
    <row r="363" spans="1:21" ht="15">
      <c r="A363" s="176"/>
      <c r="B363" s="285" t="s">
        <v>59</v>
      </c>
      <c r="C363" s="246" t="str">
        <f>IF(C368="Domestic","LCU","USD")</f>
        <v>USD</v>
      </c>
      <c r="D363" s="251"/>
      <c r="E363" s="251"/>
      <c r="F363" s="255"/>
      <c r="G363" s="255"/>
      <c r="H363" s="255"/>
      <c r="I363" s="255"/>
      <c r="J363" s="255"/>
      <c r="K363" s="221"/>
      <c r="L363" s="221"/>
      <c r="M363" s="221"/>
      <c r="N363" s="221"/>
      <c r="O363" s="221"/>
      <c r="P363" s="221"/>
      <c r="Q363" s="221"/>
      <c r="R363" s="221"/>
      <c r="S363" s="221"/>
      <c r="T363" s="221"/>
      <c r="U363" s="221"/>
    </row>
    <row r="364" spans="1:21" ht="15">
      <c r="A364" s="176"/>
      <c r="B364" s="285" t="s">
        <v>221</v>
      </c>
      <c r="C364" s="247">
        <f>SUMIF($E$63:$E$72,$B362,H$63:H$72)</f>
        <v>10</v>
      </c>
      <c r="D364" s="251"/>
      <c r="E364" s="251"/>
      <c r="F364" s="255"/>
      <c r="G364" s="255"/>
      <c r="H364" s="255"/>
      <c r="I364" s="255"/>
      <c r="J364" s="255"/>
      <c r="K364" s="221"/>
      <c r="L364" s="221"/>
      <c r="M364" s="221"/>
      <c r="N364" s="221"/>
      <c r="O364" s="221"/>
      <c r="P364" s="221"/>
      <c r="Q364" s="221"/>
      <c r="R364" s="221"/>
      <c r="S364" s="221"/>
      <c r="T364" s="221"/>
      <c r="U364" s="221"/>
    </row>
    <row r="365" spans="1:21" ht="15">
      <c r="A365" s="176"/>
      <c r="B365" s="285" t="s">
        <v>220</v>
      </c>
      <c r="C365" s="248">
        <f>SUMIF($E$63:$E$72,$B362,I$63:I$72)</f>
        <v>0</v>
      </c>
      <c r="D365" s="251"/>
      <c r="E365" s="251"/>
      <c r="F365" s="255"/>
      <c r="G365" s="255"/>
      <c r="H365" s="255"/>
      <c r="I365" s="255"/>
      <c r="J365" s="255"/>
      <c r="K365" s="221"/>
      <c r="L365" s="221"/>
      <c r="M365" s="221"/>
      <c r="N365" s="221"/>
      <c r="O365" s="221"/>
      <c r="P365" s="221"/>
      <c r="Q365" s="221"/>
      <c r="R365" s="221"/>
      <c r="S365" s="221"/>
      <c r="T365" s="221"/>
      <c r="U365" s="221"/>
    </row>
    <row r="366" spans="1:21" ht="15">
      <c r="A366" s="176"/>
      <c r="B366" s="285" t="s">
        <v>219</v>
      </c>
      <c r="C366" s="249">
        <f>SUMIF($E$63:$E$72,$B362,G$63:G$72)</f>
        <v>0.1</v>
      </c>
      <c r="D366" s="251"/>
      <c r="E366" s="251"/>
      <c r="F366" s="255"/>
      <c r="G366" s="255"/>
      <c r="H366" s="255"/>
      <c r="I366" s="255"/>
      <c r="J366" s="255"/>
      <c r="K366" s="221"/>
      <c r="L366" s="221"/>
      <c r="M366" s="221"/>
      <c r="N366" s="221"/>
      <c r="O366" s="221"/>
      <c r="P366" s="221"/>
      <c r="Q366" s="221"/>
      <c r="R366" s="221"/>
      <c r="S366" s="221"/>
      <c r="T366" s="221"/>
      <c r="U366" s="221"/>
    </row>
    <row r="367" spans="1:21" ht="15">
      <c r="A367" s="176"/>
      <c r="B367" s="285" t="s">
        <v>218</v>
      </c>
      <c r="C367" s="280" t="s">
        <v>232</v>
      </c>
      <c r="D367" s="251"/>
      <c r="E367" s="251"/>
      <c r="F367" s="255"/>
      <c r="G367" s="255"/>
      <c r="H367" s="255"/>
      <c r="I367" s="255"/>
      <c r="J367" s="255"/>
      <c r="K367" s="221"/>
      <c r="L367" s="221"/>
      <c r="M367" s="221"/>
      <c r="N367" s="221"/>
      <c r="O367" s="221"/>
      <c r="P367" s="221"/>
      <c r="Q367" s="221"/>
      <c r="R367" s="221"/>
      <c r="S367" s="221"/>
      <c r="T367" s="221"/>
      <c r="U367" s="221"/>
    </row>
    <row r="368" spans="1:21" ht="15">
      <c r="A368" s="176"/>
      <c r="B368" s="285" t="str">
        <f>"Classified as External or Domestic?"</f>
        <v>Classified as External or Domestic?</v>
      </c>
      <c r="C368" s="248" t="str">
        <f>VLOOKUP(B362,$E$63:$I$72,2,FALSE)</f>
        <v>External</v>
      </c>
      <c r="D368" s="251"/>
      <c r="E368" s="251"/>
      <c r="F368" s="255"/>
      <c r="G368" s="255"/>
      <c r="H368" s="255"/>
      <c r="I368" s="255"/>
      <c r="J368" s="255"/>
      <c r="K368" s="221"/>
      <c r="L368" s="221"/>
      <c r="M368" s="221"/>
      <c r="N368" s="221"/>
      <c r="O368" s="221"/>
      <c r="P368" s="221"/>
      <c r="Q368" s="221"/>
      <c r="R368" s="221"/>
      <c r="S368" s="221"/>
      <c r="T368" s="221"/>
      <c r="U368" s="221"/>
    </row>
    <row r="369" spans="1:21" ht="15">
      <c r="A369" s="176"/>
      <c r="B369" s="285" t="s">
        <v>258</v>
      </c>
      <c r="C369" s="251" t="s">
        <v>257</v>
      </c>
      <c r="D369" s="251"/>
      <c r="E369" s="251"/>
      <c r="F369" s="255"/>
      <c r="G369" s="255"/>
      <c r="H369" s="255"/>
      <c r="I369" s="255"/>
      <c r="J369" s="255"/>
      <c r="K369" s="221"/>
      <c r="L369" s="288">
        <f>L370/L$101*100</f>
        <v>0</v>
      </c>
      <c r="M369" s="288">
        <f t="shared" ref="M369:U369" ca="1" si="194">M370/M$101*100</f>
        <v>0</v>
      </c>
      <c r="N369" s="288">
        <f t="shared" ca="1" si="194"/>
        <v>0</v>
      </c>
      <c r="O369" s="288">
        <f t="shared" ca="1" si="194"/>
        <v>0</v>
      </c>
      <c r="P369" s="288">
        <f t="shared" ca="1" si="194"/>
        <v>0</v>
      </c>
      <c r="Q369" s="288">
        <f t="shared" ca="1" si="194"/>
        <v>0</v>
      </c>
      <c r="R369" s="288">
        <f t="shared" ca="1" si="194"/>
        <v>0</v>
      </c>
      <c r="S369" s="288">
        <f t="shared" ca="1" si="194"/>
        <v>0</v>
      </c>
      <c r="T369" s="288">
        <f t="shared" ca="1" si="194"/>
        <v>0</v>
      </c>
      <c r="U369" s="288">
        <f t="shared" ca="1" si="194"/>
        <v>0</v>
      </c>
    </row>
    <row r="370" spans="1:21" ht="15">
      <c r="A370" s="176"/>
      <c r="B370" s="285" t="s">
        <v>189</v>
      </c>
      <c r="C370" s="271" t="s">
        <v>186</v>
      </c>
      <c r="D370" s="280" t="str">
        <f>C368</f>
        <v>External</v>
      </c>
      <c r="E370" s="271"/>
      <c r="F370" s="281"/>
      <c r="G370" s="275"/>
      <c r="H370" s="275"/>
      <c r="I370" s="275"/>
      <c r="J370" s="275"/>
      <c r="K370" s="231"/>
      <c r="L370" s="250">
        <f>SUMIF($E$63:$E$72,$B362,L$63:L$72)*L374</f>
        <v>0</v>
      </c>
      <c r="M370" s="250">
        <f t="shared" ref="M370:U370" si="195">SUMIF($E$63:$E$72,$B362,M$63:M$72)*M374</f>
        <v>0</v>
      </c>
      <c r="N370" s="250">
        <f t="shared" si="195"/>
        <v>0</v>
      </c>
      <c r="O370" s="250">
        <f t="shared" si="195"/>
        <v>0</v>
      </c>
      <c r="P370" s="250">
        <f t="shared" si="195"/>
        <v>0</v>
      </c>
      <c r="Q370" s="250">
        <f t="shared" si="195"/>
        <v>0</v>
      </c>
      <c r="R370" s="250">
        <f t="shared" si="195"/>
        <v>0</v>
      </c>
      <c r="S370" s="250">
        <f t="shared" si="195"/>
        <v>0</v>
      </c>
      <c r="T370" s="250">
        <f t="shared" si="195"/>
        <v>0</v>
      </c>
      <c r="U370" s="250">
        <f t="shared" si="195"/>
        <v>0</v>
      </c>
    </row>
    <row r="371" spans="1:21" ht="15">
      <c r="A371" s="176"/>
      <c r="B371" s="285" t="s">
        <v>188</v>
      </c>
      <c r="C371" s="271" t="s">
        <v>186</v>
      </c>
      <c r="D371" s="280" t="str">
        <f>C368</f>
        <v>External</v>
      </c>
      <c r="E371" s="271"/>
      <c r="F371" s="281"/>
      <c r="G371" s="275"/>
      <c r="H371" s="275"/>
      <c r="I371" s="275"/>
      <c r="J371" s="275"/>
      <c r="K371" s="231"/>
      <c r="L371" s="240"/>
      <c r="M371" s="273">
        <f t="shared" ref="M371:U371" ca="1" si="196">M377*M374</f>
        <v>0</v>
      </c>
      <c r="N371" s="273">
        <f t="shared" ca="1" si="196"/>
        <v>0</v>
      </c>
      <c r="O371" s="273">
        <f t="shared" ca="1" si="196"/>
        <v>0</v>
      </c>
      <c r="P371" s="273">
        <f t="shared" ca="1" si="196"/>
        <v>0</v>
      </c>
      <c r="Q371" s="273">
        <f t="shared" ca="1" si="196"/>
        <v>0</v>
      </c>
      <c r="R371" s="273">
        <f t="shared" ca="1" si="196"/>
        <v>0</v>
      </c>
      <c r="S371" s="273">
        <f t="shared" ca="1" si="196"/>
        <v>0</v>
      </c>
      <c r="T371" s="273">
        <f t="shared" ca="1" si="196"/>
        <v>0</v>
      </c>
      <c r="U371" s="273">
        <f t="shared" ca="1" si="196"/>
        <v>0</v>
      </c>
    </row>
    <row r="372" spans="1:21" ht="15">
      <c r="A372" s="176"/>
      <c r="B372" s="285" t="s">
        <v>206</v>
      </c>
      <c r="C372" s="271" t="s">
        <v>186</v>
      </c>
      <c r="D372" s="280" t="str">
        <f>C368</f>
        <v>External</v>
      </c>
      <c r="E372" s="271"/>
      <c r="F372" s="281"/>
      <c r="G372" s="275"/>
      <c r="H372" s="275"/>
      <c r="I372" s="275"/>
      <c r="J372" s="275"/>
      <c r="K372" s="231"/>
      <c r="L372" s="240"/>
      <c r="M372" s="273">
        <f t="shared" ref="M372:U372" si="197">M378*M374</f>
        <v>0</v>
      </c>
      <c r="N372" s="273">
        <f t="shared" ca="1" si="197"/>
        <v>0</v>
      </c>
      <c r="O372" s="273">
        <f t="shared" ca="1" si="197"/>
        <v>0</v>
      </c>
      <c r="P372" s="273">
        <f t="shared" ca="1" si="197"/>
        <v>0</v>
      </c>
      <c r="Q372" s="273">
        <f t="shared" ca="1" si="197"/>
        <v>0</v>
      </c>
      <c r="R372" s="273">
        <f t="shared" ca="1" si="197"/>
        <v>0</v>
      </c>
      <c r="S372" s="273">
        <f t="shared" ca="1" si="197"/>
        <v>0</v>
      </c>
      <c r="T372" s="273">
        <f t="shared" ca="1" si="197"/>
        <v>0</v>
      </c>
      <c r="U372" s="273">
        <f t="shared" ca="1" si="197"/>
        <v>0</v>
      </c>
    </row>
    <row r="373" spans="1:21" ht="15">
      <c r="A373" s="176"/>
      <c r="B373" s="285" t="s">
        <v>187</v>
      </c>
      <c r="C373" s="271" t="s">
        <v>186</v>
      </c>
      <c r="D373" s="280" t="str">
        <f>C368</f>
        <v>External</v>
      </c>
      <c r="E373" s="271"/>
      <c r="F373" s="281"/>
      <c r="G373" s="275"/>
      <c r="H373" s="275"/>
      <c r="I373" s="275"/>
      <c r="J373" s="275"/>
      <c r="K373" s="231"/>
      <c r="L373" s="273">
        <f t="shared" ref="L373:U373" si="198">L376*L374</f>
        <v>0</v>
      </c>
      <c r="M373" s="273">
        <f t="shared" ca="1" si="198"/>
        <v>0</v>
      </c>
      <c r="N373" s="273">
        <f t="shared" ca="1" si="198"/>
        <v>0</v>
      </c>
      <c r="O373" s="273">
        <f t="shared" ca="1" si="198"/>
        <v>0</v>
      </c>
      <c r="P373" s="273">
        <f t="shared" ca="1" si="198"/>
        <v>0</v>
      </c>
      <c r="Q373" s="273">
        <f t="shared" ca="1" si="198"/>
        <v>0</v>
      </c>
      <c r="R373" s="273">
        <f t="shared" ca="1" si="198"/>
        <v>0</v>
      </c>
      <c r="S373" s="273">
        <f t="shared" ca="1" si="198"/>
        <v>0</v>
      </c>
      <c r="T373" s="273">
        <f t="shared" ca="1" si="198"/>
        <v>0</v>
      </c>
      <c r="U373" s="273">
        <f t="shared" ca="1" si="198"/>
        <v>0</v>
      </c>
    </row>
    <row r="374" spans="1:21" ht="15">
      <c r="A374" s="176"/>
      <c r="B374" s="285" t="s">
        <v>185</v>
      </c>
      <c r="C374" s="252" t="str">
        <f>"LCU per unit of "&amp;D373</f>
        <v>LCU per unit of External</v>
      </c>
      <c r="D374" s="280" t="str">
        <f>C363</f>
        <v>USD</v>
      </c>
      <c r="E374" s="271"/>
      <c r="F374" s="281"/>
      <c r="G374" s="275"/>
      <c r="H374" s="275"/>
      <c r="I374" s="275"/>
      <c r="J374" s="275"/>
      <c r="K374" s="231"/>
      <c r="L374" s="273">
        <f t="shared" ref="L374:U374" si="199">INDEX($L$81:$U$85,MATCH($D374,$B$81:$B$85,0),MATCH(L$78,$L$78:$U$78,0))</f>
        <v>379</v>
      </c>
      <c r="M374" s="273">
        <f t="shared" si="199"/>
        <v>379</v>
      </c>
      <c r="N374" s="273">
        <f t="shared" si="199"/>
        <v>379</v>
      </c>
      <c r="O374" s="273">
        <f t="shared" si="199"/>
        <v>379</v>
      </c>
      <c r="P374" s="273">
        <f t="shared" si="199"/>
        <v>379</v>
      </c>
      <c r="Q374" s="273">
        <f t="shared" si="199"/>
        <v>379</v>
      </c>
      <c r="R374" s="273">
        <f t="shared" si="199"/>
        <v>379</v>
      </c>
      <c r="S374" s="273">
        <f t="shared" si="199"/>
        <v>379</v>
      </c>
      <c r="T374" s="273">
        <f t="shared" si="199"/>
        <v>379</v>
      </c>
      <c r="U374" s="273">
        <f t="shared" si="199"/>
        <v>379</v>
      </c>
    </row>
    <row r="375" spans="1:21" ht="15">
      <c r="A375" s="176"/>
      <c r="B375" s="285" t="s">
        <v>184</v>
      </c>
      <c r="C375" s="252" t="str">
        <f>"million "&amp;D374</f>
        <v>million USD</v>
      </c>
      <c r="D375" s="280" t="str">
        <f>D374</f>
        <v>USD</v>
      </c>
      <c r="E375" s="263"/>
      <c r="F375" s="287"/>
      <c r="G375" s="275"/>
      <c r="H375" s="275"/>
      <c r="I375" s="275"/>
      <c r="J375" s="275"/>
      <c r="K375" s="231"/>
      <c r="L375" s="288">
        <f t="shared" ref="L375:U375" si="200">L370/L374</f>
        <v>0</v>
      </c>
      <c r="M375" s="288">
        <f t="shared" si="200"/>
        <v>0</v>
      </c>
      <c r="N375" s="288">
        <f t="shared" si="200"/>
        <v>0</v>
      </c>
      <c r="O375" s="288">
        <f t="shared" si="200"/>
        <v>0</v>
      </c>
      <c r="P375" s="288">
        <f t="shared" si="200"/>
        <v>0</v>
      </c>
      <c r="Q375" s="288">
        <f t="shared" si="200"/>
        <v>0</v>
      </c>
      <c r="R375" s="288">
        <f t="shared" si="200"/>
        <v>0</v>
      </c>
      <c r="S375" s="288">
        <f t="shared" si="200"/>
        <v>0</v>
      </c>
      <c r="T375" s="288">
        <f t="shared" si="200"/>
        <v>0</v>
      </c>
      <c r="U375" s="288">
        <f t="shared" si="200"/>
        <v>0</v>
      </c>
    </row>
    <row r="376" spans="1:21" ht="15">
      <c r="A376" s="176"/>
      <c r="B376" s="285" t="s">
        <v>183</v>
      </c>
      <c r="C376" s="252" t="str">
        <f>"million "&amp;D375</f>
        <v>million USD</v>
      </c>
      <c r="D376" s="280" t="str">
        <f>D375</f>
        <v>USD</v>
      </c>
      <c r="E376" s="271"/>
      <c r="F376" s="287"/>
      <c r="G376" s="275"/>
      <c r="H376" s="275"/>
      <c r="I376" s="275"/>
      <c r="J376" s="275"/>
      <c r="K376" s="231"/>
      <c r="L376" s="273">
        <f>L375</f>
        <v>0</v>
      </c>
      <c r="M376" s="273">
        <f t="shared" ref="M376:U376" ca="1" si="201">L376+M375-M377</f>
        <v>0</v>
      </c>
      <c r="N376" s="273">
        <f t="shared" ca="1" si="201"/>
        <v>0</v>
      </c>
      <c r="O376" s="273">
        <f t="shared" ca="1" si="201"/>
        <v>0</v>
      </c>
      <c r="P376" s="273">
        <f t="shared" ca="1" si="201"/>
        <v>0</v>
      </c>
      <c r="Q376" s="273">
        <f t="shared" ca="1" si="201"/>
        <v>0</v>
      </c>
      <c r="R376" s="273">
        <f t="shared" ca="1" si="201"/>
        <v>0</v>
      </c>
      <c r="S376" s="273">
        <f t="shared" ca="1" si="201"/>
        <v>0</v>
      </c>
      <c r="T376" s="273">
        <f t="shared" ca="1" si="201"/>
        <v>0</v>
      </c>
      <c r="U376" s="273">
        <f t="shared" ca="1" si="201"/>
        <v>0</v>
      </c>
    </row>
    <row r="377" spans="1:21" ht="15">
      <c r="A377" s="176"/>
      <c r="B377" s="285" t="s">
        <v>119</v>
      </c>
      <c r="C377" s="252" t="str">
        <f>"million "&amp;D376</f>
        <v>million USD</v>
      </c>
      <c r="D377" s="280" t="str">
        <f>D376</f>
        <v>USD</v>
      </c>
      <c r="E377" s="271"/>
      <c r="F377" s="287"/>
      <c r="G377" s="275"/>
      <c r="H377" s="275"/>
      <c r="I377" s="275"/>
      <c r="J377" s="275"/>
      <c r="K377" s="231"/>
      <c r="L377" s="240"/>
      <c r="M377" s="273">
        <f t="shared" ref="M377:U377" ca="1" si="202">IF(M$241&gt;$C364-1,SUM(OFFSET($L375,0,M$241-$C364,1,$C364-$C365))/($C364-$C365),IF(M$241&lt;$C365+1,0,SUM(OFFSET($L375,0,0,1,M$241-$C365))/($C364-$C365)))</f>
        <v>0</v>
      </c>
      <c r="N377" s="273">
        <f t="shared" ca="1" si="202"/>
        <v>0</v>
      </c>
      <c r="O377" s="273">
        <f t="shared" ca="1" si="202"/>
        <v>0</v>
      </c>
      <c r="P377" s="273">
        <f t="shared" ca="1" si="202"/>
        <v>0</v>
      </c>
      <c r="Q377" s="273">
        <f t="shared" ca="1" si="202"/>
        <v>0</v>
      </c>
      <c r="R377" s="273">
        <f t="shared" ca="1" si="202"/>
        <v>0</v>
      </c>
      <c r="S377" s="273">
        <f t="shared" ca="1" si="202"/>
        <v>0</v>
      </c>
      <c r="T377" s="273">
        <f t="shared" ca="1" si="202"/>
        <v>0</v>
      </c>
      <c r="U377" s="273">
        <f t="shared" ca="1" si="202"/>
        <v>0</v>
      </c>
    </row>
    <row r="378" spans="1:21" ht="15">
      <c r="A378" s="176"/>
      <c r="B378" s="285" t="s">
        <v>182</v>
      </c>
      <c r="C378" s="252" t="str">
        <f>"million "&amp;D377</f>
        <v>million USD</v>
      </c>
      <c r="D378" s="280" t="str">
        <f>D377</f>
        <v>USD</v>
      </c>
      <c r="E378" s="271"/>
      <c r="F378" s="287"/>
      <c r="G378" s="275"/>
      <c r="H378" s="275"/>
      <c r="I378" s="275"/>
      <c r="J378" s="275"/>
      <c r="K378" s="231"/>
      <c r="L378" s="240"/>
      <c r="M378" s="273">
        <f t="shared" ref="M378:U378" si="203">L376*$C366</f>
        <v>0</v>
      </c>
      <c r="N378" s="273">
        <f t="shared" ca="1" si="203"/>
        <v>0</v>
      </c>
      <c r="O378" s="273">
        <f t="shared" ca="1" si="203"/>
        <v>0</v>
      </c>
      <c r="P378" s="273">
        <f t="shared" ca="1" si="203"/>
        <v>0</v>
      </c>
      <c r="Q378" s="273">
        <f t="shared" ca="1" si="203"/>
        <v>0</v>
      </c>
      <c r="R378" s="273">
        <f t="shared" ca="1" si="203"/>
        <v>0</v>
      </c>
      <c r="S378" s="273">
        <f t="shared" ca="1" si="203"/>
        <v>0</v>
      </c>
      <c r="T378" s="273">
        <f t="shared" ca="1" si="203"/>
        <v>0</v>
      </c>
      <c r="U378" s="273">
        <f t="shared" ca="1" si="203"/>
        <v>0</v>
      </c>
    </row>
    <row r="379" spans="1:21" ht="15">
      <c r="A379" s="176"/>
      <c r="B379" s="289" t="s">
        <v>193</v>
      </c>
      <c r="C379" s="252"/>
      <c r="D379" s="264"/>
      <c r="E379" s="260"/>
      <c r="F379" s="275"/>
      <c r="G379" s="275"/>
      <c r="H379" s="275"/>
      <c r="I379" s="275"/>
      <c r="J379" s="275"/>
      <c r="K379" s="231"/>
      <c r="L379" s="273"/>
      <c r="M379" s="273"/>
      <c r="N379" s="273"/>
      <c r="O379" s="273"/>
      <c r="P379" s="273"/>
      <c r="Q379" s="273"/>
      <c r="R379" s="273"/>
      <c r="S379" s="273"/>
      <c r="T379" s="273"/>
      <c r="U379" s="273"/>
    </row>
    <row r="380" spans="1:21" ht="15">
      <c r="A380" s="176"/>
      <c r="B380" s="285" t="s">
        <v>59</v>
      </c>
      <c r="C380" s="246" t="str">
        <f>IF(C385="Domestic","LCU","USD")</f>
        <v>USD</v>
      </c>
      <c r="D380" s="251"/>
      <c r="E380" s="251"/>
      <c r="F380" s="255"/>
      <c r="G380" s="255"/>
      <c r="H380" s="255"/>
      <c r="I380" s="255"/>
      <c r="J380" s="255"/>
      <c r="K380" s="221"/>
      <c r="L380" s="221"/>
      <c r="M380" s="221"/>
      <c r="N380" s="221"/>
      <c r="O380" s="221"/>
      <c r="P380" s="221"/>
      <c r="Q380" s="221"/>
      <c r="R380" s="221"/>
      <c r="S380" s="221"/>
      <c r="T380" s="221"/>
      <c r="U380" s="221"/>
    </row>
    <row r="381" spans="1:21" ht="15">
      <c r="A381" s="176"/>
      <c r="B381" s="285" t="s">
        <v>221</v>
      </c>
      <c r="C381" s="247">
        <f>SUMIF($E$63:$E$72,$B379,H$63:H$72)</f>
        <v>10</v>
      </c>
      <c r="D381" s="251"/>
      <c r="E381" s="251"/>
      <c r="F381" s="255"/>
      <c r="G381" s="255"/>
      <c r="H381" s="255"/>
      <c r="I381" s="255"/>
      <c r="J381" s="255"/>
      <c r="K381" s="221"/>
      <c r="L381" s="221"/>
      <c r="M381" s="221"/>
      <c r="N381" s="221"/>
      <c r="O381" s="221"/>
      <c r="P381" s="221"/>
      <c r="Q381" s="221"/>
      <c r="R381" s="221"/>
      <c r="S381" s="221"/>
      <c r="T381" s="221"/>
      <c r="U381" s="221"/>
    </row>
    <row r="382" spans="1:21" ht="15">
      <c r="A382" s="176"/>
      <c r="B382" s="285" t="s">
        <v>220</v>
      </c>
      <c r="C382" s="248">
        <f>SUMIF($E$63:$E$72,$B379,I$63:I$72)</f>
        <v>0</v>
      </c>
      <c r="D382" s="251"/>
      <c r="E382" s="251"/>
      <c r="F382" s="255"/>
      <c r="G382" s="255"/>
      <c r="H382" s="255"/>
      <c r="I382" s="255"/>
      <c r="J382" s="255"/>
      <c r="K382" s="221"/>
      <c r="L382" s="221"/>
      <c r="M382" s="221"/>
      <c r="N382" s="221"/>
      <c r="O382" s="221"/>
      <c r="P382" s="221"/>
      <c r="Q382" s="221"/>
      <c r="R382" s="221"/>
      <c r="S382" s="221"/>
      <c r="T382" s="221"/>
      <c r="U382" s="221"/>
    </row>
    <row r="383" spans="1:21" ht="15">
      <c r="A383" s="176"/>
      <c r="B383" s="285" t="s">
        <v>219</v>
      </c>
      <c r="C383" s="249">
        <f>SUMIF($E$63:$E$72,$B379,G$63:G$72)</f>
        <v>0.1</v>
      </c>
      <c r="D383" s="251"/>
      <c r="E383" s="251"/>
      <c r="F383" s="255"/>
      <c r="G383" s="255"/>
      <c r="H383" s="255"/>
      <c r="I383" s="255"/>
      <c r="J383" s="255"/>
      <c r="K383" s="221"/>
      <c r="L383" s="221"/>
      <c r="M383" s="221"/>
      <c r="N383" s="221"/>
      <c r="O383" s="221"/>
      <c r="P383" s="221"/>
      <c r="Q383" s="221"/>
      <c r="R383" s="221"/>
      <c r="S383" s="221"/>
      <c r="T383" s="221"/>
      <c r="U383" s="221"/>
    </row>
    <row r="384" spans="1:21" ht="15">
      <c r="A384" s="176"/>
      <c r="B384" s="285" t="s">
        <v>218</v>
      </c>
      <c r="C384" s="280" t="s">
        <v>232</v>
      </c>
      <c r="D384" s="251"/>
      <c r="E384" s="251"/>
      <c r="F384" s="255"/>
      <c r="G384" s="255"/>
      <c r="H384" s="255"/>
      <c r="I384" s="255"/>
      <c r="J384" s="255"/>
      <c r="K384" s="221"/>
      <c r="L384" s="221"/>
      <c r="M384" s="221"/>
      <c r="N384" s="221"/>
      <c r="O384" s="221"/>
      <c r="P384" s="221"/>
      <c r="Q384" s="221"/>
      <c r="R384" s="221"/>
      <c r="S384" s="221"/>
      <c r="T384" s="221"/>
      <c r="U384" s="221"/>
    </row>
    <row r="385" spans="1:21" ht="15">
      <c r="A385" s="176"/>
      <c r="B385" s="285" t="str">
        <f>"Classified as External or Domestic?"</f>
        <v>Classified as External or Domestic?</v>
      </c>
      <c r="C385" s="248" t="str">
        <f>VLOOKUP(B379,$E$63:$I$72,2,FALSE)</f>
        <v>External</v>
      </c>
      <c r="D385" s="251"/>
      <c r="E385" s="251"/>
      <c r="F385" s="255"/>
      <c r="G385" s="255"/>
      <c r="H385" s="255"/>
      <c r="I385" s="255"/>
      <c r="J385" s="255"/>
      <c r="K385" s="221"/>
      <c r="L385" s="221"/>
      <c r="M385" s="221"/>
      <c r="N385" s="221"/>
      <c r="O385" s="221"/>
      <c r="P385" s="221"/>
      <c r="Q385" s="221"/>
      <c r="R385" s="221"/>
      <c r="S385" s="221"/>
      <c r="T385" s="221"/>
      <c r="U385" s="221"/>
    </row>
    <row r="386" spans="1:21" ht="15">
      <c r="A386" s="176"/>
      <c r="B386" s="285" t="s">
        <v>258</v>
      </c>
      <c r="C386" s="251" t="s">
        <v>257</v>
      </c>
      <c r="D386" s="251"/>
      <c r="E386" s="251"/>
      <c r="F386" s="255"/>
      <c r="G386" s="255"/>
      <c r="H386" s="255"/>
      <c r="I386" s="255"/>
      <c r="J386" s="255"/>
      <c r="K386" s="221"/>
      <c r="L386" s="288">
        <f>L387/L$101*100</f>
        <v>0</v>
      </c>
      <c r="M386" s="288">
        <f t="shared" ref="M386:U386" ca="1" si="204">M387/M$101*100</f>
        <v>0</v>
      </c>
      <c r="N386" s="288">
        <f t="shared" ca="1" si="204"/>
        <v>0</v>
      </c>
      <c r="O386" s="288">
        <f t="shared" ca="1" si="204"/>
        <v>0</v>
      </c>
      <c r="P386" s="288">
        <f t="shared" ca="1" si="204"/>
        <v>0</v>
      </c>
      <c r="Q386" s="288">
        <f t="shared" ca="1" si="204"/>
        <v>0</v>
      </c>
      <c r="R386" s="288">
        <f t="shared" ca="1" si="204"/>
        <v>0</v>
      </c>
      <c r="S386" s="288">
        <f t="shared" ca="1" si="204"/>
        <v>0</v>
      </c>
      <c r="T386" s="288">
        <f t="shared" ca="1" si="204"/>
        <v>0</v>
      </c>
      <c r="U386" s="288">
        <f t="shared" ca="1" si="204"/>
        <v>0</v>
      </c>
    </row>
    <row r="387" spans="1:21" ht="15">
      <c r="A387" s="176"/>
      <c r="B387" s="285" t="s">
        <v>189</v>
      </c>
      <c r="C387" s="271" t="s">
        <v>186</v>
      </c>
      <c r="D387" s="280" t="str">
        <f>C385</f>
        <v>External</v>
      </c>
      <c r="E387" s="271"/>
      <c r="F387" s="281"/>
      <c r="G387" s="275"/>
      <c r="H387" s="275"/>
      <c r="I387" s="275"/>
      <c r="J387" s="275"/>
      <c r="K387" s="231"/>
      <c r="L387" s="250">
        <f>SUMIF($E$63:$E$72,$B379,L$63:L$72)*L391</f>
        <v>0</v>
      </c>
      <c r="M387" s="250">
        <f t="shared" ref="M387:U387" si="205">SUMIF($E$63:$E$72,$B379,M$63:M$72)*M391</f>
        <v>0</v>
      </c>
      <c r="N387" s="250">
        <f t="shared" si="205"/>
        <v>0</v>
      </c>
      <c r="O387" s="250">
        <f t="shared" si="205"/>
        <v>0</v>
      </c>
      <c r="P387" s="250">
        <f t="shared" si="205"/>
        <v>0</v>
      </c>
      <c r="Q387" s="250">
        <f t="shared" si="205"/>
        <v>0</v>
      </c>
      <c r="R387" s="250">
        <f t="shared" si="205"/>
        <v>0</v>
      </c>
      <c r="S387" s="250">
        <f t="shared" si="205"/>
        <v>0</v>
      </c>
      <c r="T387" s="250">
        <f t="shared" si="205"/>
        <v>0</v>
      </c>
      <c r="U387" s="250">
        <f t="shared" si="205"/>
        <v>0</v>
      </c>
    </row>
    <row r="388" spans="1:21" ht="15">
      <c r="A388" s="176"/>
      <c r="B388" s="285" t="s">
        <v>188</v>
      </c>
      <c r="C388" s="271" t="s">
        <v>186</v>
      </c>
      <c r="D388" s="280" t="str">
        <f>C385</f>
        <v>External</v>
      </c>
      <c r="E388" s="271"/>
      <c r="F388" s="281"/>
      <c r="G388" s="275"/>
      <c r="H388" s="275"/>
      <c r="I388" s="275"/>
      <c r="J388" s="275"/>
      <c r="K388" s="231"/>
      <c r="L388" s="240"/>
      <c r="M388" s="273">
        <f t="shared" ref="M388:U388" ca="1" si="206">M394*M391</f>
        <v>0</v>
      </c>
      <c r="N388" s="273">
        <f t="shared" ca="1" si="206"/>
        <v>0</v>
      </c>
      <c r="O388" s="273">
        <f t="shared" ca="1" si="206"/>
        <v>0</v>
      </c>
      <c r="P388" s="273">
        <f t="shared" ca="1" si="206"/>
        <v>0</v>
      </c>
      <c r="Q388" s="273">
        <f t="shared" ca="1" si="206"/>
        <v>0</v>
      </c>
      <c r="R388" s="273">
        <f t="shared" ca="1" si="206"/>
        <v>0</v>
      </c>
      <c r="S388" s="273">
        <f t="shared" ca="1" si="206"/>
        <v>0</v>
      </c>
      <c r="T388" s="273">
        <f t="shared" ca="1" si="206"/>
        <v>0</v>
      </c>
      <c r="U388" s="273">
        <f t="shared" ca="1" si="206"/>
        <v>0</v>
      </c>
    </row>
    <row r="389" spans="1:21" ht="15">
      <c r="A389" s="176"/>
      <c r="B389" s="285" t="s">
        <v>206</v>
      </c>
      <c r="C389" s="271" t="s">
        <v>186</v>
      </c>
      <c r="D389" s="280" t="str">
        <f>C385</f>
        <v>External</v>
      </c>
      <c r="E389" s="271"/>
      <c r="F389" s="281"/>
      <c r="G389" s="275"/>
      <c r="H389" s="275"/>
      <c r="I389" s="275"/>
      <c r="J389" s="275"/>
      <c r="K389" s="231"/>
      <c r="L389" s="240"/>
      <c r="M389" s="273">
        <f t="shared" ref="M389:U389" si="207">M395*M391</f>
        <v>0</v>
      </c>
      <c r="N389" s="273">
        <f t="shared" ca="1" si="207"/>
        <v>0</v>
      </c>
      <c r="O389" s="273">
        <f t="shared" ca="1" si="207"/>
        <v>0</v>
      </c>
      <c r="P389" s="273">
        <f t="shared" ca="1" si="207"/>
        <v>0</v>
      </c>
      <c r="Q389" s="273">
        <f t="shared" ca="1" si="207"/>
        <v>0</v>
      </c>
      <c r="R389" s="273">
        <f t="shared" ca="1" si="207"/>
        <v>0</v>
      </c>
      <c r="S389" s="273">
        <f t="shared" ca="1" si="207"/>
        <v>0</v>
      </c>
      <c r="T389" s="273">
        <f t="shared" ca="1" si="207"/>
        <v>0</v>
      </c>
      <c r="U389" s="273">
        <f t="shared" ca="1" si="207"/>
        <v>0</v>
      </c>
    </row>
    <row r="390" spans="1:21" ht="15">
      <c r="A390" s="176"/>
      <c r="B390" s="285" t="s">
        <v>187</v>
      </c>
      <c r="C390" s="271" t="s">
        <v>186</v>
      </c>
      <c r="D390" s="280" t="str">
        <f>C385</f>
        <v>External</v>
      </c>
      <c r="E390" s="271"/>
      <c r="F390" s="281"/>
      <c r="G390" s="275"/>
      <c r="H390" s="275"/>
      <c r="I390" s="275"/>
      <c r="J390" s="275"/>
      <c r="K390" s="231"/>
      <c r="L390" s="273">
        <f t="shared" ref="L390:U390" si="208">L393*L391</f>
        <v>0</v>
      </c>
      <c r="M390" s="273">
        <f t="shared" ca="1" si="208"/>
        <v>0</v>
      </c>
      <c r="N390" s="273">
        <f t="shared" ca="1" si="208"/>
        <v>0</v>
      </c>
      <c r="O390" s="273">
        <f t="shared" ca="1" si="208"/>
        <v>0</v>
      </c>
      <c r="P390" s="273">
        <f t="shared" ca="1" si="208"/>
        <v>0</v>
      </c>
      <c r="Q390" s="273">
        <f t="shared" ca="1" si="208"/>
        <v>0</v>
      </c>
      <c r="R390" s="273">
        <f t="shared" ca="1" si="208"/>
        <v>0</v>
      </c>
      <c r="S390" s="273">
        <f t="shared" ca="1" si="208"/>
        <v>0</v>
      </c>
      <c r="T390" s="273">
        <f t="shared" ca="1" si="208"/>
        <v>0</v>
      </c>
      <c r="U390" s="273">
        <f t="shared" ca="1" si="208"/>
        <v>0</v>
      </c>
    </row>
    <row r="391" spans="1:21" ht="15">
      <c r="A391" s="176"/>
      <c r="B391" s="285" t="s">
        <v>185</v>
      </c>
      <c r="C391" s="252" t="str">
        <f>"LCU per unit of "&amp;D390</f>
        <v>LCU per unit of External</v>
      </c>
      <c r="D391" s="280" t="str">
        <f>C380</f>
        <v>USD</v>
      </c>
      <c r="E391" s="271"/>
      <c r="F391" s="281"/>
      <c r="G391" s="275"/>
      <c r="H391" s="275"/>
      <c r="I391" s="275"/>
      <c r="J391" s="275"/>
      <c r="K391" s="231"/>
      <c r="L391" s="273">
        <f t="shared" ref="L391:U391" si="209">INDEX($L$81:$U$85,MATCH($D391,$B$81:$B$85,0),MATCH(L$78,$L$78:$U$78,0))</f>
        <v>379</v>
      </c>
      <c r="M391" s="273">
        <f t="shared" si="209"/>
        <v>379</v>
      </c>
      <c r="N391" s="273">
        <f t="shared" si="209"/>
        <v>379</v>
      </c>
      <c r="O391" s="273">
        <f t="shared" si="209"/>
        <v>379</v>
      </c>
      <c r="P391" s="273">
        <f t="shared" si="209"/>
        <v>379</v>
      </c>
      <c r="Q391" s="273">
        <f t="shared" si="209"/>
        <v>379</v>
      </c>
      <c r="R391" s="273">
        <f t="shared" si="209"/>
        <v>379</v>
      </c>
      <c r="S391" s="273">
        <f t="shared" si="209"/>
        <v>379</v>
      </c>
      <c r="T391" s="273">
        <f t="shared" si="209"/>
        <v>379</v>
      </c>
      <c r="U391" s="273">
        <f t="shared" si="209"/>
        <v>379</v>
      </c>
    </row>
    <row r="392" spans="1:21" ht="15">
      <c r="A392" s="176"/>
      <c r="B392" s="285" t="s">
        <v>184</v>
      </c>
      <c r="C392" s="252" t="str">
        <f>"million "&amp;D391</f>
        <v>million USD</v>
      </c>
      <c r="D392" s="280" t="str">
        <f>D391</f>
        <v>USD</v>
      </c>
      <c r="E392" s="263"/>
      <c r="F392" s="287"/>
      <c r="G392" s="275"/>
      <c r="H392" s="275"/>
      <c r="I392" s="275"/>
      <c r="J392" s="275"/>
      <c r="K392" s="231"/>
      <c r="L392" s="288">
        <f t="shared" ref="L392:U392" si="210">L387/L391</f>
        <v>0</v>
      </c>
      <c r="M392" s="288">
        <f t="shared" si="210"/>
        <v>0</v>
      </c>
      <c r="N392" s="288">
        <f t="shared" si="210"/>
        <v>0</v>
      </c>
      <c r="O392" s="288">
        <f t="shared" si="210"/>
        <v>0</v>
      </c>
      <c r="P392" s="288">
        <f t="shared" si="210"/>
        <v>0</v>
      </c>
      <c r="Q392" s="288">
        <f t="shared" si="210"/>
        <v>0</v>
      </c>
      <c r="R392" s="288">
        <f t="shared" si="210"/>
        <v>0</v>
      </c>
      <c r="S392" s="288">
        <f t="shared" si="210"/>
        <v>0</v>
      </c>
      <c r="T392" s="288">
        <f t="shared" si="210"/>
        <v>0</v>
      </c>
      <c r="U392" s="288">
        <f t="shared" si="210"/>
        <v>0</v>
      </c>
    </row>
    <row r="393" spans="1:21" ht="15">
      <c r="A393" s="176"/>
      <c r="B393" s="285" t="s">
        <v>183</v>
      </c>
      <c r="C393" s="252" t="str">
        <f>"million "&amp;D392</f>
        <v>million USD</v>
      </c>
      <c r="D393" s="280" t="str">
        <f>D392</f>
        <v>USD</v>
      </c>
      <c r="E393" s="271"/>
      <c r="F393" s="287"/>
      <c r="G393" s="275"/>
      <c r="H393" s="275"/>
      <c r="I393" s="275"/>
      <c r="J393" s="275"/>
      <c r="K393" s="231"/>
      <c r="L393" s="273">
        <f>L392</f>
        <v>0</v>
      </c>
      <c r="M393" s="273">
        <f t="shared" ref="M393:U393" ca="1" si="211">L393+M392-M394</f>
        <v>0</v>
      </c>
      <c r="N393" s="273">
        <f t="shared" ca="1" si="211"/>
        <v>0</v>
      </c>
      <c r="O393" s="273">
        <f t="shared" ca="1" si="211"/>
        <v>0</v>
      </c>
      <c r="P393" s="273">
        <f t="shared" ca="1" si="211"/>
        <v>0</v>
      </c>
      <c r="Q393" s="273">
        <f t="shared" ca="1" si="211"/>
        <v>0</v>
      </c>
      <c r="R393" s="273">
        <f t="shared" ca="1" si="211"/>
        <v>0</v>
      </c>
      <c r="S393" s="273">
        <f t="shared" ca="1" si="211"/>
        <v>0</v>
      </c>
      <c r="T393" s="273">
        <f t="shared" ca="1" si="211"/>
        <v>0</v>
      </c>
      <c r="U393" s="273">
        <f t="shared" ca="1" si="211"/>
        <v>0</v>
      </c>
    </row>
    <row r="394" spans="1:21" ht="15">
      <c r="A394" s="176"/>
      <c r="B394" s="285" t="s">
        <v>119</v>
      </c>
      <c r="C394" s="252" t="str">
        <f>"million "&amp;D393</f>
        <v>million USD</v>
      </c>
      <c r="D394" s="280" t="str">
        <f>D393</f>
        <v>USD</v>
      </c>
      <c r="E394" s="271"/>
      <c r="F394" s="287"/>
      <c r="G394" s="275"/>
      <c r="H394" s="275"/>
      <c r="I394" s="275"/>
      <c r="J394" s="275"/>
      <c r="K394" s="231"/>
      <c r="L394" s="240"/>
      <c r="M394" s="273">
        <f t="shared" ref="M394:U394" ca="1" si="212">IF(M$241&gt;$C381-1,SUM(OFFSET($L392,0,M$241-$C381,1,$C381-$C382))/($C381-$C382),IF(M$241&lt;$C382+1,0,SUM(OFFSET($L392,0,0,1,M$241-$C382))/($C381-$C382)))</f>
        <v>0</v>
      </c>
      <c r="N394" s="273">
        <f t="shared" ca="1" si="212"/>
        <v>0</v>
      </c>
      <c r="O394" s="273">
        <f t="shared" ca="1" si="212"/>
        <v>0</v>
      </c>
      <c r="P394" s="273">
        <f t="shared" ca="1" si="212"/>
        <v>0</v>
      </c>
      <c r="Q394" s="273">
        <f t="shared" ca="1" si="212"/>
        <v>0</v>
      </c>
      <c r="R394" s="273">
        <f t="shared" ca="1" si="212"/>
        <v>0</v>
      </c>
      <c r="S394" s="273">
        <f t="shared" ca="1" si="212"/>
        <v>0</v>
      </c>
      <c r="T394" s="273">
        <f t="shared" ca="1" si="212"/>
        <v>0</v>
      </c>
      <c r="U394" s="273">
        <f t="shared" ca="1" si="212"/>
        <v>0</v>
      </c>
    </row>
    <row r="395" spans="1:21" ht="15">
      <c r="A395" s="176"/>
      <c r="B395" s="285" t="s">
        <v>182</v>
      </c>
      <c r="C395" s="252" t="str">
        <f>"million "&amp;D394</f>
        <v>million USD</v>
      </c>
      <c r="D395" s="280" t="str">
        <f>D394</f>
        <v>USD</v>
      </c>
      <c r="E395" s="271"/>
      <c r="F395" s="287"/>
      <c r="G395" s="275"/>
      <c r="H395" s="275"/>
      <c r="I395" s="275"/>
      <c r="J395" s="275"/>
      <c r="K395" s="231"/>
      <c r="L395" s="240"/>
      <c r="M395" s="273">
        <f t="shared" ref="M395:U395" si="213">L393*$C383</f>
        <v>0</v>
      </c>
      <c r="N395" s="273">
        <f t="shared" ca="1" si="213"/>
        <v>0</v>
      </c>
      <c r="O395" s="273">
        <f t="shared" ca="1" si="213"/>
        <v>0</v>
      </c>
      <c r="P395" s="273">
        <f t="shared" ca="1" si="213"/>
        <v>0</v>
      </c>
      <c r="Q395" s="273">
        <f t="shared" ca="1" si="213"/>
        <v>0</v>
      </c>
      <c r="R395" s="273">
        <f t="shared" ca="1" si="213"/>
        <v>0</v>
      </c>
      <c r="S395" s="273">
        <f t="shared" ca="1" si="213"/>
        <v>0</v>
      </c>
      <c r="T395" s="273">
        <f t="shared" ca="1" si="213"/>
        <v>0</v>
      </c>
      <c r="U395" s="273">
        <f t="shared" ca="1" si="213"/>
        <v>0</v>
      </c>
    </row>
    <row r="396" spans="1:21" ht="15">
      <c r="A396" s="176"/>
      <c r="B396" s="289" t="s">
        <v>192</v>
      </c>
      <c r="C396" s="252"/>
      <c r="D396" s="264"/>
      <c r="E396" s="260"/>
      <c r="F396" s="275"/>
      <c r="G396" s="275"/>
      <c r="H396" s="275"/>
      <c r="I396" s="275"/>
      <c r="J396" s="275"/>
      <c r="K396" s="231"/>
      <c r="L396" s="273"/>
      <c r="M396" s="273"/>
      <c r="N396" s="273"/>
      <c r="O396" s="273"/>
      <c r="P396" s="273"/>
      <c r="Q396" s="273"/>
      <c r="R396" s="273"/>
      <c r="S396" s="273"/>
      <c r="T396" s="273"/>
      <c r="U396" s="273"/>
    </row>
    <row r="397" spans="1:21" ht="15">
      <c r="A397" s="176"/>
      <c r="B397" s="285" t="s">
        <v>59</v>
      </c>
      <c r="C397" s="246" t="str">
        <f>IF(C402="Domestic","LCU","USD")</f>
        <v>USD</v>
      </c>
      <c r="D397" s="251"/>
      <c r="E397" s="251"/>
      <c r="F397" s="255"/>
      <c r="G397" s="255"/>
      <c r="H397" s="255"/>
      <c r="I397" s="255"/>
      <c r="J397" s="255"/>
      <c r="K397" s="221"/>
      <c r="L397" s="221"/>
      <c r="M397" s="221"/>
      <c r="N397" s="221"/>
      <c r="O397" s="221"/>
      <c r="P397" s="221"/>
      <c r="Q397" s="221"/>
      <c r="R397" s="221"/>
      <c r="S397" s="221"/>
      <c r="T397" s="221"/>
      <c r="U397" s="221"/>
    </row>
    <row r="398" spans="1:21" ht="15">
      <c r="A398" s="176"/>
      <c r="B398" s="285" t="s">
        <v>221</v>
      </c>
      <c r="C398" s="247">
        <f>SUMIF($E$63:$E$72,$B396,H$63:H$72)</f>
        <v>10</v>
      </c>
      <c r="D398" s="251"/>
      <c r="E398" s="251"/>
      <c r="F398" s="255"/>
      <c r="G398" s="255"/>
      <c r="H398" s="255"/>
      <c r="I398" s="255"/>
      <c r="J398" s="255"/>
      <c r="K398" s="221"/>
      <c r="L398" s="221"/>
      <c r="M398" s="221"/>
      <c r="N398" s="221"/>
      <c r="O398" s="221"/>
      <c r="P398" s="221"/>
      <c r="Q398" s="221"/>
      <c r="R398" s="221"/>
      <c r="S398" s="221"/>
      <c r="T398" s="221"/>
      <c r="U398" s="221"/>
    </row>
    <row r="399" spans="1:21" ht="15">
      <c r="A399" s="176"/>
      <c r="B399" s="285" t="s">
        <v>220</v>
      </c>
      <c r="C399" s="248">
        <f>SUMIF($E$63:$E$72,$B396,I$63:I$72)</f>
        <v>0</v>
      </c>
      <c r="D399" s="251"/>
      <c r="E399" s="251"/>
      <c r="F399" s="255"/>
      <c r="G399" s="255"/>
      <c r="H399" s="255"/>
      <c r="I399" s="255"/>
      <c r="J399" s="255"/>
      <c r="K399" s="221"/>
      <c r="L399" s="221"/>
      <c r="M399" s="221"/>
      <c r="N399" s="221"/>
      <c r="O399" s="221"/>
      <c r="P399" s="221"/>
      <c r="Q399" s="221"/>
      <c r="R399" s="221"/>
      <c r="S399" s="221"/>
      <c r="T399" s="221"/>
      <c r="U399" s="221"/>
    </row>
    <row r="400" spans="1:21" ht="15">
      <c r="A400" s="176"/>
      <c r="B400" s="285" t="s">
        <v>219</v>
      </c>
      <c r="C400" s="249">
        <f>SUMIF($E$63:$E$72,$B396,G$63:G$72)</f>
        <v>0.1</v>
      </c>
      <c r="D400" s="251"/>
      <c r="E400" s="251"/>
      <c r="F400" s="255"/>
      <c r="G400" s="255"/>
      <c r="H400" s="255"/>
      <c r="I400" s="255"/>
      <c r="J400" s="255"/>
      <c r="K400" s="221"/>
      <c r="L400" s="221"/>
      <c r="M400" s="221"/>
      <c r="N400" s="221"/>
      <c r="O400" s="221"/>
      <c r="P400" s="221"/>
      <c r="Q400" s="221"/>
      <c r="R400" s="221"/>
      <c r="S400" s="221"/>
      <c r="T400" s="221"/>
      <c r="U400" s="221"/>
    </row>
    <row r="401" spans="1:21" ht="15">
      <c r="A401" s="176"/>
      <c r="B401" s="285" t="s">
        <v>218</v>
      </c>
      <c r="C401" s="280" t="s">
        <v>232</v>
      </c>
      <c r="D401" s="251"/>
      <c r="E401" s="251"/>
      <c r="F401" s="255"/>
      <c r="G401" s="255"/>
      <c r="H401" s="255"/>
      <c r="I401" s="255"/>
      <c r="J401" s="255"/>
      <c r="K401" s="221"/>
      <c r="L401" s="221"/>
      <c r="M401" s="221"/>
      <c r="N401" s="221"/>
      <c r="O401" s="221"/>
      <c r="P401" s="221"/>
      <c r="Q401" s="221"/>
      <c r="R401" s="221"/>
      <c r="S401" s="221"/>
      <c r="T401" s="221"/>
      <c r="U401" s="221"/>
    </row>
    <row r="402" spans="1:21" ht="15">
      <c r="A402" s="176"/>
      <c r="B402" s="285" t="str">
        <f>"Classified as External or Domestic?"</f>
        <v>Classified as External or Domestic?</v>
      </c>
      <c r="C402" s="248" t="str">
        <f>VLOOKUP(B396,$E$63:$I$72,2,FALSE)</f>
        <v>External</v>
      </c>
      <c r="D402" s="251"/>
      <c r="E402" s="251"/>
      <c r="F402" s="255"/>
      <c r="G402" s="255"/>
      <c r="H402" s="255"/>
      <c r="I402" s="255"/>
      <c r="J402" s="255"/>
      <c r="K402" s="221"/>
      <c r="L402" s="221"/>
      <c r="M402" s="221"/>
      <c r="N402" s="221"/>
      <c r="O402" s="221"/>
      <c r="P402" s="221"/>
      <c r="Q402" s="221"/>
      <c r="R402" s="221"/>
      <c r="S402" s="221"/>
      <c r="T402" s="221"/>
      <c r="U402" s="221"/>
    </row>
    <row r="403" spans="1:21" ht="15">
      <c r="A403" s="176"/>
      <c r="B403" s="285" t="s">
        <v>258</v>
      </c>
      <c r="C403" s="251" t="s">
        <v>257</v>
      </c>
      <c r="D403" s="251"/>
      <c r="E403" s="251"/>
      <c r="F403" s="255"/>
      <c r="G403" s="255"/>
      <c r="H403" s="255"/>
      <c r="I403" s="255"/>
      <c r="J403" s="255"/>
      <c r="K403" s="221"/>
      <c r="L403" s="288">
        <f>L404/L$101*100</f>
        <v>0</v>
      </c>
      <c r="M403" s="288">
        <f t="shared" ref="M403:U403" ca="1" si="214">M404/M$101*100</f>
        <v>0</v>
      </c>
      <c r="N403" s="288">
        <f t="shared" ca="1" si="214"/>
        <v>0</v>
      </c>
      <c r="O403" s="288">
        <f t="shared" ca="1" si="214"/>
        <v>0</v>
      </c>
      <c r="P403" s="288">
        <f t="shared" ca="1" si="214"/>
        <v>0</v>
      </c>
      <c r="Q403" s="288">
        <f t="shared" ca="1" si="214"/>
        <v>0</v>
      </c>
      <c r="R403" s="288">
        <f t="shared" ca="1" si="214"/>
        <v>0</v>
      </c>
      <c r="S403" s="288">
        <f t="shared" ca="1" si="214"/>
        <v>0</v>
      </c>
      <c r="T403" s="288">
        <f t="shared" ca="1" si="214"/>
        <v>0</v>
      </c>
      <c r="U403" s="288">
        <f t="shared" ca="1" si="214"/>
        <v>0</v>
      </c>
    </row>
    <row r="404" spans="1:21" ht="15">
      <c r="A404" s="176"/>
      <c r="B404" s="285" t="s">
        <v>189</v>
      </c>
      <c r="C404" s="271" t="s">
        <v>186</v>
      </c>
      <c r="D404" s="280" t="str">
        <f>C402</f>
        <v>External</v>
      </c>
      <c r="E404" s="271"/>
      <c r="F404" s="281"/>
      <c r="G404" s="275"/>
      <c r="H404" s="275"/>
      <c r="I404" s="275"/>
      <c r="J404" s="275"/>
      <c r="K404" s="231"/>
      <c r="L404" s="250">
        <f>SUMIF($E$63:$E$72,$B396,L$63:L$72)*L408</f>
        <v>0</v>
      </c>
      <c r="M404" s="250">
        <f t="shared" ref="M404:U404" si="215">SUMIF($E$63:$E$72,$B396,M$63:M$72)*M408</f>
        <v>0</v>
      </c>
      <c r="N404" s="250">
        <f t="shared" si="215"/>
        <v>0</v>
      </c>
      <c r="O404" s="250">
        <f t="shared" si="215"/>
        <v>0</v>
      </c>
      <c r="P404" s="250">
        <f t="shared" si="215"/>
        <v>0</v>
      </c>
      <c r="Q404" s="250">
        <f t="shared" si="215"/>
        <v>0</v>
      </c>
      <c r="R404" s="250">
        <f t="shared" si="215"/>
        <v>0</v>
      </c>
      <c r="S404" s="250">
        <f t="shared" si="215"/>
        <v>0</v>
      </c>
      <c r="T404" s="250">
        <f t="shared" si="215"/>
        <v>0</v>
      </c>
      <c r="U404" s="250">
        <f t="shared" si="215"/>
        <v>0</v>
      </c>
    </row>
    <row r="405" spans="1:21" ht="15">
      <c r="A405" s="176"/>
      <c r="B405" s="285" t="s">
        <v>188</v>
      </c>
      <c r="C405" s="271" t="s">
        <v>186</v>
      </c>
      <c r="D405" s="280" t="str">
        <f>C402</f>
        <v>External</v>
      </c>
      <c r="E405" s="271"/>
      <c r="F405" s="281"/>
      <c r="G405" s="275"/>
      <c r="H405" s="275"/>
      <c r="I405" s="275"/>
      <c r="J405" s="275"/>
      <c r="K405" s="231"/>
      <c r="L405" s="240"/>
      <c r="M405" s="273">
        <f t="shared" ref="M405:U405" ca="1" si="216">M411*M408</f>
        <v>0</v>
      </c>
      <c r="N405" s="273">
        <f t="shared" ca="1" si="216"/>
        <v>0</v>
      </c>
      <c r="O405" s="273">
        <f t="shared" ca="1" si="216"/>
        <v>0</v>
      </c>
      <c r="P405" s="273">
        <f t="shared" ca="1" si="216"/>
        <v>0</v>
      </c>
      <c r="Q405" s="273">
        <f t="shared" ca="1" si="216"/>
        <v>0</v>
      </c>
      <c r="R405" s="273">
        <f t="shared" ca="1" si="216"/>
        <v>0</v>
      </c>
      <c r="S405" s="273">
        <f t="shared" ca="1" si="216"/>
        <v>0</v>
      </c>
      <c r="T405" s="273">
        <f t="shared" ca="1" si="216"/>
        <v>0</v>
      </c>
      <c r="U405" s="273">
        <f t="shared" ca="1" si="216"/>
        <v>0</v>
      </c>
    </row>
    <row r="406" spans="1:21" ht="15">
      <c r="A406" s="176"/>
      <c r="B406" s="285" t="s">
        <v>206</v>
      </c>
      <c r="C406" s="271" t="s">
        <v>186</v>
      </c>
      <c r="D406" s="280" t="str">
        <f>C402</f>
        <v>External</v>
      </c>
      <c r="E406" s="271"/>
      <c r="F406" s="281"/>
      <c r="G406" s="275"/>
      <c r="H406" s="275"/>
      <c r="I406" s="275"/>
      <c r="J406" s="275"/>
      <c r="K406" s="231"/>
      <c r="L406" s="240"/>
      <c r="M406" s="273">
        <f t="shared" ref="M406:U406" si="217">M412*M408</f>
        <v>0</v>
      </c>
      <c r="N406" s="273">
        <f t="shared" ca="1" si="217"/>
        <v>0</v>
      </c>
      <c r="O406" s="273">
        <f t="shared" ca="1" si="217"/>
        <v>0</v>
      </c>
      <c r="P406" s="273">
        <f t="shared" ca="1" si="217"/>
        <v>0</v>
      </c>
      <c r="Q406" s="273">
        <f t="shared" ca="1" si="217"/>
        <v>0</v>
      </c>
      <c r="R406" s="273">
        <f t="shared" ca="1" si="217"/>
        <v>0</v>
      </c>
      <c r="S406" s="273">
        <f t="shared" ca="1" si="217"/>
        <v>0</v>
      </c>
      <c r="T406" s="273">
        <f t="shared" ca="1" si="217"/>
        <v>0</v>
      </c>
      <c r="U406" s="273">
        <f t="shared" ca="1" si="217"/>
        <v>0</v>
      </c>
    </row>
    <row r="407" spans="1:21" ht="15">
      <c r="A407" s="176"/>
      <c r="B407" s="285" t="s">
        <v>187</v>
      </c>
      <c r="C407" s="271" t="s">
        <v>186</v>
      </c>
      <c r="D407" s="280" t="str">
        <f>C402</f>
        <v>External</v>
      </c>
      <c r="E407" s="271"/>
      <c r="F407" s="281"/>
      <c r="G407" s="275"/>
      <c r="H407" s="275"/>
      <c r="I407" s="275"/>
      <c r="J407" s="275"/>
      <c r="K407" s="231"/>
      <c r="L407" s="273">
        <f t="shared" ref="L407:U407" si="218">L410*L408</f>
        <v>0</v>
      </c>
      <c r="M407" s="273">
        <f t="shared" ca="1" si="218"/>
        <v>0</v>
      </c>
      <c r="N407" s="273">
        <f t="shared" ca="1" si="218"/>
        <v>0</v>
      </c>
      <c r="O407" s="273">
        <f t="shared" ca="1" si="218"/>
        <v>0</v>
      </c>
      <c r="P407" s="273">
        <f t="shared" ca="1" si="218"/>
        <v>0</v>
      </c>
      <c r="Q407" s="273">
        <f t="shared" ca="1" si="218"/>
        <v>0</v>
      </c>
      <c r="R407" s="273">
        <f t="shared" ca="1" si="218"/>
        <v>0</v>
      </c>
      <c r="S407" s="273">
        <f t="shared" ca="1" si="218"/>
        <v>0</v>
      </c>
      <c r="T407" s="273">
        <f t="shared" ca="1" si="218"/>
        <v>0</v>
      </c>
      <c r="U407" s="273">
        <f t="shared" ca="1" si="218"/>
        <v>0</v>
      </c>
    </row>
    <row r="408" spans="1:21" ht="15">
      <c r="A408" s="176"/>
      <c r="B408" s="285" t="s">
        <v>185</v>
      </c>
      <c r="C408" s="252" t="str">
        <f>"LCU per unit of "&amp;D407</f>
        <v>LCU per unit of External</v>
      </c>
      <c r="D408" s="280" t="str">
        <f>C397</f>
        <v>USD</v>
      </c>
      <c r="E408" s="271"/>
      <c r="F408" s="281"/>
      <c r="G408" s="275"/>
      <c r="H408" s="275"/>
      <c r="I408" s="275"/>
      <c r="J408" s="275"/>
      <c r="K408" s="231"/>
      <c r="L408" s="273">
        <f t="shared" ref="L408:U408" si="219">INDEX($L$81:$U$85,MATCH($D408,$B$81:$B$85,0),MATCH(L$78,$L$78:$U$78,0))</f>
        <v>379</v>
      </c>
      <c r="M408" s="273">
        <f t="shared" si="219"/>
        <v>379</v>
      </c>
      <c r="N408" s="273">
        <f t="shared" si="219"/>
        <v>379</v>
      </c>
      <c r="O408" s="273">
        <f t="shared" si="219"/>
        <v>379</v>
      </c>
      <c r="P408" s="273">
        <f t="shared" si="219"/>
        <v>379</v>
      </c>
      <c r="Q408" s="273">
        <f t="shared" si="219"/>
        <v>379</v>
      </c>
      <c r="R408" s="273">
        <f t="shared" si="219"/>
        <v>379</v>
      </c>
      <c r="S408" s="273">
        <f t="shared" si="219"/>
        <v>379</v>
      </c>
      <c r="T408" s="273">
        <f t="shared" si="219"/>
        <v>379</v>
      </c>
      <c r="U408" s="273">
        <f t="shared" si="219"/>
        <v>379</v>
      </c>
    </row>
    <row r="409" spans="1:21" ht="15">
      <c r="A409" s="176"/>
      <c r="B409" s="285" t="s">
        <v>184</v>
      </c>
      <c r="C409" s="252" t="str">
        <f>"million "&amp;D408</f>
        <v>million USD</v>
      </c>
      <c r="D409" s="280" t="str">
        <f>D408</f>
        <v>USD</v>
      </c>
      <c r="E409" s="263"/>
      <c r="F409" s="287"/>
      <c r="G409" s="275"/>
      <c r="H409" s="275"/>
      <c r="I409" s="275"/>
      <c r="J409" s="275"/>
      <c r="K409" s="231"/>
      <c r="L409" s="288">
        <f t="shared" ref="L409:U409" si="220">L404/L408</f>
        <v>0</v>
      </c>
      <c r="M409" s="288">
        <f t="shared" si="220"/>
        <v>0</v>
      </c>
      <c r="N409" s="288">
        <f t="shared" si="220"/>
        <v>0</v>
      </c>
      <c r="O409" s="288">
        <f t="shared" si="220"/>
        <v>0</v>
      </c>
      <c r="P409" s="288">
        <f t="shared" si="220"/>
        <v>0</v>
      </c>
      <c r="Q409" s="288">
        <f t="shared" si="220"/>
        <v>0</v>
      </c>
      <c r="R409" s="288">
        <f t="shared" si="220"/>
        <v>0</v>
      </c>
      <c r="S409" s="288">
        <f t="shared" si="220"/>
        <v>0</v>
      </c>
      <c r="T409" s="288">
        <f t="shared" si="220"/>
        <v>0</v>
      </c>
      <c r="U409" s="288">
        <f t="shared" si="220"/>
        <v>0</v>
      </c>
    </row>
    <row r="410" spans="1:21" ht="15">
      <c r="A410" s="176"/>
      <c r="B410" s="285" t="s">
        <v>183</v>
      </c>
      <c r="C410" s="252" t="str">
        <f>"million "&amp;D409</f>
        <v>million USD</v>
      </c>
      <c r="D410" s="280" t="str">
        <f>D409</f>
        <v>USD</v>
      </c>
      <c r="E410" s="271"/>
      <c r="F410" s="287"/>
      <c r="G410" s="275"/>
      <c r="H410" s="275"/>
      <c r="I410" s="275"/>
      <c r="J410" s="275"/>
      <c r="K410" s="231"/>
      <c r="L410" s="273">
        <f>L409</f>
        <v>0</v>
      </c>
      <c r="M410" s="273">
        <f t="shared" ref="M410:U410" ca="1" si="221">L410+M409-M411</f>
        <v>0</v>
      </c>
      <c r="N410" s="273">
        <f t="shared" ca="1" si="221"/>
        <v>0</v>
      </c>
      <c r="O410" s="273">
        <f t="shared" ca="1" si="221"/>
        <v>0</v>
      </c>
      <c r="P410" s="273">
        <f t="shared" ca="1" si="221"/>
        <v>0</v>
      </c>
      <c r="Q410" s="273">
        <f t="shared" ca="1" si="221"/>
        <v>0</v>
      </c>
      <c r="R410" s="273">
        <f t="shared" ca="1" si="221"/>
        <v>0</v>
      </c>
      <c r="S410" s="273">
        <f t="shared" ca="1" si="221"/>
        <v>0</v>
      </c>
      <c r="T410" s="273">
        <f t="shared" ca="1" si="221"/>
        <v>0</v>
      </c>
      <c r="U410" s="273">
        <f t="shared" ca="1" si="221"/>
        <v>0</v>
      </c>
    </row>
    <row r="411" spans="1:21" ht="15">
      <c r="A411" s="176"/>
      <c r="B411" s="285" t="s">
        <v>119</v>
      </c>
      <c r="C411" s="252" t="str">
        <f>"million "&amp;D410</f>
        <v>million USD</v>
      </c>
      <c r="D411" s="280" t="str">
        <f>D410</f>
        <v>USD</v>
      </c>
      <c r="E411" s="271"/>
      <c r="F411" s="287"/>
      <c r="G411" s="275"/>
      <c r="H411" s="275"/>
      <c r="I411" s="275"/>
      <c r="J411" s="275"/>
      <c r="K411" s="231"/>
      <c r="L411" s="240"/>
      <c r="M411" s="273">
        <f t="shared" ref="M411:U411" ca="1" si="222">IF(M$241&gt;$C398-1,SUM(OFFSET($L409,0,M$241-$C398,1,$C398-$C399))/($C398-$C399),IF(M$241&lt;$C399+1,0,SUM(OFFSET($L409,0,0,1,M$241-$C399))/($C398-$C399)))</f>
        <v>0</v>
      </c>
      <c r="N411" s="273">
        <f t="shared" ca="1" si="222"/>
        <v>0</v>
      </c>
      <c r="O411" s="273">
        <f t="shared" ca="1" si="222"/>
        <v>0</v>
      </c>
      <c r="P411" s="273">
        <f t="shared" ca="1" si="222"/>
        <v>0</v>
      </c>
      <c r="Q411" s="273">
        <f t="shared" ca="1" si="222"/>
        <v>0</v>
      </c>
      <c r="R411" s="273">
        <f t="shared" ca="1" si="222"/>
        <v>0</v>
      </c>
      <c r="S411" s="273">
        <f t="shared" ca="1" si="222"/>
        <v>0</v>
      </c>
      <c r="T411" s="273">
        <f t="shared" ca="1" si="222"/>
        <v>0</v>
      </c>
      <c r="U411" s="273">
        <f t="shared" ca="1" si="222"/>
        <v>0</v>
      </c>
    </row>
    <row r="412" spans="1:21" ht="15">
      <c r="A412" s="176"/>
      <c r="B412" s="285" t="s">
        <v>182</v>
      </c>
      <c r="C412" s="252" t="str">
        <f>"million "&amp;D411</f>
        <v>million USD</v>
      </c>
      <c r="D412" s="280" t="str">
        <f>D411</f>
        <v>USD</v>
      </c>
      <c r="E412" s="271"/>
      <c r="F412" s="287"/>
      <c r="G412" s="275"/>
      <c r="H412" s="275"/>
      <c r="I412" s="275"/>
      <c r="J412" s="275"/>
      <c r="K412" s="231"/>
      <c r="L412" s="240"/>
      <c r="M412" s="273">
        <f t="shared" ref="M412:U412" si="223">L410*$C400</f>
        <v>0</v>
      </c>
      <c r="N412" s="273">
        <f t="shared" ca="1" si="223"/>
        <v>0</v>
      </c>
      <c r="O412" s="273">
        <f t="shared" ca="1" si="223"/>
        <v>0</v>
      </c>
      <c r="P412" s="273">
        <f t="shared" ca="1" si="223"/>
        <v>0</v>
      </c>
      <c r="Q412" s="273">
        <f t="shared" ca="1" si="223"/>
        <v>0</v>
      </c>
      <c r="R412" s="273">
        <f t="shared" ca="1" si="223"/>
        <v>0</v>
      </c>
      <c r="S412" s="273">
        <f t="shared" ca="1" si="223"/>
        <v>0</v>
      </c>
      <c r="T412" s="273">
        <f t="shared" ca="1" si="223"/>
        <v>0</v>
      </c>
      <c r="U412" s="273">
        <f t="shared" ca="1" si="223"/>
        <v>0</v>
      </c>
    </row>
    <row r="413" spans="1:21" ht="15">
      <c r="A413" s="176"/>
      <c r="B413" s="289" t="s">
        <v>191</v>
      </c>
      <c r="C413" s="252"/>
      <c r="D413" s="264"/>
      <c r="E413" s="260"/>
      <c r="F413" s="275"/>
      <c r="G413" s="275"/>
      <c r="H413" s="275"/>
      <c r="I413" s="275"/>
      <c r="J413" s="275"/>
      <c r="K413" s="231"/>
      <c r="L413" s="273"/>
      <c r="M413" s="273"/>
      <c r="N413" s="273"/>
      <c r="O413" s="273"/>
      <c r="P413" s="273"/>
      <c r="Q413" s="273"/>
      <c r="R413" s="273"/>
      <c r="S413" s="273"/>
      <c r="T413" s="273"/>
      <c r="U413" s="273"/>
    </row>
    <row r="414" spans="1:21" ht="15">
      <c r="A414" s="176"/>
      <c r="B414" s="285" t="s">
        <v>59</v>
      </c>
      <c r="C414" s="306" t="s">
        <v>226</v>
      </c>
      <c r="D414" s="251"/>
      <c r="E414" s="251"/>
      <c r="F414" s="255"/>
      <c r="G414" s="255"/>
      <c r="H414" s="255"/>
      <c r="I414" s="255"/>
      <c r="J414" s="255"/>
      <c r="K414" s="221"/>
      <c r="L414" s="221"/>
      <c r="M414" s="221"/>
      <c r="N414" s="221"/>
      <c r="O414" s="221"/>
      <c r="P414" s="221"/>
      <c r="Q414" s="221"/>
      <c r="R414" s="221"/>
      <c r="S414" s="221"/>
      <c r="T414" s="221"/>
      <c r="U414" s="221"/>
    </row>
    <row r="415" spans="1:21" ht="15">
      <c r="A415" s="176"/>
      <c r="B415" s="285" t="s">
        <v>221</v>
      </c>
      <c r="C415" s="308">
        <v>1</v>
      </c>
      <c r="D415" s="251"/>
      <c r="E415" s="251"/>
      <c r="F415" s="255"/>
      <c r="G415" s="255"/>
      <c r="H415" s="255"/>
      <c r="I415" s="255"/>
      <c r="J415" s="255"/>
      <c r="K415" s="221"/>
      <c r="L415" s="221"/>
      <c r="M415" s="221"/>
      <c r="N415" s="221"/>
      <c r="O415" s="221"/>
      <c r="P415" s="221"/>
      <c r="Q415" s="221"/>
      <c r="R415" s="221"/>
      <c r="S415" s="221"/>
      <c r="T415" s="221"/>
      <c r="U415" s="221"/>
    </row>
    <row r="416" spans="1:21" ht="15">
      <c r="A416" s="176"/>
      <c r="B416" s="285" t="s">
        <v>220</v>
      </c>
      <c r="C416" s="309">
        <v>0</v>
      </c>
      <c r="D416" s="251"/>
      <c r="E416" s="251"/>
      <c r="F416" s="255"/>
      <c r="G416" s="255"/>
      <c r="H416" s="255"/>
      <c r="I416" s="255"/>
      <c r="J416" s="255"/>
      <c r="K416" s="221"/>
      <c r="L416" s="221"/>
      <c r="M416" s="221"/>
      <c r="N416" s="221"/>
      <c r="O416" s="221"/>
      <c r="P416" s="221"/>
      <c r="Q416" s="221"/>
      <c r="R416" s="221"/>
      <c r="S416" s="221"/>
      <c r="T416" s="221"/>
      <c r="U416" s="221"/>
    </row>
    <row r="417" spans="1:21" ht="15">
      <c r="A417" s="176"/>
      <c r="B417" s="285" t="s">
        <v>219</v>
      </c>
      <c r="C417" s="310">
        <v>0</v>
      </c>
      <c r="D417" s="251"/>
      <c r="E417" s="251"/>
      <c r="F417" s="255"/>
      <c r="G417" s="255"/>
      <c r="H417" s="255"/>
      <c r="I417" s="255"/>
      <c r="J417" s="255"/>
      <c r="K417" s="221"/>
      <c r="L417" s="221"/>
      <c r="M417" s="221"/>
      <c r="N417" s="221"/>
      <c r="O417" s="221"/>
      <c r="P417" s="221"/>
      <c r="Q417" s="221"/>
      <c r="R417" s="221"/>
      <c r="S417" s="221"/>
      <c r="T417" s="221"/>
      <c r="U417" s="221"/>
    </row>
    <row r="418" spans="1:21" ht="15">
      <c r="A418" s="176"/>
      <c r="B418" s="285" t="s">
        <v>218</v>
      </c>
      <c r="C418" s="280"/>
      <c r="D418" s="251"/>
      <c r="E418" s="251"/>
      <c r="F418" s="255"/>
      <c r="G418" s="255"/>
      <c r="H418" s="255"/>
      <c r="I418" s="255"/>
      <c r="J418" s="255"/>
      <c r="K418" s="221"/>
      <c r="L418" s="221"/>
      <c r="M418" s="221"/>
      <c r="N418" s="221"/>
      <c r="O418" s="221"/>
      <c r="P418" s="221"/>
      <c r="Q418" s="221"/>
      <c r="R418" s="221"/>
      <c r="S418" s="221"/>
      <c r="T418" s="221"/>
      <c r="U418" s="221"/>
    </row>
    <row r="419" spans="1:21" ht="15">
      <c r="A419" s="176"/>
      <c r="B419" s="285" t="str">
        <f>"Classified as External or Domestic?"</f>
        <v>Classified as External or Domestic?</v>
      </c>
      <c r="C419" s="309" t="s">
        <v>65</v>
      </c>
      <c r="D419" s="251"/>
      <c r="E419" s="251"/>
      <c r="F419" s="255"/>
      <c r="G419" s="255"/>
      <c r="H419" s="255"/>
      <c r="I419" s="255"/>
      <c r="J419" s="255"/>
      <c r="K419" s="221"/>
      <c r="L419" s="221"/>
      <c r="M419" s="221"/>
      <c r="N419" s="221"/>
      <c r="O419" s="221"/>
      <c r="P419" s="221"/>
      <c r="Q419" s="221"/>
      <c r="R419" s="221"/>
      <c r="S419" s="221"/>
      <c r="T419" s="221"/>
      <c r="U419" s="221"/>
    </row>
    <row r="420" spans="1:21" ht="15">
      <c r="A420" s="176"/>
      <c r="B420" s="285" t="s">
        <v>258</v>
      </c>
      <c r="C420" s="251" t="s">
        <v>257</v>
      </c>
      <c r="D420" s="251"/>
      <c r="E420" s="251"/>
      <c r="F420" s="255"/>
      <c r="G420" s="255"/>
      <c r="H420" s="255"/>
      <c r="I420" s="255"/>
      <c r="J420" s="255"/>
      <c r="K420" s="221"/>
      <c r="L420" s="288">
        <f>L421/L$101*100</f>
        <v>0</v>
      </c>
      <c r="M420" s="288">
        <f t="shared" ref="M420:U420" ca="1" si="224">M421/M$101*100</f>
        <v>0</v>
      </c>
      <c r="N420" s="288">
        <f t="shared" ca="1" si="224"/>
        <v>0</v>
      </c>
      <c r="O420" s="288">
        <f t="shared" ca="1" si="224"/>
        <v>0</v>
      </c>
      <c r="P420" s="288">
        <f t="shared" ca="1" si="224"/>
        <v>0</v>
      </c>
      <c r="Q420" s="288">
        <f t="shared" ca="1" si="224"/>
        <v>0</v>
      </c>
      <c r="R420" s="288">
        <f t="shared" ca="1" si="224"/>
        <v>0</v>
      </c>
      <c r="S420" s="288">
        <f t="shared" ca="1" si="224"/>
        <v>0</v>
      </c>
      <c r="T420" s="288">
        <f t="shared" ca="1" si="224"/>
        <v>0</v>
      </c>
      <c r="U420" s="288">
        <f t="shared" ca="1" si="224"/>
        <v>0</v>
      </c>
    </row>
    <row r="421" spans="1:21" ht="15">
      <c r="A421" s="176"/>
      <c r="B421" s="285" t="s">
        <v>189</v>
      </c>
      <c r="C421" s="271" t="s">
        <v>186</v>
      </c>
      <c r="D421" s="280" t="str">
        <f>C419</f>
        <v>Domestic</v>
      </c>
      <c r="E421" s="271"/>
      <c r="F421" s="281"/>
      <c r="G421" s="275"/>
      <c r="H421" s="275"/>
      <c r="I421" s="275"/>
      <c r="J421" s="275"/>
      <c r="K421" s="231"/>
      <c r="L421" s="250">
        <f>SUMIF($E$63:$E$72,$B413,L$63:L$72)*L425</f>
        <v>0</v>
      </c>
      <c r="M421" s="250">
        <f t="shared" ref="M421:U421" si="225">SUMIF($E$63:$E$72,$B413,M$63:M$72)*M425</f>
        <v>0</v>
      </c>
      <c r="N421" s="250">
        <f t="shared" si="225"/>
        <v>0</v>
      </c>
      <c r="O421" s="250">
        <f t="shared" si="225"/>
        <v>0</v>
      </c>
      <c r="P421" s="250">
        <f t="shared" si="225"/>
        <v>0</v>
      </c>
      <c r="Q421" s="250">
        <f t="shared" si="225"/>
        <v>0</v>
      </c>
      <c r="R421" s="250">
        <f t="shared" si="225"/>
        <v>0</v>
      </c>
      <c r="S421" s="250">
        <f t="shared" si="225"/>
        <v>0</v>
      </c>
      <c r="T421" s="250">
        <f t="shared" si="225"/>
        <v>0</v>
      </c>
      <c r="U421" s="250">
        <f t="shared" si="225"/>
        <v>0</v>
      </c>
    </row>
    <row r="422" spans="1:21" ht="15">
      <c r="A422" s="176"/>
      <c r="B422" s="285" t="s">
        <v>188</v>
      </c>
      <c r="C422" s="271" t="s">
        <v>186</v>
      </c>
      <c r="D422" s="280" t="str">
        <f>C419</f>
        <v>Domestic</v>
      </c>
      <c r="E422" s="271"/>
      <c r="F422" s="281"/>
      <c r="G422" s="275"/>
      <c r="H422" s="275"/>
      <c r="I422" s="275"/>
      <c r="J422" s="275"/>
      <c r="K422" s="231"/>
      <c r="L422" s="240"/>
      <c r="M422" s="273">
        <f t="shared" ref="M422:U422" ca="1" si="226">M428*M425</f>
        <v>0</v>
      </c>
      <c r="N422" s="273">
        <f t="shared" ca="1" si="226"/>
        <v>0</v>
      </c>
      <c r="O422" s="273">
        <f t="shared" ca="1" si="226"/>
        <v>0</v>
      </c>
      <c r="P422" s="273">
        <f t="shared" ca="1" si="226"/>
        <v>0</v>
      </c>
      <c r="Q422" s="273">
        <f t="shared" ca="1" si="226"/>
        <v>0</v>
      </c>
      <c r="R422" s="273">
        <f t="shared" ca="1" si="226"/>
        <v>0</v>
      </c>
      <c r="S422" s="273">
        <f t="shared" ca="1" si="226"/>
        <v>0</v>
      </c>
      <c r="T422" s="273">
        <f t="shared" ca="1" si="226"/>
        <v>0</v>
      </c>
      <c r="U422" s="273">
        <f t="shared" ca="1" si="226"/>
        <v>0</v>
      </c>
    </row>
    <row r="423" spans="1:21" ht="15">
      <c r="A423" s="176"/>
      <c r="B423" s="285" t="s">
        <v>206</v>
      </c>
      <c r="C423" s="271" t="s">
        <v>186</v>
      </c>
      <c r="D423" s="280" t="str">
        <f>C419</f>
        <v>Domestic</v>
      </c>
      <c r="E423" s="271"/>
      <c r="F423" s="281"/>
      <c r="G423" s="275"/>
      <c r="H423" s="275"/>
      <c r="I423" s="275"/>
      <c r="J423" s="275"/>
      <c r="K423" s="231"/>
      <c r="L423" s="240"/>
      <c r="M423" s="273">
        <f t="shared" ref="M423:U423" si="227">M429*M425</f>
        <v>0</v>
      </c>
      <c r="N423" s="273">
        <f t="shared" ca="1" si="227"/>
        <v>0</v>
      </c>
      <c r="O423" s="273">
        <f t="shared" ca="1" si="227"/>
        <v>0</v>
      </c>
      <c r="P423" s="273">
        <f t="shared" ca="1" si="227"/>
        <v>0</v>
      </c>
      <c r="Q423" s="273">
        <f t="shared" ca="1" si="227"/>
        <v>0</v>
      </c>
      <c r="R423" s="273">
        <f t="shared" ca="1" si="227"/>
        <v>0</v>
      </c>
      <c r="S423" s="273">
        <f t="shared" ca="1" si="227"/>
        <v>0</v>
      </c>
      <c r="T423" s="273">
        <f t="shared" ca="1" si="227"/>
        <v>0</v>
      </c>
      <c r="U423" s="273">
        <f t="shared" ca="1" si="227"/>
        <v>0</v>
      </c>
    </row>
    <row r="424" spans="1:21" ht="15">
      <c r="A424" s="176"/>
      <c r="B424" s="285" t="s">
        <v>187</v>
      </c>
      <c r="C424" s="271" t="s">
        <v>186</v>
      </c>
      <c r="D424" s="280" t="str">
        <f>C419</f>
        <v>Domestic</v>
      </c>
      <c r="E424" s="271"/>
      <c r="F424" s="281"/>
      <c r="G424" s="275"/>
      <c r="H424" s="275"/>
      <c r="I424" s="275"/>
      <c r="J424" s="275"/>
      <c r="K424" s="231"/>
      <c r="L424" s="273">
        <f t="shared" ref="L424:U424" si="228">L427*L425</f>
        <v>0</v>
      </c>
      <c r="M424" s="273">
        <f t="shared" ca="1" si="228"/>
        <v>0</v>
      </c>
      <c r="N424" s="273">
        <f t="shared" ca="1" si="228"/>
        <v>0</v>
      </c>
      <c r="O424" s="273">
        <f t="shared" ca="1" si="228"/>
        <v>0</v>
      </c>
      <c r="P424" s="273">
        <f t="shared" ca="1" si="228"/>
        <v>0</v>
      </c>
      <c r="Q424" s="273">
        <f t="shared" ca="1" si="228"/>
        <v>0</v>
      </c>
      <c r="R424" s="273">
        <f t="shared" ca="1" si="228"/>
        <v>0</v>
      </c>
      <c r="S424" s="273">
        <f t="shared" ca="1" si="228"/>
        <v>0</v>
      </c>
      <c r="T424" s="273">
        <f t="shared" ca="1" si="228"/>
        <v>0</v>
      </c>
      <c r="U424" s="273">
        <f t="shared" ca="1" si="228"/>
        <v>0</v>
      </c>
    </row>
    <row r="425" spans="1:21" ht="15">
      <c r="A425" s="176"/>
      <c r="B425" s="285" t="s">
        <v>185</v>
      </c>
      <c r="C425" s="252" t="str">
        <f>"LCU per unit of "&amp;D424</f>
        <v>LCU per unit of Domestic</v>
      </c>
      <c r="D425" s="280" t="str">
        <f>C414</f>
        <v>LCU</v>
      </c>
      <c r="E425" s="271"/>
      <c r="F425" s="281"/>
      <c r="G425" s="275"/>
      <c r="H425" s="275"/>
      <c r="I425" s="275"/>
      <c r="J425" s="275"/>
      <c r="K425" s="231"/>
      <c r="L425" s="273">
        <f t="shared" ref="L425:U425" si="229">INDEX($L$81:$U$85,MATCH($D425,$B$81:$B$85,0),MATCH(L$78,$L$78:$U$78,0))</f>
        <v>1</v>
      </c>
      <c r="M425" s="273">
        <f t="shared" si="229"/>
        <v>1</v>
      </c>
      <c r="N425" s="273">
        <f t="shared" si="229"/>
        <v>1</v>
      </c>
      <c r="O425" s="273">
        <f t="shared" si="229"/>
        <v>1</v>
      </c>
      <c r="P425" s="273">
        <f t="shared" si="229"/>
        <v>1</v>
      </c>
      <c r="Q425" s="273">
        <f t="shared" si="229"/>
        <v>1</v>
      </c>
      <c r="R425" s="273">
        <f t="shared" si="229"/>
        <v>1</v>
      </c>
      <c r="S425" s="273">
        <f t="shared" si="229"/>
        <v>1</v>
      </c>
      <c r="T425" s="273">
        <f t="shared" si="229"/>
        <v>1</v>
      </c>
      <c r="U425" s="273">
        <f t="shared" si="229"/>
        <v>1</v>
      </c>
    </row>
    <row r="426" spans="1:21" ht="15">
      <c r="A426" s="176"/>
      <c r="B426" s="285" t="s">
        <v>184</v>
      </c>
      <c r="C426" s="252" t="str">
        <f>"million "&amp;D425</f>
        <v>million LCU</v>
      </c>
      <c r="D426" s="280" t="str">
        <f>D425</f>
        <v>LCU</v>
      </c>
      <c r="E426" s="263"/>
      <c r="F426" s="287"/>
      <c r="G426" s="275"/>
      <c r="H426" s="275"/>
      <c r="I426" s="275"/>
      <c r="J426" s="275"/>
      <c r="K426" s="231"/>
      <c r="L426" s="288">
        <f t="shared" ref="L426:U426" si="230">L421/L425</f>
        <v>0</v>
      </c>
      <c r="M426" s="288">
        <f t="shared" si="230"/>
        <v>0</v>
      </c>
      <c r="N426" s="288">
        <f t="shared" si="230"/>
        <v>0</v>
      </c>
      <c r="O426" s="288">
        <f t="shared" si="230"/>
        <v>0</v>
      </c>
      <c r="P426" s="288">
        <f t="shared" si="230"/>
        <v>0</v>
      </c>
      <c r="Q426" s="288">
        <f t="shared" si="230"/>
        <v>0</v>
      </c>
      <c r="R426" s="288">
        <f t="shared" si="230"/>
        <v>0</v>
      </c>
      <c r="S426" s="288">
        <f t="shared" si="230"/>
        <v>0</v>
      </c>
      <c r="T426" s="288">
        <f t="shared" si="230"/>
        <v>0</v>
      </c>
      <c r="U426" s="288">
        <f t="shared" si="230"/>
        <v>0</v>
      </c>
    </row>
    <row r="427" spans="1:21" ht="15">
      <c r="A427" s="176"/>
      <c r="B427" s="285" t="s">
        <v>183</v>
      </c>
      <c r="C427" s="252" t="str">
        <f>"million "&amp;D426</f>
        <v>million LCU</v>
      </c>
      <c r="D427" s="280" t="str">
        <f>D426</f>
        <v>LCU</v>
      </c>
      <c r="E427" s="271"/>
      <c r="F427" s="287"/>
      <c r="G427" s="275"/>
      <c r="H427" s="275"/>
      <c r="I427" s="275"/>
      <c r="J427" s="275"/>
      <c r="K427" s="231"/>
      <c r="L427" s="273">
        <f>L426</f>
        <v>0</v>
      </c>
      <c r="M427" s="273">
        <f t="shared" ref="M427:U427" ca="1" si="231">L427+M426-M428</f>
        <v>0</v>
      </c>
      <c r="N427" s="273">
        <f t="shared" ca="1" si="231"/>
        <v>0</v>
      </c>
      <c r="O427" s="273">
        <f t="shared" ca="1" si="231"/>
        <v>0</v>
      </c>
      <c r="P427" s="273">
        <f t="shared" ca="1" si="231"/>
        <v>0</v>
      </c>
      <c r="Q427" s="273">
        <f t="shared" ca="1" si="231"/>
        <v>0</v>
      </c>
      <c r="R427" s="273">
        <f t="shared" ca="1" si="231"/>
        <v>0</v>
      </c>
      <c r="S427" s="273">
        <f t="shared" ca="1" si="231"/>
        <v>0</v>
      </c>
      <c r="T427" s="273">
        <f t="shared" ca="1" si="231"/>
        <v>0</v>
      </c>
      <c r="U427" s="273">
        <f t="shared" ca="1" si="231"/>
        <v>0</v>
      </c>
    </row>
    <row r="428" spans="1:21" ht="15">
      <c r="A428" s="176"/>
      <c r="B428" s="285" t="s">
        <v>119</v>
      </c>
      <c r="C428" s="252" t="str">
        <f>"million "&amp;D427</f>
        <v>million LCU</v>
      </c>
      <c r="D428" s="280" t="str">
        <f>D427</f>
        <v>LCU</v>
      </c>
      <c r="E428" s="271"/>
      <c r="F428" s="287"/>
      <c r="G428" s="275"/>
      <c r="H428" s="275"/>
      <c r="I428" s="275"/>
      <c r="J428" s="275"/>
      <c r="K428" s="231"/>
      <c r="L428" s="240"/>
      <c r="M428" s="273">
        <f t="shared" ref="M428:U428" ca="1" si="232">IF(M$241&gt;$C415-1,SUM(OFFSET($L426,0,M$241-$C415,1,$C415-$C416))/($C415-$C416),IF(M$241&lt;$C416+1,0,SUM(OFFSET($L426,0,0,1,M$241-$C416))/($C415-$C416)))</f>
        <v>0</v>
      </c>
      <c r="N428" s="273">
        <f t="shared" ca="1" si="232"/>
        <v>0</v>
      </c>
      <c r="O428" s="273">
        <f t="shared" ca="1" si="232"/>
        <v>0</v>
      </c>
      <c r="P428" s="273">
        <f t="shared" ca="1" si="232"/>
        <v>0</v>
      </c>
      <c r="Q428" s="273">
        <f t="shared" ca="1" si="232"/>
        <v>0</v>
      </c>
      <c r="R428" s="273">
        <f t="shared" ca="1" si="232"/>
        <v>0</v>
      </c>
      <c r="S428" s="273">
        <f t="shared" ca="1" si="232"/>
        <v>0</v>
      </c>
      <c r="T428" s="273">
        <f t="shared" ca="1" si="232"/>
        <v>0</v>
      </c>
      <c r="U428" s="273">
        <f t="shared" ca="1" si="232"/>
        <v>0</v>
      </c>
    </row>
    <row r="429" spans="1:21" ht="15">
      <c r="A429" s="176"/>
      <c r="B429" s="285" t="s">
        <v>182</v>
      </c>
      <c r="C429" s="252" t="str">
        <f>"million "&amp;D428</f>
        <v>million LCU</v>
      </c>
      <c r="D429" s="280" t="str">
        <f>D428</f>
        <v>LCU</v>
      </c>
      <c r="E429" s="271"/>
      <c r="F429" s="287"/>
      <c r="G429" s="275"/>
      <c r="H429" s="275"/>
      <c r="I429" s="275"/>
      <c r="J429" s="275"/>
      <c r="K429" s="231"/>
      <c r="L429" s="240"/>
      <c r="M429" s="273">
        <f t="shared" ref="M429:U429" si="233">L427*$C417</f>
        <v>0</v>
      </c>
      <c r="N429" s="273">
        <f t="shared" ca="1" si="233"/>
        <v>0</v>
      </c>
      <c r="O429" s="273">
        <f t="shared" ca="1" si="233"/>
        <v>0</v>
      </c>
      <c r="P429" s="273">
        <f t="shared" ca="1" si="233"/>
        <v>0</v>
      </c>
      <c r="Q429" s="273">
        <f t="shared" ca="1" si="233"/>
        <v>0</v>
      </c>
      <c r="R429" s="273">
        <f t="shared" ca="1" si="233"/>
        <v>0</v>
      </c>
      <c r="S429" s="273">
        <f t="shared" ca="1" si="233"/>
        <v>0</v>
      </c>
      <c r="T429" s="273">
        <f t="shared" ca="1" si="233"/>
        <v>0</v>
      </c>
      <c r="U429" s="273">
        <f t="shared" ca="1" si="233"/>
        <v>0</v>
      </c>
    </row>
    <row r="430" spans="1:21" ht="15">
      <c r="A430" s="176"/>
      <c r="B430" s="289" t="s">
        <v>190</v>
      </c>
      <c r="C430" s="252"/>
      <c r="D430" s="264"/>
      <c r="E430" s="260"/>
      <c r="F430" s="275"/>
      <c r="G430" s="275"/>
      <c r="H430" s="275"/>
      <c r="I430" s="275"/>
      <c r="J430" s="275"/>
      <c r="K430" s="231"/>
      <c r="L430" s="273"/>
      <c r="M430" s="273"/>
      <c r="N430" s="273"/>
      <c r="O430" s="273"/>
      <c r="P430" s="273"/>
      <c r="Q430" s="273"/>
      <c r="R430" s="273"/>
      <c r="S430" s="273"/>
      <c r="T430" s="273"/>
      <c r="U430" s="273"/>
    </row>
    <row r="431" spans="1:21" ht="15">
      <c r="A431" s="176"/>
      <c r="B431" s="285" t="s">
        <v>59</v>
      </c>
      <c r="C431" s="306" t="s">
        <v>226</v>
      </c>
      <c r="D431" s="251"/>
      <c r="E431" s="251"/>
      <c r="F431" s="255"/>
      <c r="G431" s="255"/>
      <c r="H431" s="255"/>
      <c r="I431" s="255"/>
      <c r="J431" s="255"/>
      <c r="K431" s="221"/>
      <c r="L431" s="221"/>
      <c r="M431" s="221"/>
      <c r="N431" s="221"/>
      <c r="O431" s="221"/>
      <c r="P431" s="221"/>
      <c r="Q431" s="221"/>
      <c r="R431" s="221"/>
      <c r="S431" s="221"/>
      <c r="T431" s="221"/>
      <c r="U431" s="221"/>
    </row>
    <row r="432" spans="1:21" ht="15">
      <c r="A432" s="176"/>
      <c r="B432" s="285" t="s">
        <v>221</v>
      </c>
      <c r="C432" s="308">
        <v>1</v>
      </c>
      <c r="D432" s="251"/>
      <c r="E432" s="251"/>
      <c r="F432" s="255"/>
      <c r="G432" s="255"/>
      <c r="H432" s="255"/>
      <c r="I432" s="255"/>
      <c r="J432" s="255"/>
      <c r="K432" s="221"/>
      <c r="L432" s="221"/>
      <c r="M432" s="221"/>
      <c r="N432" s="221"/>
      <c r="O432" s="221"/>
      <c r="P432" s="221"/>
      <c r="Q432" s="221"/>
      <c r="R432" s="221"/>
      <c r="S432" s="221"/>
      <c r="T432" s="221"/>
      <c r="U432" s="221"/>
    </row>
    <row r="433" spans="1:21" ht="15">
      <c r="A433" s="176"/>
      <c r="B433" s="285" t="s">
        <v>220</v>
      </c>
      <c r="C433" s="309">
        <v>0</v>
      </c>
      <c r="D433" s="251"/>
      <c r="E433" s="251"/>
      <c r="F433" s="255"/>
      <c r="G433" s="255"/>
      <c r="H433" s="255"/>
      <c r="I433" s="255"/>
      <c r="J433" s="255"/>
      <c r="K433" s="221"/>
      <c r="L433" s="221"/>
      <c r="M433" s="221"/>
      <c r="N433" s="221"/>
      <c r="O433" s="221"/>
      <c r="P433" s="221"/>
      <c r="Q433" s="221"/>
      <c r="R433" s="221"/>
      <c r="S433" s="221"/>
      <c r="T433" s="221"/>
      <c r="U433" s="221"/>
    </row>
    <row r="434" spans="1:21" ht="15">
      <c r="A434" s="176"/>
      <c r="B434" s="285" t="s">
        <v>219</v>
      </c>
      <c r="C434" s="310">
        <v>0</v>
      </c>
      <c r="D434" s="251"/>
      <c r="E434" s="251"/>
      <c r="F434" s="255"/>
      <c r="G434" s="255"/>
      <c r="H434" s="255"/>
      <c r="I434" s="255"/>
      <c r="J434" s="255"/>
      <c r="K434" s="221"/>
      <c r="L434" s="221"/>
      <c r="M434" s="221"/>
      <c r="N434" s="221"/>
      <c r="O434" s="221"/>
      <c r="P434" s="221"/>
      <c r="Q434" s="221"/>
      <c r="R434" s="221"/>
      <c r="S434" s="221"/>
      <c r="T434" s="221"/>
      <c r="U434" s="221"/>
    </row>
    <row r="435" spans="1:21" ht="15">
      <c r="A435" s="176"/>
      <c r="B435" s="285" t="s">
        <v>218</v>
      </c>
      <c r="C435" s="280"/>
      <c r="D435" s="251"/>
      <c r="E435" s="251"/>
      <c r="F435" s="255"/>
      <c r="G435" s="255"/>
      <c r="H435" s="255"/>
      <c r="I435" s="255"/>
      <c r="J435" s="255"/>
      <c r="K435" s="221"/>
      <c r="L435" s="221"/>
      <c r="M435" s="221"/>
      <c r="N435" s="221"/>
      <c r="O435" s="221"/>
      <c r="P435" s="221"/>
      <c r="Q435" s="221"/>
      <c r="R435" s="221"/>
      <c r="S435" s="221"/>
      <c r="T435" s="221"/>
      <c r="U435" s="221"/>
    </row>
    <row r="436" spans="1:21" ht="15">
      <c r="A436" s="176"/>
      <c r="B436" s="285" t="str">
        <f>"Classified as External or Domestic?"</f>
        <v>Classified as External or Domestic?</v>
      </c>
      <c r="C436" s="309" t="s">
        <v>65</v>
      </c>
      <c r="D436" s="251"/>
      <c r="E436" s="251"/>
      <c r="F436" s="255"/>
      <c r="G436" s="255"/>
      <c r="H436" s="255"/>
      <c r="I436" s="255"/>
      <c r="J436" s="255"/>
      <c r="K436" s="221"/>
      <c r="L436" s="221"/>
      <c r="M436" s="221"/>
      <c r="N436" s="221"/>
      <c r="O436" s="221"/>
      <c r="P436" s="221"/>
      <c r="Q436" s="221"/>
      <c r="R436" s="221"/>
      <c r="S436" s="221"/>
      <c r="T436" s="221"/>
      <c r="U436" s="221"/>
    </row>
    <row r="437" spans="1:21" ht="15">
      <c r="A437" s="176"/>
      <c r="B437" s="285" t="s">
        <v>258</v>
      </c>
      <c r="C437" s="251" t="s">
        <v>257</v>
      </c>
      <c r="D437" s="251"/>
      <c r="E437" s="251"/>
      <c r="F437" s="255"/>
      <c r="G437" s="255"/>
      <c r="H437" s="255"/>
      <c r="I437" s="255"/>
      <c r="J437" s="255"/>
      <c r="K437" s="221"/>
      <c r="L437" s="288">
        <f>L438/L$101*100</f>
        <v>0</v>
      </c>
      <c r="M437" s="288">
        <f t="shared" ref="M437:U437" ca="1" si="234">M438/M$101*100</f>
        <v>0</v>
      </c>
      <c r="N437" s="288">
        <f t="shared" ca="1" si="234"/>
        <v>0</v>
      </c>
      <c r="O437" s="288">
        <f t="shared" ca="1" si="234"/>
        <v>0</v>
      </c>
      <c r="P437" s="288">
        <f t="shared" ca="1" si="234"/>
        <v>0</v>
      </c>
      <c r="Q437" s="288">
        <f t="shared" ca="1" si="234"/>
        <v>0</v>
      </c>
      <c r="R437" s="288">
        <f t="shared" ca="1" si="234"/>
        <v>0</v>
      </c>
      <c r="S437" s="288">
        <f t="shared" ca="1" si="234"/>
        <v>0</v>
      </c>
      <c r="T437" s="288">
        <f t="shared" ca="1" si="234"/>
        <v>0</v>
      </c>
      <c r="U437" s="288">
        <f t="shared" ca="1" si="234"/>
        <v>0</v>
      </c>
    </row>
    <row r="438" spans="1:21" ht="15">
      <c r="A438" s="176"/>
      <c r="B438" s="285" t="s">
        <v>189</v>
      </c>
      <c r="C438" s="271" t="s">
        <v>186</v>
      </c>
      <c r="D438" s="280" t="str">
        <f>C436</f>
        <v>Domestic</v>
      </c>
      <c r="E438" s="271"/>
      <c r="F438" s="281"/>
      <c r="G438" s="275"/>
      <c r="H438" s="275"/>
      <c r="I438" s="275"/>
      <c r="J438" s="275"/>
      <c r="K438" s="231"/>
      <c r="L438" s="250">
        <f>SUMIF($E$63:$E$72,$B430,L$63:L$72)*L442</f>
        <v>0</v>
      </c>
      <c r="M438" s="250">
        <f t="shared" ref="M438:U438" si="235">SUMIF($E$63:$E$72,$B430,M$63:M$72)*M442</f>
        <v>0</v>
      </c>
      <c r="N438" s="250">
        <f t="shared" si="235"/>
        <v>0</v>
      </c>
      <c r="O438" s="250">
        <f t="shared" si="235"/>
        <v>0</v>
      </c>
      <c r="P438" s="250">
        <f t="shared" si="235"/>
        <v>0</v>
      </c>
      <c r="Q438" s="250">
        <f t="shared" si="235"/>
        <v>0</v>
      </c>
      <c r="R438" s="250">
        <f t="shared" si="235"/>
        <v>0</v>
      </c>
      <c r="S438" s="250">
        <f t="shared" si="235"/>
        <v>0</v>
      </c>
      <c r="T438" s="250">
        <f t="shared" si="235"/>
        <v>0</v>
      </c>
      <c r="U438" s="250">
        <f t="shared" si="235"/>
        <v>0</v>
      </c>
    </row>
    <row r="439" spans="1:21" ht="15">
      <c r="A439" s="176"/>
      <c r="B439" s="285" t="s">
        <v>188</v>
      </c>
      <c r="C439" s="271" t="s">
        <v>186</v>
      </c>
      <c r="D439" s="280" t="str">
        <f>C436</f>
        <v>Domestic</v>
      </c>
      <c r="E439" s="271"/>
      <c r="F439" s="281"/>
      <c r="G439" s="275"/>
      <c r="H439" s="275"/>
      <c r="I439" s="275"/>
      <c r="J439" s="275"/>
      <c r="K439" s="231"/>
      <c r="L439" s="240"/>
      <c r="M439" s="273">
        <f t="shared" ref="M439:U439" ca="1" si="236">M445*M442</f>
        <v>0</v>
      </c>
      <c r="N439" s="273">
        <f t="shared" ca="1" si="236"/>
        <v>0</v>
      </c>
      <c r="O439" s="273">
        <f t="shared" ca="1" si="236"/>
        <v>0</v>
      </c>
      <c r="P439" s="273">
        <f t="shared" ca="1" si="236"/>
        <v>0</v>
      </c>
      <c r="Q439" s="273">
        <f t="shared" ca="1" si="236"/>
        <v>0</v>
      </c>
      <c r="R439" s="273">
        <f t="shared" ca="1" si="236"/>
        <v>0</v>
      </c>
      <c r="S439" s="273">
        <f t="shared" ca="1" si="236"/>
        <v>0</v>
      </c>
      <c r="T439" s="273">
        <f t="shared" ca="1" si="236"/>
        <v>0</v>
      </c>
      <c r="U439" s="273">
        <f t="shared" ca="1" si="236"/>
        <v>0</v>
      </c>
    </row>
    <row r="440" spans="1:21" ht="15">
      <c r="A440" s="176"/>
      <c r="B440" s="285" t="s">
        <v>206</v>
      </c>
      <c r="C440" s="271" t="s">
        <v>186</v>
      </c>
      <c r="D440" s="280" t="str">
        <f>C436</f>
        <v>Domestic</v>
      </c>
      <c r="E440" s="271"/>
      <c r="F440" s="281"/>
      <c r="G440" s="275"/>
      <c r="H440" s="275"/>
      <c r="I440" s="275"/>
      <c r="J440" s="275"/>
      <c r="K440" s="231"/>
      <c r="L440" s="240"/>
      <c r="M440" s="273">
        <f t="shared" ref="M440:U440" si="237">M446*M442</f>
        <v>0</v>
      </c>
      <c r="N440" s="273">
        <f t="shared" ca="1" si="237"/>
        <v>0</v>
      </c>
      <c r="O440" s="273">
        <f t="shared" ca="1" si="237"/>
        <v>0</v>
      </c>
      <c r="P440" s="273">
        <f t="shared" ca="1" si="237"/>
        <v>0</v>
      </c>
      <c r="Q440" s="273">
        <f t="shared" ca="1" si="237"/>
        <v>0</v>
      </c>
      <c r="R440" s="273">
        <f t="shared" ca="1" si="237"/>
        <v>0</v>
      </c>
      <c r="S440" s="273">
        <f t="shared" ca="1" si="237"/>
        <v>0</v>
      </c>
      <c r="T440" s="273">
        <f t="shared" ca="1" si="237"/>
        <v>0</v>
      </c>
      <c r="U440" s="273">
        <f t="shared" ca="1" si="237"/>
        <v>0</v>
      </c>
    </row>
    <row r="441" spans="1:21" ht="15">
      <c r="A441" s="176"/>
      <c r="B441" s="285" t="s">
        <v>187</v>
      </c>
      <c r="C441" s="271" t="s">
        <v>186</v>
      </c>
      <c r="D441" s="280" t="str">
        <f>C436</f>
        <v>Domestic</v>
      </c>
      <c r="E441" s="271"/>
      <c r="F441" s="281"/>
      <c r="G441" s="275"/>
      <c r="H441" s="275"/>
      <c r="I441" s="275"/>
      <c r="J441" s="275"/>
      <c r="K441" s="231"/>
      <c r="L441" s="273">
        <f t="shared" ref="L441:U441" si="238">L444*L442</f>
        <v>0</v>
      </c>
      <c r="M441" s="273">
        <f t="shared" ca="1" si="238"/>
        <v>0</v>
      </c>
      <c r="N441" s="273">
        <f t="shared" ca="1" si="238"/>
        <v>0</v>
      </c>
      <c r="O441" s="273">
        <f t="shared" ca="1" si="238"/>
        <v>0</v>
      </c>
      <c r="P441" s="273">
        <f t="shared" ca="1" si="238"/>
        <v>0</v>
      </c>
      <c r="Q441" s="273">
        <f t="shared" ca="1" si="238"/>
        <v>0</v>
      </c>
      <c r="R441" s="273">
        <f t="shared" ca="1" si="238"/>
        <v>0</v>
      </c>
      <c r="S441" s="273">
        <f t="shared" ca="1" si="238"/>
        <v>0</v>
      </c>
      <c r="T441" s="273">
        <f t="shared" ca="1" si="238"/>
        <v>0</v>
      </c>
      <c r="U441" s="273">
        <f t="shared" ca="1" si="238"/>
        <v>0</v>
      </c>
    </row>
    <row r="442" spans="1:21" ht="15">
      <c r="A442" s="176"/>
      <c r="B442" s="285" t="s">
        <v>185</v>
      </c>
      <c r="C442" s="252" t="str">
        <f>"LCU per unit of "&amp;D441</f>
        <v>LCU per unit of Domestic</v>
      </c>
      <c r="D442" s="280" t="str">
        <f>C431</f>
        <v>LCU</v>
      </c>
      <c r="E442" s="271"/>
      <c r="F442" s="281"/>
      <c r="G442" s="275"/>
      <c r="H442" s="275"/>
      <c r="I442" s="275"/>
      <c r="J442" s="275"/>
      <c r="K442" s="231"/>
      <c r="L442" s="273">
        <f t="shared" ref="L442:U442" si="239">INDEX($L$81:$U$85,MATCH($D442,$B$81:$B$85,0),MATCH(L$78,$L$78:$U$78,0))</f>
        <v>1</v>
      </c>
      <c r="M442" s="273">
        <f t="shared" si="239"/>
        <v>1</v>
      </c>
      <c r="N442" s="273">
        <f t="shared" si="239"/>
        <v>1</v>
      </c>
      <c r="O442" s="273">
        <f t="shared" si="239"/>
        <v>1</v>
      </c>
      <c r="P442" s="273">
        <f t="shared" si="239"/>
        <v>1</v>
      </c>
      <c r="Q442" s="273">
        <f t="shared" si="239"/>
        <v>1</v>
      </c>
      <c r="R442" s="273">
        <f t="shared" si="239"/>
        <v>1</v>
      </c>
      <c r="S442" s="273">
        <f t="shared" si="239"/>
        <v>1</v>
      </c>
      <c r="T442" s="273">
        <f t="shared" si="239"/>
        <v>1</v>
      </c>
      <c r="U442" s="273">
        <f t="shared" si="239"/>
        <v>1</v>
      </c>
    </row>
    <row r="443" spans="1:21" ht="15">
      <c r="A443" s="176"/>
      <c r="B443" s="285" t="s">
        <v>184</v>
      </c>
      <c r="C443" s="252" t="str">
        <f>"million "&amp;D442</f>
        <v>million LCU</v>
      </c>
      <c r="D443" s="280" t="str">
        <f>D442</f>
        <v>LCU</v>
      </c>
      <c r="E443" s="263"/>
      <c r="F443" s="287"/>
      <c r="G443" s="275"/>
      <c r="H443" s="275"/>
      <c r="I443" s="275"/>
      <c r="J443" s="275"/>
      <c r="K443" s="231"/>
      <c r="L443" s="288">
        <f t="shared" ref="L443:U443" si="240">L438/L442</f>
        <v>0</v>
      </c>
      <c r="M443" s="288">
        <f t="shared" si="240"/>
        <v>0</v>
      </c>
      <c r="N443" s="288">
        <f t="shared" si="240"/>
        <v>0</v>
      </c>
      <c r="O443" s="288">
        <f t="shared" si="240"/>
        <v>0</v>
      </c>
      <c r="P443" s="288">
        <f t="shared" si="240"/>
        <v>0</v>
      </c>
      <c r="Q443" s="288">
        <f t="shared" si="240"/>
        <v>0</v>
      </c>
      <c r="R443" s="288">
        <f t="shared" si="240"/>
        <v>0</v>
      </c>
      <c r="S443" s="288">
        <f t="shared" si="240"/>
        <v>0</v>
      </c>
      <c r="T443" s="288">
        <f t="shared" si="240"/>
        <v>0</v>
      </c>
      <c r="U443" s="288">
        <f t="shared" si="240"/>
        <v>0</v>
      </c>
    </row>
    <row r="444" spans="1:21" ht="15">
      <c r="A444" s="176"/>
      <c r="B444" s="285" t="s">
        <v>183</v>
      </c>
      <c r="C444" s="252" t="str">
        <f>"million "&amp;D443</f>
        <v>million LCU</v>
      </c>
      <c r="D444" s="280" t="str">
        <f>D443</f>
        <v>LCU</v>
      </c>
      <c r="E444" s="271"/>
      <c r="F444" s="287"/>
      <c r="G444" s="275"/>
      <c r="H444" s="275"/>
      <c r="I444" s="275"/>
      <c r="J444" s="275"/>
      <c r="K444" s="231"/>
      <c r="L444" s="273">
        <f>L443</f>
        <v>0</v>
      </c>
      <c r="M444" s="273">
        <f t="shared" ref="M444:U444" ca="1" si="241">L444+M443-M445</f>
        <v>0</v>
      </c>
      <c r="N444" s="273">
        <f t="shared" ca="1" si="241"/>
        <v>0</v>
      </c>
      <c r="O444" s="273">
        <f t="shared" ca="1" si="241"/>
        <v>0</v>
      </c>
      <c r="P444" s="273">
        <f t="shared" ca="1" si="241"/>
        <v>0</v>
      </c>
      <c r="Q444" s="273">
        <f t="shared" ca="1" si="241"/>
        <v>0</v>
      </c>
      <c r="R444" s="273">
        <f t="shared" ca="1" si="241"/>
        <v>0</v>
      </c>
      <c r="S444" s="273">
        <f t="shared" ca="1" si="241"/>
        <v>0</v>
      </c>
      <c r="T444" s="273">
        <f t="shared" ca="1" si="241"/>
        <v>0</v>
      </c>
      <c r="U444" s="273">
        <f t="shared" ca="1" si="241"/>
        <v>0</v>
      </c>
    </row>
    <row r="445" spans="1:21" ht="15">
      <c r="A445" s="176"/>
      <c r="B445" s="285" t="s">
        <v>119</v>
      </c>
      <c r="C445" s="252" t="str">
        <f>"million "&amp;D444</f>
        <v>million LCU</v>
      </c>
      <c r="D445" s="280" t="str">
        <f>D444</f>
        <v>LCU</v>
      </c>
      <c r="E445" s="271"/>
      <c r="F445" s="287"/>
      <c r="G445" s="275"/>
      <c r="H445" s="275"/>
      <c r="I445" s="275"/>
      <c r="J445" s="275"/>
      <c r="K445" s="231"/>
      <c r="L445" s="240"/>
      <c r="M445" s="273">
        <f t="shared" ref="M445:U445" ca="1" si="242">IF(M$241&gt;$C432-1,SUM(OFFSET($L443,0,M$241-$C432,1,$C432-$C433))/($C432-$C433),IF(M$241&lt;$C433+1,0,SUM(OFFSET($L443,0,0,1,M$241-$C433))/($C432-$C433)))</f>
        <v>0</v>
      </c>
      <c r="N445" s="273">
        <f t="shared" ca="1" si="242"/>
        <v>0</v>
      </c>
      <c r="O445" s="273">
        <f t="shared" ca="1" si="242"/>
        <v>0</v>
      </c>
      <c r="P445" s="273">
        <f t="shared" ca="1" si="242"/>
        <v>0</v>
      </c>
      <c r="Q445" s="273">
        <f t="shared" ca="1" si="242"/>
        <v>0</v>
      </c>
      <c r="R445" s="273">
        <f t="shared" ca="1" si="242"/>
        <v>0</v>
      </c>
      <c r="S445" s="273">
        <f t="shared" ca="1" si="242"/>
        <v>0</v>
      </c>
      <c r="T445" s="273">
        <f t="shared" ca="1" si="242"/>
        <v>0</v>
      </c>
      <c r="U445" s="273">
        <f t="shared" ca="1" si="242"/>
        <v>0</v>
      </c>
    </row>
    <row r="446" spans="1:21" ht="15">
      <c r="A446" s="176"/>
      <c r="B446" s="285" t="s">
        <v>182</v>
      </c>
      <c r="C446" s="252" t="str">
        <f>"million "&amp;D445</f>
        <v>million LCU</v>
      </c>
      <c r="D446" s="280" t="str">
        <f>D445</f>
        <v>LCU</v>
      </c>
      <c r="E446" s="271"/>
      <c r="F446" s="287"/>
      <c r="G446" s="275"/>
      <c r="H446" s="275"/>
      <c r="I446" s="275"/>
      <c r="J446" s="275"/>
      <c r="K446" s="231"/>
      <c r="L446" s="240"/>
      <c r="M446" s="273">
        <f t="shared" ref="M446:U446" si="243">L444*$C434</f>
        <v>0</v>
      </c>
      <c r="N446" s="273">
        <f t="shared" ca="1" si="243"/>
        <v>0</v>
      </c>
      <c r="O446" s="273">
        <f t="shared" ca="1" si="243"/>
        <v>0</v>
      </c>
      <c r="P446" s="273">
        <f t="shared" ca="1" si="243"/>
        <v>0</v>
      </c>
      <c r="Q446" s="273">
        <f t="shared" ca="1" si="243"/>
        <v>0</v>
      </c>
      <c r="R446" s="273">
        <f t="shared" ca="1" si="243"/>
        <v>0</v>
      </c>
      <c r="S446" s="273">
        <f t="shared" ca="1" si="243"/>
        <v>0</v>
      </c>
      <c r="T446" s="273">
        <f t="shared" ca="1" si="243"/>
        <v>0</v>
      </c>
      <c r="U446" s="273">
        <f t="shared" ca="1" si="243"/>
        <v>0</v>
      </c>
    </row>
    <row r="447" spans="1:21" ht="15">
      <c r="A447" s="176"/>
      <c r="B447" s="289" t="s">
        <v>250</v>
      </c>
      <c r="C447" s="252"/>
      <c r="D447" s="264"/>
      <c r="E447" s="260"/>
      <c r="F447" s="275"/>
      <c r="G447" s="275"/>
      <c r="H447" s="275"/>
      <c r="I447" s="275"/>
      <c r="J447" s="275"/>
      <c r="K447" s="231"/>
      <c r="L447" s="273"/>
      <c r="M447" s="273"/>
      <c r="N447" s="273"/>
      <c r="O447" s="273"/>
      <c r="P447" s="273"/>
      <c r="Q447" s="273"/>
      <c r="R447" s="273"/>
      <c r="S447" s="273"/>
      <c r="T447" s="273"/>
      <c r="U447" s="273"/>
    </row>
    <row r="448" spans="1:21" ht="15">
      <c r="A448" s="176"/>
      <c r="B448" s="285" t="s">
        <v>59</v>
      </c>
      <c r="C448" s="306" t="s">
        <v>226</v>
      </c>
      <c r="D448" s="251"/>
      <c r="E448" s="251"/>
      <c r="F448" s="255"/>
      <c r="G448" s="255"/>
      <c r="H448" s="255"/>
      <c r="I448" s="255"/>
      <c r="J448" s="255"/>
      <c r="K448" s="221"/>
      <c r="L448" s="221"/>
      <c r="M448" s="221"/>
      <c r="N448" s="221"/>
      <c r="O448" s="221"/>
      <c r="P448" s="221"/>
      <c r="Q448" s="221"/>
      <c r="R448" s="221"/>
      <c r="S448" s="221"/>
      <c r="T448" s="221"/>
      <c r="U448" s="221"/>
    </row>
    <row r="449" spans="1:21" ht="15">
      <c r="A449" s="176"/>
      <c r="B449" s="285" t="s">
        <v>221</v>
      </c>
      <c r="C449" s="308">
        <v>1</v>
      </c>
      <c r="D449" s="251"/>
      <c r="E449" s="251"/>
      <c r="F449" s="255"/>
      <c r="G449" s="255"/>
      <c r="H449" s="255"/>
      <c r="I449" s="255"/>
      <c r="J449" s="255"/>
      <c r="K449" s="221"/>
      <c r="L449" s="221"/>
      <c r="M449" s="221"/>
      <c r="N449" s="221"/>
      <c r="O449" s="221"/>
      <c r="P449" s="221"/>
      <c r="Q449" s="221"/>
      <c r="R449" s="221"/>
      <c r="S449" s="221"/>
      <c r="T449" s="221"/>
      <c r="U449" s="221"/>
    </row>
    <row r="450" spans="1:21" ht="15">
      <c r="A450" s="176"/>
      <c r="B450" s="285" t="s">
        <v>220</v>
      </c>
      <c r="C450" s="309">
        <v>0</v>
      </c>
      <c r="D450" s="251"/>
      <c r="E450" s="251"/>
      <c r="F450" s="255"/>
      <c r="G450" s="255"/>
      <c r="H450" s="255"/>
      <c r="I450" s="255"/>
      <c r="J450" s="255"/>
      <c r="K450" s="221"/>
      <c r="L450" s="221"/>
      <c r="M450" s="221"/>
      <c r="N450" s="221"/>
      <c r="O450" s="221"/>
      <c r="P450" s="221"/>
      <c r="Q450" s="221"/>
      <c r="R450" s="221"/>
      <c r="S450" s="221"/>
      <c r="T450" s="221"/>
      <c r="U450" s="221"/>
    </row>
    <row r="451" spans="1:21" ht="15">
      <c r="A451" s="176"/>
      <c r="B451" s="285" t="s">
        <v>219</v>
      </c>
      <c r="C451" s="310">
        <v>0</v>
      </c>
      <c r="D451" s="251"/>
      <c r="E451" s="251"/>
      <c r="F451" s="255"/>
      <c r="G451" s="255"/>
      <c r="H451" s="255"/>
      <c r="I451" s="255"/>
      <c r="J451" s="255"/>
      <c r="K451" s="221"/>
      <c r="L451" s="221"/>
      <c r="M451" s="221"/>
      <c r="N451" s="221"/>
      <c r="O451" s="221"/>
      <c r="P451" s="221"/>
      <c r="Q451" s="221"/>
      <c r="R451" s="221"/>
      <c r="S451" s="221"/>
      <c r="T451" s="221"/>
      <c r="U451" s="221"/>
    </row>
    <row r="452" spans="1:21" ht="15">
      <c r="A452" s="176"/>
      <c r="B452" s="285" t="s">
        <v>218</v>
      </c>
      <c r="C452" s="280"/>
      <c r="D452" s="251"/>
      <c r="E452" s="251"/>
      <c r="F452" s="255"/>
      <c r="G452" s="255"/>
      <c r="H452" s="255"/>
      <c r="I452" s="255"/>
      <c r="J452" s="255"/>
      <c r="K452" s="221"/>
      <c r="L452" s="221"/>
      <c r="M452" s="221"/>
      <c r="N452" s="221"/>
      <c r="O452" s="221"/>
      <c r="P452" s="221"/>
      <c r="Q452" s="221"/>
      <c r="R452" s="221"/>
      <c r="S452" s="221"/>
      <c r="T452" s="221"/>
      <c r="U452" s="221"/>
    </row>
    <row r="453" spans="1:21" ht="15">
      <c r="A453" s="176"/>
      <c r="B453" s="285" t="str">
        <f>"Classified as External or Domestic?"</f>
        <v>Classified as External or Domestic?</v>
      </c>
      <c r="C453" s="309" t="s">
        <v>65</v>
      </c>
      <c r="D453" s="251"/>
      <c r="E453" s="251"/>
      <c r="F453" s="255"/>
      <c r="G453" s="255"/>
      <c r="H453" s="255"/>
      <c r="I453" s="255"/>
      <c r="J453" s="255"/>
      <c r="K453" s="221"/>
      <c r="L453" s="221"/>
      <c r="M453" s="221"/>
      <c r="N453" s="221"/>
      <c r="O453" s="221"/>
      <c r="P453" s="221"/>
      <c r="Q453" s="221"/>
      <c r="R453" s="221"/>
      <c r="S453" s="221"/>
      <c r="T453" s="221"/>
      <c r="U453" s="221"/>
    </row>
    <row r="454" spans="1:21" ht="15">
      <c r="A454" s="176"/>
      <c r="B454" s="285" t="s">
        <v>258</v>
      </c>
      <c r="C454" s="251" t="s">
        <v>257</v>
      </c>
      <c r="D454" s="251"/>
      <c r="E454" s="251"/>
      <c r="F454" s="255"/>
      <c r="G454" s="255"/>
      <c r="H454" s="255"/>
      <c r="I454" s="255"/>
      <c r="J454" s="255"/>
      <c r="K454" s="221"/>
      <c r="L454" s="288">
        <f>L455/L$101*100</f>
        <v>0</v>
      </c>
      <c r="M454" s="288">
        <f t="shared" ref="M454:U454" ca="1" si="244">M455/M$101*100</f>
        <v>0</v>
      </c>
      <c r="N454" s="288">
        <f t="shared" ca="1" si="244"/>
        <v>0</v>
      </c>
      <c r="O454" s="288">
        <f t="shared" ca="1" si="244"/>
        <v>0</v>
      </c>
      <c r="P454" s="288">
        <f t="shared" ca="1" si="244"/>
        <v>0</v>
      </c>
      <c r="Q454" s="288">
        <f t="shared" ca="1" si="244"/>
        <v>0</v>
      </c>
      <c r="R454" s="288">
        <f t="shared" ca="1" si="244"/>
        <v>0</v>
      </c>
      <c r="S454" s="288">
        <f t="shared" ca="1" si="244"/>
        <v>0</v>
      </c>
      <c r="T454" s="288">
        <f t="shared" ca="1" si="244"/>
        <v>0</v>
      </c>
      <c r="U454" s="288">
        <f t="shared" ca="1" si="244"/>
        <v>0</v>
      </c>
    </row>
    <row r="455" spans="1:21" ht="15">
      <c r="A455" s="176"/>
      <c r="B455" s="285" t="s">
        <v>189</v>
      </c>
      <c r="C455" s="271" t="s">
        <v>186</v>
      </c>
      <c r="D455" s="280" t="str">
        <f>C453</f>
        <v>Domestic</v>
      </c>
      <c r="E455" s="271"/>
      <c r="F455" s="281"/>
      <c r="G455" s="275"/>
      <c r="H455" s="275"/>
      <c r="I455" s="275"/>
      <c r="J455" s="275"/>
      <c r="K455" s="231"/>
      <c r="L455" s="250">
        <f>SUMIF($E$63:$E$72,$B447,L$63:L$72)*L459</f>
        <v>0</v>
      </c>
      <c r="M455" s="250">
        <f t="shared" ref="M455:U455" si="245">SUMIF($E$63:$E$72,$B447,M$63:M$72)*M459</f>
        <v>0</v>
      </c>
      <c r="N455" s="250">
        <f t="shared" si="245"/>
        <v>0</v>
      </c>
      <c r="O455" s="250">
        <f t="shared" si="245"/>
        <v>0</v>
      </c>
      <c r="P455" s="250">
        <f t="shared" si="245"/>
        <v>0</v>
      </c>
      <c r="Q455" s="250">
        <f t="shared" si="245"/>
        <v>0</v>
      </c>
      <c r="R455" s="250">
        <f t="shared" si="245"/>
        <v>0</v>
      </c>
      <c r="S455" s="250">
        <f t="shared" si="245"/>
        <v>0</v>
      </c>
      <c r="T455" s="250">
        <f t="shared" si="245"/>
        <v>0</v>
      </c>
      <c r="U455" s="250">
        <f t="shared" si="245"/>
        <v>0</v>
      </c>
    </row>
    <row r="456" spans="1:21" ht="15">
      <c r="A456" s="176"/>
      <c r="B456" s="285" t="s">
        <v>188</v>
      </c>
      <c r="C456" s="271" t="s">
        <v>186</v>
      </c>
      <c r="D456" s="280" t="str">
        <f>C453</f>
        <v>Domestic</v>
      </c>
      <c r="E456" s="271"/>
      <c r="F456" s="281"/>
      <c r="G456" s="275"/>
      <c r="H456" s="275"/>
      <c r="I456" s="275"/>
      <c r="J456" s="275"/>
      <c r="K456" s="231"/>
      <c r="L456" s="240"/>
      <c r="M456" s="273">
        <f t="shared" ref="M456:U456" ca="1" si="246">M462*M459</f>
        <v>0</v>
      </c>
      <c r="N456" s="273">
        <f t="shared" ca="1" si="246"/>
        <v>0</v>
      </c>
      <c r="O456" s="273">
        <f t="shared" ca="1" si="246"/>
        <v>0</v>
      </c>
      <c r="P456" s="273">
        <f t="shared" ca="1" si="246"/>
        <v>0</v>
      </c>
      <c r="Q456" s="273">
        <f t="shared" ca="1" si="246"/>
        <v>0</v>
      </c>
      <c r="R456" s="273">
        <f t="shared" ca="1" si="246"/>
        <v>0</v>
      </c>
      <c r="S456" s="273">
        <f t="shared" ca="1" si="246"/>
        <v>0</v>
      </c>
      <c r="T456" s="273">
        <f t="shared" ca="1" si="246"/>
        <v>0</v>
      </c>
      <c r="U456" s="273">
        <f t="shared" ca="1" si="246"/>
        <v>0</v>
      </c>
    </row>
    <row r="457" spans="1:21" ht="15">
      <c r="A457" s="176"/>
      <c r="B457" s="285" t="s">
        <v>206</v>
      </c>
      <c r="C457" s="271" t="s">
        <v>186</v>
      </c>
      <c r="D457" s="280" t="str">
        <f>C453</f>
        <v>Domestic</v>
      </c>
      <c r="E457" s="271"/>
      <c r="F457" s="281"/>
      <c r="G457" s="275"/>
      <c r="H457" s="275"/>
      <c r="I457" s="275"/>
      <c r="J457" s="275"/>
      <c r="K457" s="231"/>
      <c r="L457" s="240"/>
      <c r="M457" s="273">
        <f t="shared" ref="M457:U457" si="247">M463*M459</f>
        <v>0</v>
      </c>
      <c r="N457" s="273">
        <f t="shared" ca="1" si="247"/>
        <v>0</v>
      </c>
      <c r="O457" s="273">
        <f t="shared" ca="1" si="247"/>
        <v>0</v>
      </c>
      <c r="P457" s="273">
        <f t="shared" ca="1" si="247"/>
        <v>0</v>
      </c>
      <c r="Q457" s="273">
        <f t="shared" ca="1" si="247"/>
        <v>0</v>
      </c>
      <c r="R457" s="273">
        <f t="shared" ca="1" si="247"/>
        <v>0</v>
      </c>
      <c r="S457" s="273">
        <f t="shared" ca="1" si="247"/>
        <v>0</v>
      </c>
      <c r="T457" s="273">
        <f t="shared" ca="1" si="247"/>
        <v>0</v>
      </c>
      <c r="U457" s="273">
        <f t="shared" ca="1" si="247"/>
        <v>0</v>
      </c>
    </row>
    <row r="458" spans="1:21" ht="15">
      <c r="A458" s="176"/>
      <c r="B458" s="285" t="s">
        <v>187</v>
      </c>
      <c r="C458" s="271" t="s">
        <v>186</v>
      </c>
      <c r="D458" s="280" t="str">
        <f>C453</f>
        <v>Domestic</v>
      </c>
      <c r="E458" s="271"/>
      <c r="F458" s="281"/>
      <c r="G458" s="275"/>
      <c r="H458" s="275"/>
      <c r="I458" s="275"/>
      <c r="J458" s="275"/>
      <c r="K458" s="231"/>
      <c r="L458" s="273">
        <f t="shared" ref="L458:U458" si="248">L461*L459</f>
        <v>0</v>
      </c>
      <c r="M458" s="273">
        <f t="shared" ca="1" si="248"/>
        <v>0</v>
      </c>
      <c r="N458" s="273">
        <f t="shared" ca="1" si="248"/>
        <v>0</v>
      </c>
      <c r="O458" s="273">
        <f t="shared" ca="1" si="248"/>
        <v>0</v>
      </c>
      <c r="P458" s="273">
        <f t="shared" ca="1" si="248"/>
        <v>0</v>
      </c>
      <c r="Q458" s="273">
        <f t="shared" ca="1" si="248"/>
        <v>0</v>
      </c>
      <c r="R458" s="273">
        <f t="shared" ca="1" si="248"/>
        <v>0</v>
      </c>
      <c r="S458" s="273">
        <f t="shared" ca="1" si="248"/>
        <v>0</v>
      </c>
      <c r="T458" s="273">
        <f t="shared" ca="1" si="248"/>
        <v>0</v>
      </c>
      <c r="U458" s="273">
        <f t="shared" ca="1" si="248"/>
        <v>0</v>
      </c>
    </row>
    <row r="459" spans="1:21" ht="15">
      <c r="A459" s="176"/>
      <c r="B459" s="285" t="s">
        <v>185</v>
      </c>
      <c r="C459" s="252" t="str">
        <f>"LCU per unit of "&amp;D458</f>
        <v>LCU per unit of Domestic</v>
      </c>
      <c r="D459" s="280" t="str">
        <f>C448</f>
        <v>LCU</v>
      </c>
      <c r="E459" s="271"/>
      <c r="F459" s="281"/>
      <c r="G459" s="275"/>
      <c r="H459" s="275"/>
      <c r="I459" s="275"/>
      <c r="J459" s="275"/>
      <c r="K459" s="231"/>
      <c r="L459" s="273">
        <f t="shared" ref="L459:U459" si="249">INDEX($L$81:$U$85,MATCH($D459,$B$81:$B$85,0),MATCH(L$78,$L$78:$U$78,0))</f>
        <v>1</v>
      </c>
      <c r="M459" s="273">
        <f t="shared" si="249"/>
        <v>1</v>
      </c>
      <c r="N459" s="273">
        <f t="shared" si="249"/>
        <v>1</v>
      </c>
      <c r="O459" s="273">
        <f t="shared" si="249"/>
        <v>1</v>
      </c>
      <c r="P459" s="273">
        <f t="shared" si="249"/>
        <v>1</v>
      </c>
      <c r="Q459" s="273">
        <f t="shared" si="249"/>
        <v>1</v>
      </c>
      <c r="R459" s="273">
        <f t="shared" si="249"/>
        <v>1</v>
      </c>
      <c r="S459" s="273">
        <f t="shared" si="249"/>
        <v>1</v>
      </c>
      <c r="T459" s="273">
        <f t="shared" si="249"/>
        <v>1</v>
      </c>
      <c r="U459" s="273">
        <f t="shared" si="249"/>
        <v>1</v>
      </c>
    </row>
    <row r="460" spans="1:21" ht="15">
      <c r="A460" s="176"/>
      <c r="B460" s="285" t="s">
        <v>184</v>
      </c>
      <c r="C460" s="252" t="str">
        <f>"million "&amp;D459</f>
        <v>million LCU</v>
      </c>
      <c r="D460" s="280" t="str">
        <f>D459</f>
        <v>LCU</v>
      </c>
      <c r="E460" s="263"/>
      <c r="F460" s="287"/>
      <c r="G460" s="275"/>
      <c r="H460" s="275"/>
      <c r="I460" s="275"/>
      <c r="J460" s="275"/>
      <c r="K460" s="231"/>
      <c r="L460" s="288">
        <f t="shared" ref="L460:U460" si="250">L455/L459</f>
        <v>0</v>
      </c>
      <c r="M460" s="288">
        <f t="shared" si="250"/>
        <v>0</v>
      </c>
      <c r="N460" s="288">
        <f t="shared" si="250"/>
        <v>0</v>
      </c>
      <c r="O460" s="288">
        <f t="shared" si="250"/>
        <v>0</v>
      </c>
      <c r="P460" s="288">
        <f t="shared" si="250"/>
        <v>0</v>
      </c>
      <c r="Q460" s="288">
        <f t="shared" si="250"/>
        <v>0</v>
      </c>
      <c r="R460" s="288">
        <f t="shared" si="250"/>
        <v>0</v>
      </c>
      <c r="S460" s="288">
        <f t="shared" si="250"/>
        <v>0</v>
      </c>
      <c r="T460" s="288">
        <f t="shared" si="250"/>
        <v>0</v>
      </c>
      <c r="U460" s="288">
        <f t="shared" si="250"/>
        <v>0</v>
      </c>
    </row>
    <row r="461" spans="1:21" ht="15">
      <c r="A461" s="176"/>
      <c r="B461" s="285" t="s">
        <v>183</v>
      </c>
      <c r="C461" s="252" t="str">
        <f>"million "&amp;D460</f>
        <v>million LCU</v>
      </c>
      <c r="D461" s="280" t="str">
        <f>D460</f>
        <v>LCU</v>
      </c>
      <c r="E461" s="271"/>
      <c r="F461" s="287"/>
      <c r="G461" s="275"/>
      <c r="H461" s="275"/>
      <c r="I461" s="275"/>
      <c r="J461" s="275"/>
      <c r="K461" s="231"/>
      <c r="L461" s="273">
        <f>L460</f>
        <v>0</v>
      </c>
      <c r="M461" s="273">
        <f t="shared" ref="M461:U461" ca="1" si="251">L461+M460-M462</f>
        <v>0</v>
      </c>
      <c r="N461" s="273">
        <f t="shared" ca="1" si="251"/>
        <v>0</v>
      </c>
      <c r="O461" s="273">
        <f t="shared" ca="1" si="251"/>
        <v>0</v>
      </c>
      <c r="P461" s="273">
        <f t="shared" ca="1" si="251"/>
        <v>0</v>
      </c>
      <c r="Q461" s="273">
        <f t="shared" ca="1" si="251"/>
        <v>0</v>
      </c>
      <c r="R461" s="273">
        <f t="shared" ca="1" si="251"/>
        <v>0</v>
      </c>
      <c r="S461" s="273">
        <f t="shared" ca="1" si="251"/>
        <v>0</v>
      </c>
      <c r="T461" s="273">
        <f t="shared" ca="1" si="251"/>
        <v>0</v>
      </c>
      <c r="U461" s="273">
        <f t="shared" ca="1" si="251"/>
        <v>0</v>
      </c>
    </row>
    <row r="462" spans="1:21" ht="15">
      <c r="A462" s="176"/>
      <c r="B462" s="285" t="s">
        <v>119</v>
      </c>
      <c r="C462" s="252" t="str">
        <f>"million "&amp;D461</f>
        <v>million LCU</v>
      </c>
      <c r="D462" s="280" t="str">
        <f>D461</f>
        <v>LCU</v>
      </c>
      <c r="E462" s="271"/>
      <c r="F462" s="287"/>
      <c r="G462" s="275"/>
      <c r="H462" s="275"/>
      <c r="I462" s="275"/>
      <c r="J462" s="275"/>
      <c r="K462" s="231"/>
      <c r="L462" s="240"/>
      <c r="M462" s="273">
        <f t="shared" ref="M462:U462" ca="1" si="252">IF(M$241&gt;$C449-1,SUM(OFFSET($L460,0,M$241-$C449,1,$C449-$C450))/($C449-$C450),IF(M$241&lt;$C450+1,0,SUM(OFFSET($L460,0,0,1,M$241-$C450))/($C449-$C450)))</f>
        <v>0</v>
      </c>
      <c r="N462" s="273">
        <f t="shared" ca="1" si="252"/>
        <v>0</v>
      </c>
      <c r="O462" s="273">
        <f t="shared" ca="1" si="252"/>
        <v>0</v>
      </c>
      <c r="P462" s="273">
        <f t="shared" ca="1" si="252"/>
        <v>0</v>
      </c>
      <c r="Q462" s="273">
        <f t="shared" ca="1" si="252"/>
        <v>0</v>
      </c>
      <c r="R462" s="273">
        <f t="shared" ca="1" si="252"/>
        <v>0</v>
      </c>
      <c r="S462" s="273">
        <f t="shared" ca="1" si="252"/>
        <v>0</v>
      </c>
      <c r="T462" s="273">
        <f t="shared" ca="1" si="252"/>
        <v>0</v>
      </c>
      <c r="U462" s="273">
        <f t="shared" ca="1" si="252"/>
        <v>0</v>
      </c>
    </row>
    <row r="463" spans="1:21" ht="15">
      <c r="A463" s="176"/>
      <c r="B463" s="285" t="s">
        <v>182</v>
      </c>
      <c r="C463" s="252" t="str">
        <f>"million "&amp;D462</f>
        <v>million LCU</v>
      </c>
      <c r="D463" s="280" t="str">
        <f>D462</f>
        <v>LCU</v>
      </c>
      <c r="E463" s="271"/>
      <c r="F463" s="287"/>
      <c r="G463" s="275"/>
      <c r="H463" s="275"/>
      <c r="I463" s="275"/>
      <c r="J463" s="275"/>
      <c r="K463" s="231"/>
      <c r="L463" s="240"/>
      <c r="M463" s="273">
        <f t="shared" ref="M463:U463" si="253">L461*$C451</f>
        <v>0</v>
      </c>
      <c r="N463" s="273">
        <f t="shared" ca="1" si="253"/>
        <v>0</v>
      </c>
      <c r="O463" s="273">
        <f t="shared" ca="1" si="253"/>
        <v>0</v>
      </c>
      <c r="P463" s="273">
        <f t="shared" ca="1" si="253"/>
        <v>0</v>
      </c>
      <c r="Q463" s="273">
        <f t="shared" ca="1" si="253"/>
        <v>0</v>
      </c>
      <c r="R463" s="273">
        <f t="shared" ca="1" si="253"/>
        <v>0</v>
      </c>
      <c r="S463" s="273">
        <f t="shared" ca="1" si="253"/>
        <v>0</v>
      </c>
      <c r="T463" s="273">
        <f t="shared" ca="1" si="253"/>
        <v>0</v>
      </c>
      <c r="U463" s="273">
        <f t="shared" ca="1" si="253"/>
        <v>0</v>
      </c>
    </row>
    <row r="464" spans="1:21" ht="15">
      <c r="A464" s="176"/>
      <c r="B464" s="289" t="s">
        <v>251</v>
      </c>
      <c r="C464" s="252"/>
      <c r="D464" s="264"/>
      <c r="E464" s="260"/>
      <c r="F464" s="275"/>
      <c r="G464" s="275"/>
      <c r="H464" s="275"/>
      <c r="I464" s="275"/>
      <c r="J464" s="275"/>
      <c r="K464" s="231"/>
      <c r="L464" s="273"/>
      <c r="M464" s="273"/>
      <c r="N464" s="273"/>
      <c r="O464" s="273"/>
      <c r="P464" s="273"/>
      <c r="Q464" s="273"/>
      <c r="R464" s="273"/>
      <c r="S464" s="273"/>
      <c r="T464" s="273"/>
      <c r="U464" s="273"/>
    </row>
    <row r="465" spans="1:21" ht="15">
      <c r="A465" s="176"/>
      <c r="B465" s="285" t="s">
        <v>59</v>
      </c>
      <c r="C465" s="306" t="s">
        <v>226</v>
      </c>
      <c r="D465" s="251"/>
      <c r="E465" s="251"/>
      <c r="F465" s="255"/>
      <c r="G465" s="255"/>
      <c r="H465" s="255"/>
      <c r="I465" s="255"/>
      <c r="J465" s="255"/>
      <c r="K465" s="221"/>
      <c r="L465" s="221"/>
      <c r="M465" s="221"/>
      <c r="N465" s="221"/>
      <c r="O465" s="221"/>
      <c r="P465" s="221"/>
      <c r="Q465" s="221"/>
      <c r="R465" s="221"/>
      <c r="S465" s="221"/>
      <c r="T465" s="221"/>
      <c r="U465" s="221"/>
    </row>
    <row r="466" spans="1:21" ht="15">
      <c r="A466" s="176"/>
      <c r="B466" s="285" t="s">
        <v>221</v>
      </c>
      <c r="C466" s="308">
        <v>1</v>
      </c>
      <c r="D466" s="251"/>
      <c r="E466" s="251"/>
      <c r="F466" s="255"/>
      <c r="G466" s="255"/>
      <c r="H466" s="255"/>
      <c r="I466" s="255"/>
      <c r="J466" s="255"/>
      <c r="K466" s="221"/>
      <c r="L466" s="221"/>
      <c r="M466" s="221"/>
      <c r="N466" s="221"/>
      <c r="O466" s="221"/>
      <c r="P466" s="221"/>
      <c r="Q466" s="221"/>
      <c r="R466" s="221"/>
      <c r="S466" s="221"/>
      <c r="T466" s="221"/>
      <c r="U466" s="221"/>
    </row>
    <row r="467" spans="1:21" ht="15">
      <c r="A467" s="176"/>
      <c r="B467" s="285" t="s">
        <v>220</v>
      </c>
      <c r="C467" s="309">
        <v>0</v>
      </c>
      <c r="D467" s="251"/>
      <c r="E467" s="251"/>
      <c r="F467" s="255"/>
      <c r="G467" s="255"/>
      <c r="H467" s="255"/>
      <c r="I467" s="255"/>
      <c r="J467" s="255"/>
      <c r="K467" s="221"/>
      <c r="L467" s="221"/>
      <c r="M467" s="221"/>
      <c r="N467" s="221"/>
      <c r="O467" s="221"/>
      <c r="P467" s="221"/>
      <c r="Q467" s="221"/>
      <c r="R467" s="221"/>
      <c r="S467" s="221"/>
      <c r="T467" s="221"/>
      <c r="U467" s="221"/>
    </row>
    <row r="468" spans="1:21" ht="15">
      <c r="A468" s="176"/>
      <c r="B468" s="285" t="s">
        <v>219</v>
      </c>
      <c r="C468" s="310">
        <v>0</v>
      </c>
      <c r="D468" s="251"/>
      <c r="E468" s="251"/>
      <c r="F468" s="255"/>
      <c r="G468" s="255"/>
      <c r="H468" s="255"/>
      <c r="I468" s="255"/>
      <c r="J468" s="255"/>
      <c r="K468" s="221"/>
      <c r="L468" s="221"/>
      <c r="M468" s="221"/>
      <c r="N468" s="221"/>
      <c r="O468" s="221"/>
      <c r="P468" s="221"/>
      <c r="Q468" s="221"/>
      <c r="R468" s="221"/>
      <c r="S468" s="221"/>
      <c r="T468" s="221"/>
      <c r="U468" s="221"/>
    </row>
    <row r="469" spans="1:21" ht="15">
      <c r="A469" s="176"/>
      <c r="B469" s="285" t="s">
        <v>218</v>
      </c>
      <c r="C469" s="280"/>
      <c r="D469" s="251"/>
      <c r="E469" s="251"/>
      <c r="F469" s="255"/>
      <c r="G469" s="255"/>
      <c r="H469" s="255"/>
      <c r="I469" s="255"/>
      <c r="J469" s="255"/>
      <c r="K469" s="221"/>
      <c r="L469" s="221"/>
      <c r="M469" s="221"/>
      <c r="N469" s="221"/>
      <c r="O469" s="221"/>
      <c r="P469" s="221"/>
      <c r="Q469" s="221"/>
      <c r="R469" s="221"/>
      <c r="S469" s="221"/>
      <c r="T469" s="221"/>
      <c r="U469" s="221"/>
    </row>
    <row r="470" spans="1:21" ht="15">
      <c r="A470" s="176"/>
      <c r="B470" s="285" t="str">
        <f>"Classified as External or Domestic?"</f>
        <v>Classified as External or Domestic?</v>
      </c>
      <c r="C470" s="309" t="s">
        <v>65</v>
      </c>
      <c r="D470" s="251"/>
      <c r="E470" s="251"/>
      <c r="F470" s="255"/>
      <c r="G470" s="255"/>
      <c r="H470" s="255"/>
      <c r="I470" s="255"/>
      <c r="J470" s="255"/>
      <c r="K470" s="221"/>
      <c r="L470" s="221"/>
      <c r="M470" s="221"/>
      <c r="N470" s="221"/>
      <c r="O470" s="221"/>
      <c r="P470" s="221"/>
      <c r="Q470" s="221"/>
      <c r="R470" s="221"/>
      <c r="S470" s="221"/>
      <c r="T470" s="221"/>
      <c r="U470" s="221"/>
    </row>
    <row r="471" spans="1:21" ht="15">
      <c r="A471" s="176"/>
      <c r="B471" s="285" t="s">
        <v>258</v>
      </c>
      <c r="C471" s="251" t="s">
        <v>257</v>
      </c>
      <c r="D471" s="251"/>
      <c r="E471" s="251"/>
      <c r="F471" s="255"/>
      <c r="G471" s="255"/>
      <c r="H471" s="255"/>
      <c r="I471" s="255"/>
      <c r="J471" s="255"/>
      <c r="K471" s="221"/>
      <c r="L471" s="288">
        <f>L472/L$101*100</f>
        <v>0</v>
      </c>
      <c r="M471" s="288">
        <f t="shared" ref="M471:U471" ca="1" si="254">M472/M$101*100</f>
        <v>0</v>
      </c>
      <c r="N471" s="288">
        <f t="shared" ca="1" si="254"/>
        <v>0</v>
      </c>
      <c r="O471" s="288">
        <f t="shared" ca="1" si="254"/>
        <v>0</v>
      </c>
      <c r="P471" s="288">
        <f t="shared" ca="1" si="254"/>
        <v>0</v>
      </c>
      <c r="Q471" s="288">
        <f t="shared" ca="1" si="254"/>
        <v>0</v>
      </c>
      <c r="R471" s="288">
        <f t="shared" ca="1" si="254"/>
        <v>0</v>
      </c>
      <c r="S471" s="288">
        <f t="shared" ca="1" si="254"/>
        <v>0</v>
      </c>
      <c r="T471" s="288">
        <f t="shared" ca="1" si="254"/>
        <v>0</v>
      </c>
      <c r="U471" s="288">
        <f t="shared" ca="1" si="254"/>
        <v>0</v>
      </c>
    </row>
    <row r="472" spans="1:21" ht="15">
      <c r="A472" s="176"/>
      <c r="B472" s="285" t="s">
        <v>189</v>
      </c>
      <c r="C472" s="271" t="s">
        <v>186</v>
      </c>
      <c r="D472" s="280" t="str">
        <f>C470</f>
        <v>Domestic</v>
      </c>
      <c r="E472" s="271"/>
      <c r="F472" s="281"/>
      <c r="G472" s="275"/>
      <c r="H472" s="275"/>
      <c r="I472" s="275"/>
      <c r="J472" s="275"/>
      <c r="K472" s="231"/>
      <c r="L472" s="250">
        <f>SUMIF($E$63:$E$72,$B464,L$63:L$72)*L476</f>
        <v>0</v>
      </c>
      <c r="M472" s="250">
        <f t="shared" ref="M472:U472" si="255">SUMIF($E$63:$E$72,$B464,M$63:M$72)*M476</f>
        <v>0</v>
      </c>
      <c r="N472" s="250">
        <f t="shared" si="255"/>
        <v>0</v>
      </c>
      <c r="O472" s="250">
        <f t="shared" si="255"/>
        <v>0</v>
      </c>
      <c r="P472" s="250">
        <f t="shared" si="255"/>
        <v>0</v>
      </c>
      <c r="Q472" s="250">
        <f t="shared" si="255"/>
        <v>0</v>
      </c>
      <c r="R472" s="250">
        <f t="shared" si="255"/>
        <v>0</v>
      </c>
      <c r="S472" s="250">
        <f t="shared" si="255"/>
        <v>0</v>
      </c>
      <c r="T472" s="250">
        <f t="shared" si="255"/>
        <v>0</v>
      </c>
      <c r="U472" s="250">
        <f t="shared" si="255"/>
        <v>0</v>
      </c>
    </row>
    <row r="473" spans="1:21" ht="15">
      <c r="A473" s="176"/>
      <c r="B473" s="285" t="s">
        <v>188</v>
      </c>
      <c r="C473" s="271" t="s">
        <v>186</v>
      </c>
      <c r="D473" s="280" t="str">
        <f>C470</f>
        <v>Domestic</v>
      </c>
      <c r="E473" s="271"/>
      <c r="F473" s="281"/>
      <c r="G473" s="275"/>
      <c r="H473" s="275"/>
      <c r="I473" s="275"/>
      <c r="J473" s="275"/>
      <c r="K473" s="231"/>
      <c r="L473" s="240"/>
      <c r="M473" s="273">
        <f t="shared" ref="M473:U473" ca="1" si="256">M479*M476</f>
        <v>0</v>
      </c>
      <c r="N473" s="273">
        <f t="shared" ca="1" si="256"/>
        <v>0</v>
      </c>
      <c r="O473" s="273">
        <f t="shared" ca="1" si="256"/>
        <v>0</v>
      </c>
      <c r="P473" s="273">
        <f t="shared" ca="1" si="256"/>
        <v>0</v>
      </c>
      <c r="Q473" s="273">
        <f t="shared" ca="1" si="256"/>
        <v>0</v>
      </c>
      <c r="R473" s="273">
        <f t="shared" ca="1" si="256"/>
        <v>0</v>
      </c>
      <c r="S473" s="273">
        <f t="shared" ca="1" si="256"/>
        <v>0</v>
      </c>
      <c r="T473" s="273">
        <f t="shared" ca="1" si="256"/>
        <v>0</v>
      </c>
      <c r="U473" s="273">
        <f t="shared" ca="1" si="256"/>
        <v>0</v>
      </c>
    </row>
    <row r="474" spans="1:21" ht="15">
      <c r="A474" s="176"/>
      <c r="B474" s="285" t="s">
        <v>206</v>
      </c>
      <c r="C474" s="271" t="s">
        <v>186</v>
      </c>
      <c r="D474" s="280" t="str">
        <f>C470</f>
        <v>Domestic</v>
      </c>
      <c r="E474" s="271"/>
      <c r="F474" s="281"/>
      <c r="G474" s="275"/>
      <c r="H474" s="275"/>
      <c r="I474" s="275"/>
      <c r="J474" s="275"/>
      <c r="K474" s="231"/>
      <c r="L474" s="240"/>
      <c r="M474" s="273">
        <f t="shared" ref="M474:U474" si="257">M480*M476</f>
        <v>0</v>
      </c>
      <c r="N474" s="273">
        <f t="shared" ca="1" si="257"/>
        <v>0</v>
      </c>
      <c r="O474" s="273">
        <f t="shared" ca="1" si="257"/>
        <v>0</v>
      </c>
      <c r="P474" s="273">
        <f t="shared" ca="1" si="257"/>
        <v>0</v>
      </c>
      <c r="Q474" s="273">
        <f t="shared" ca="1" si="257"/>
        <v>0</v>
      </c>
      <c r="R474" s="273">
        <f t="shared" ca="1" si="257"/>
        <v>0</v>
      </c>
      <c r="S474" s="273">
        <f t="shared" ca="1" si="257"/>
        <v>0</v>
      </c>
      <c r="T474" s="273">
        <f t="shared" ca="1" si="257"/>
        <v>0</v>
      </c>
      <c r="U474" s="273">
        <f t="shared" ca="1" si="257"/>
        <v>0</v>
      </c>
    </row>
    <row r="475" spans="1:21" ht="15">
      <c r="A475" s="176"/>
      <c r="B475" s="285" t="s">
        <v>187</v>
      </c>
      <c r="C475" s="271" t="s">
        <v>186</v>
      </c>
      <c r="D475" s="280" t="str">
        <f>C470</f>
        <v>Domestic</v>
      </c>
      <c r="E475" s="271"/>
      <c r="F475" s="281"/>
      <c r="G475" s="275"/>
      <c r="H475" s="275"/>
      <c r="I475" s="275"/>
      <c r="J475" s="275"/>
      <c r="K475" s="231"/>
      <c r="L475" s="273">
        <f t="shared" ref="L475:U475" si="258">L478*L476</f>
        <v>0</v>
      </c>
      <c r="M475" s="273">
        <f t="shared" ca="1" si="258"/>
        <v>0</v>
      </c>
      <c r="N475" s="273">
        <f t="shared" ca="1" si="258"/>
        <v>0</v>
      </c>
      <c r="O475" s="273">
        <f t="shared" ca="1" si="258"/>
        <v>0</v>
      </c>
      <c r="P475" s="273">
        <f t="shared" ca="1" si="258"/>
        <v>0</v>
      </c>
      <c r="Q475" s="273">
        <f t="shared" ca="1" si="258"/>
        <v>0</v>
      </c>
      <c r="R475" s="273">
        <f t="shared" ca="1" si="258"/>
        <v>0</v>
      </c>
      <c r="S475" s="273">
        <f t="shared" ca="1" si="258"/>
        <v>0</v>
      </c>
      <c r="T475" s="273">
        <f t="shared" ca="1" si="258"/>
        <v>0</v>
      </c>
      <c r="U475" s="273">
        <f t="shared" ca="1" si="258"/>
        <v>0</v>
      </c>
    </row>
    <row r="476" spans="1:21" ht="15">
      <c r="A476" s="176"/>
      <c r="B476" s="285" t="s">
        <v>185</v>
      </c>
      <c r="C476" s="252" t="str">
        <f>"LCU per unit of "&amp;D475</f>
        <v>LCU per unit of Domestic</v>
      </c>
      <c r="D476" s="280" t="str">
        <f>C465</f>
        <v>LCU</v>
      </c>
      <c r="E476" s="271"/>
      <c r="F476" s="281"/>
      <c r="G476" s="275"/>
      <c r="H476" s="275"/>
      <c r="I476" s="275"/>
      <c r="J476" s="275"/>
      <c r="K476" s="231"/>
      <c r="L476" s="273">
        <f t="shared" ref="L476:U476" si="259">INDEX($L$81:$U$85,MATCH($D476,$B$81:$B$85,0),MATCH(L$78,$L$78:$U$78,0))</f>
        <v>1</v>
      </c>
      <c r="M476" s="273">
        <f t="shared" si="259"/>
        <v>1</v>
      </c>
      <c r="N476" s="273">
        <f t="shared" si="259"/>
        <v>1</v>
      </c>
      <c r="O476" s="273">
        <f t="shared" si="259"/>
        <v>1</v>
      </c>
      <c r="P476" s="273">
        <f t="shared" si="259"/>
        <v>1</v>
      </c>
      <c r="Q476" s="273">
        <f t="shared" si="259"/>
        <v>1</v>
      </c>
      <c r="R476" s="273">
        <f t="shared" si="259"/>
        <v>1</v>
      </c>
      <c r="S476" s="273">
        <f t="shared" si="259"/>
        <v>1</v>
      </c>
      <c r="T476" s="273">
        <f t="shared" si="259"/>
        <v>1</v>
      </c>
      <c r="U476" s="273">
        <f t="shared" si="259"/>
        <v>1</v>
      </c>
    </row>
    <row r="477" spans="1:21" ht="15">
      <c r="A477" s="176"/>
      <c r="B477" s="285" t="s">
        <v>184</v>
      </c>
      <c r="C477" s="252" t="str">
        <f>"million "&amp;D476</f>
        <v>million LCU</v>
      </c>
      <c r="D477" s="280" t="str">
        <f>D476</f>
        <v>LCU</v>
      </c>
      <c r="E477" s="263"/>
      <c r="F477" s="287"/>
      <c r="G477" s="275"/>
      <c r="H477" s="275"/>
      <c r="I477" s="275"/>
      <c r="J477" s="275"/>
      <c r="K477" s="231"/>
      <c r="L477" s="288">
        <f t="shared" ref="L477:U477" si="260">L472/L476</f>
        <v>0</v>
      </c>
      <c r="M477" s="288">
        <f t="shared" si="260"/>
        <v>0</v>
      </c>
      <c r="N477" s="288">
        <f t="shared" si="260"/>
        <v>0</v>
      </c>
      <c r="O477" s="288">
        <f t="shared" si="260"/>
        <v>0</v>
      </c>
      <c r="P477" s="288">
        <f t="shared" si="260"/>
        <v>0</v>
      </c>
      <c r="Q477" s="288">
        <f t="shared" si="260"/>
        <v>0</v>
      </c>
      <c r="R477" s="288">
        <f t="shared" si="260"/>
        <v>0</v>
      </c>
      <c r="S477" s="288">
        <f t="shared" si="260"/>
        <v>0</v>
      </c>
      <c r="T477" s="288">
        <f t="shared" si="260"/>
        <v>0</v>
      </c>
      <c r="U477" s="288">
        <f t="shared" si="260"/>
        <v>0</v>
      </c>
    </row>
    <row r="478" spans="1:21" ht="15">
      <c r="A478" s="176"/>
      <c r="B478" s="285" t="s">
        <v>183</v>
      </c>
      <c r="C478" s="252" t="str">
        <f>"million "&amp;D477</f>
        <v>million LCU</v>
      </c>
      <c r="D478" s="280" t="str">
        <f>D477</f>
        <v>LCU</v>
      </c>
      <c r="E478" s="271"/>
      <c r="F478" s="287"/>
      <c r="G478" s="275"/>
      <c r="H478" s="275"/>
      <c r="I478" s="275"/>
      <c r="J478" s="275"/>
      <c r="K478" s="231"/>
      <c r="L478" s="273">
        <f>L477</f>
        <v>0</v>
      </c>
      <c r="M478" s="273">
        <f t="shared" ref="M478:U478" ca="1" si="261">L478+M477-M479</f>
        <v>0</v>
      </c>
      <c r="N478" s="273">
        <f t="shared" ca="1" si="261"/>
        <v>0</v>
      </c>
      <c r="O478" s="273">
        <f t="shared" ca="1" si="261"/>
        <v>0</v>
      </c>
      <c r="P478" s="273">
        <f t="shared" ca="1" si="261"/>
        <v>0</v>
      </c>
      <c r="Q478" s="273">
        <f t="shared" ca="1" si="261"/>
        <v>0</v>
      </c>
      <c r="R478" s="273">
        <f t="shared" ca="1" si="261"/>
        <v>0</v>
      </c>
      <c r="S478" s="273">
        <f t="shared" ca="1" si="261"/>
        <v>0</v>
      </c>
      <c r="T478" s="273">
        <f t="shared" ca="1" si="261"/>
        <v>0</v>
      </c>
      <c r="U478" s="273">
        <f t="shared" ca="1" si="261"/>
        <v>0</v>
      </c>
    </row>
    <row r="479" spans="1:21" ht="15">
      <c r="A479" s="176"/>
      <c r="B479" s="285" t="s">
        <v>119</v>
      </c>
      <c r="C479" s="252" t="str">
        <f>"million "&amp;D478</f>
        <v>million LCU</v>
      </c>
      <c r="D479" s="280" t="str">
        <f>D478</f>
        <v>LCU</v>
      </c>
      <c r="E479" s="271"/>
      <c r="F479" s="287"/>
      <c r="G479" s="275"/>
      <c r="H479" s="275"/>
      <c r="I479" s="275"/>
      <c r="J479" s="275"/>
      <c r="K479" s="231"/>
      <c r="L479" s="240"/>
      <c r="M479" s="273">
        <f t="shared" ref="M479:U479" ca="1" si="262">IF(M$241&gt;$C466-1,SUM(OFFSET($L477,0,M$241-$C466,1,$C466-$C467))/($C466-$C467),IF(M$241&lt;$C467+1,0,SUM(OFFSET($L477,0,0,1,M$241-$C467))/($C466-$C467)))</f>
        <v>0</v>
      </c>
      <c r="N479" s="273">
        <f t="shared" ca="1" si="262"/>
        <v>0</v>
      </c>
      <c r="O479" s="273">
        <f t="shared" ca="1" si="262"/>
        <v>0</v>
      </c>
      <c r="P479" s="273">
        <f t="shared" ca="1" si="262"/>
        <v>0</v>
      </c>
      <c r="Q479" s="273">
        <f t="shared" ca="1" si="262"/>
        <v>0</v>
      </c>
      <c r="R479" s="273">
        <f t="shared" ca="1" si="262"/>
        <v>0</v>
      </c>
      <c r="S479" s="273">
        <f t="shared" ca="1" si="262"/>
        <v>0</v>
      </c>
      <c r="T479" s="273">
        <f t="shared" ca="1" si="262"/>
        <v>0</v>
      </c>
      <c r="U479" s="273">
        <f t="shared" ca="1" si="262"/>
        <v>0</v>
      </c>
    </row>
    <row r="480" spans="1:21" ht="15">
      <c r="A480" s="176"/>
      <c r="B480" s="285" t="s">
        <v>182</v>
      </c>
      <c r="C480" s="252" t="str">
        <f>"million "&amp;D479</f>
        <v>million LCU</v>
      </c>
      <c r="D480" s="280" t="str">
        <f>D479</f>
        <v>LCU</v>
      </c>
      <c r="E480" s="271"/>
      <c r="F480" s="287"/>
      <c r="G480" s="275"/>
      <c r="H480" s="275"/>
      <c r="I480" s="275"/>
      <c r="J480" s="275"/>
      <c r="K480" s="231"/>
      <c r="L480" s="240"/>
      <c r="M480" s="273">
        <f t="shared" ref="M480:U480" si="263">L478*$C468</f>
        <v>0</v>
      </c>
      <c r="N480" s="273">
        <f t="shared" ca="1" si="263"/>
        <v>0</v>
      </c>
      <c r="O480" s="273">
        <f t="shared" ca="1" si="263"/>
        <v>0</v>
      </c>
      <c r="P480" s="273">
        <f t="shared" ca="1" si="263"/>
        <v>0</v>
      </c>
      <c r="Q480" s="273">
        <f t="shared" ca="1" si="263"/>
        <v>0</v>
      </c>
      <c r="R480" s="273">
        <f t="shared" ca="1" si="263"/>
        <v>0</v>
      </c>
      <c r="S480" s="273">
        <f t="shared" ca="1" si="263"/>
        <v>0</v>
      </c>
      <c r="T480" s="273">
        <f t="shared" ca="1" si="263"/>
        <v>0</v>
      </c>
      <c r="U480" s="273">
        <f t="shared" ca="1" si="263"/>
        <v>0</v>
      </c>
    </row>
    <row r="481" spans="1:21" ht="15">
      <c r="A481" s="176"/>
      <c r="B481" s="289" t="s">
        <v>252</v>
      </c>
      <c r="C481" s="252"/>
      <c r="D481" s="264"/>
      <c r="E481" s="260"/>
      <c r="F481" s="275"/>
      <c r="G481" s="275"/>
      <c r="H481" s="275"/>
      <c r="I481" s="275"/>
      <c r="J481" s="275"/>
      <c r="K481" s="231"/>
      <c r="L481" s="273"/>
      <c r="M481" s="273"/>
      <c r="N481" s="273"/>
      <c r="O481" s="273"/>
      <c r="P481" s="273"/>
      <c r="Q481" s="273"/>
      <c r="R481" s="273"/>
      <c r="S481" s="273"/>
      <c r="T481" s="273"/>
      <c r="U481" s="273"/>
    </row>
    <row r="482" spans="1:21" ht="15">
      <c r="A482" s="176"/>
      <c r="B482" s="285" t="s">
        <v>59</v>
      </c>
      <c r="C482" s="306" t="s">
        <v>226</v>
      </c>
      <c r="D482" s="251"/>
      <c r="E482" s="251"/>
      <c r="F482" s="255"/>
      <c r="G482" s="255"/>
      <c r="H482" s="255"/>
      <c r="I482" s="255"/>
      <c r="J482" s="255"/>
      <c r="K482" s="221"/>
      <c r="L482" s="221"/>
      <c r="M482" s="221"/>
      <c r="N482" s="221"/>
      <c r="O482" s="221"/>
      <c r="P482" s="221"/>
      <c r="Q482" s="221"/>
      <c r="R482" s="221"/>
      <c r="S482" s="221"/>
      <c r="T482" s="221"/>
      <c r="U482" s="221"/>
    </row>
    <row r="483" spans="1:21" ht="15">
      <c r="A483" s="176"/>
      <c r="B483" s="285" t="s">
        <v>221</v>
      </c>
      <c r="C483" s="308">
        <v>1</v>
      </c>
      <c r="D483" s="251"/>
      <c r="E483" s="251"/>
      <c r="F483" s="255"/>
      <c r="G483" s="255"/>
      <c r="H483" s="255"/>
      <c r="I483" s="255"/>
      <c r="J483" s="255"/>
      <c r="K483" s="221"/>
      <c r="L483" s="221"/>
      <c r="M483" s="221"/>
      <c r="N483" s="221"/>
      <c r="O483" s="221"/>
      <c r="P483" s="221"/>
      <c r="Q483" s="221"/>
      <c r="R483" s="221"/>
      <c r="S483" s="221"/>
      <c r="T483" s="221"/>
      <c r="U483" s="221"/>
    </row>
    <row r="484" spans="1:21" ht="15">
      <c r="A484" s="176"/>
      <c r="B484" s="285" t="s">
        <v>220</v>
      </c>
      <c r="C484" s="309">
        <v>0</v>
      </c>
      <c r="D484" s="251"/>
      <c r="E484" s="251"/>
      <c r="F484" s="255"/>
      <c r="G484" s="255"/>
      <c r="H484" s="255"/>
      <c r="I484" s="255"/>
      <c r="J484" s="255"/>
      <c r="K484" s="221"/>
      <c r="L484" s="221"/>
      <c r="M484" s="221"/>
      <c r="N484" s="221"/>
      <c r="O484" s="221"/>
      <c r="P484" s="221"/>
      <c r="Q484" s="221"/>
      <c r="R484" s="221"/>
      <c r="S484" s="221"/>
      <c r="T484" s="221"/>
      <c r="U484" s="221"/>
    </row>
    <row r="485" spans="1:21" ht="15">
      <c r="A485" s="176"/>
      <c r="B485" s="285" t="s">
        <v>219</v>
      </c>
      <c r="C485" s="310">
        <v>0</v>
      </c>
      <c r="D485" s="251"/>
      <c r="E485" s="251"/>
      <c r="F485" s="255"/>
      <c r="G485" s="255"/>
      <c r="H485" s="255"/>
      <c r="I485" s="255"/>
      <c r="J485" s="255"/>
      <c r="K485" s="221"/>
      <c r="L485" s="221"/>
      <c r="M485" s="221"/>
      <c r="N485" s="221"/>
      <c r="O485" s="221"/>
      <c r="P485" s="221"/>
      <c r="Q485" s="221"/>
      <c r="R485" s="221"/>
      <c r="S485" s="221"/>
      <c r="T485" s="221"/>
      <c r="U485" s="221"/>
    </row>
    <row r="486" spans="1:21" ht="15">
      <c r="A486" s="176"/>
      <c r="B486" s="285" t="s">
        <v>218</v>
      </c>
      <c r="C486" s="280"/>
      <c r="D486" s="251"/>
      <c r="E486" s="251"/>
      <c r="F486" s="255"/>
      <c r="G486" s="255"/>
      <c r="H486" s="255"/>
      <c r="I486" s="255"/>
      <c r="J486" s="255"/>
      <c r="K486" s="221"/>
      <c r="L486" s="221"/>
      <c r="M486" s="221"/>
      <c r="N486" s="221"/>
      <c r="O486" s="221"/>
      <c r="P486" s="221"/>
      <c r="Q486" s="221"/>
      <c r="R486" s="221"/>
      <c r="S486" s="221"/>
      <c r="T486" s="221"/>
      <c r="U486" s="221"/>
    </row>
    <row r="487" spans="1:21" ht="15">
      <c r="A487" s="176"/>
      <c r="B487" s="285" t="str">
        <f>"Classified as External or Domestic?"</f>
        <v>Classified as External or Domestic?</v>
      </c>
      <c r="C487" s="309" t="s">
        <v>65</v>
      </c>
      <c r="D487" s="251"/>
      <c r="E487" s="251"/>
      <c r="F487" s="255"/>
      <c r="G487" s="255"/>
      <c r="H487" s="255"/>
      <c r="I487" s="255"/>
      <c r="J487" s="255"/>
      <c r="K487" s="221"/>
      <c r="L487" s="221"/>
      <c r="M487" s="221"/>
      <c r="N487" s="221"/>
      <c r="O487" s="221"/>
      <c r="P487" s="221"/>
      <c r="Q487" s="221"/>
      <c r="R487" s="221"/>
      <c r="S487" s="221"/>
      <c r="T487" s="221"/>
      <c r="U487" s="221"/>
    </row>
    <row r="488" spans="1:21" ht="15">
      <c r="A488" s="176"/>
      <c r="B488" s="285" t="s">
        <v>258</v>
      </c>
      <c r="C488" s="251" t="s">
        <v>257</v>
      </c>
      <c r="D488" s="251"/>
      <c r="E488" s="251"/>
      <c r="F488" s="255"/>
      <c r="G488" s="255"/>
      <c r="H488" s="255"/>
      <c r="I488" s="255"/>
      <c r="J488" s="255"/>
      <c r="K488" s="221"/>
      <c r="L488" s="288">
        <f>L489/L$101*100</f>
        <v>0</v>
      </c>
      <c r="M488" s="288">
        <f t="shared" ref="M488:U488" ca="1" si="264">M489/M$101*100</f>
        <v>0</v>
      </c>
      <c r="N488" s="288">
        <f t="shared" ca="1" si="264"/>
        <v>0</v>
      </c>
      <c r="O488" s="288">
        <f t="shared" ca="1" si="264"/>
        <v>0</v>
      </c>
      <c r="P488" s="288">
        <f t="shared" ca="1" si="264"/>
        <v>0</v>
      </c>
      <c r="Q488" s="288">
        <f t="shared" ca="1" si="264"/>
        <v>0</v>
      </c>
      <c r="R488" s="288">
        <f t="shared" ca="1" si="264"/>
        <v>0</v>
      </c>
      <c r="S488" s="288">
        <f t="shared" ca="1" si="264"/>
        <v>0</v>
      </c>
      <c r="T488" s="288">
        <f t="shared" ca="1" si="264"/>
        <v>0</v>
      </c>
      <c r="U488" s="288">
        <f t="shared" ca="1" si="264"/>
        <v>0</v>
      </c>
    </row>
    <row r="489" spans="1:21" ht="15">
      <c r="A489" s="176"/>
      <c r="B489" s="285" t="s">
        <v>189</v>
      </c>
      <c r="C489" s="271" t="s">
        <v>186</v>
      </c>
      <c r="D489" s="280" t="str">
        <f>C487</f>
        <v>Domestic</v>
      </c>
      <c r="E489" s="271"/>
      <c r="F489" s="281"/>
      <c r="G489" s="275"/>
      <c r="H489" s="275"/>
      <c r="I489" s="275"/>
      <c r="J489" s="275"/>
      <c r="K489" s="231"/>
      <c r="L489" s="250">
        <f>SUMIF($E$63:$E$72,$B481,L$63:L$72)*L493</f>
        <v>0</v>
      </c>
      <c r="M489" s="250">
        <f t="shared" ref="M489:U489" si="265">SUMIF($E$63:$E$72,$B481,M$63:M$72)*M493</f>
        <v>0</v>
      </c>
      <c r="N489" s="250">
        <f t="shared" si="265"/>
        <v>0</v>
      </c>
      <c r="O489" s="250">
        <f t="shared" si="265"/>
        <v>0</v>
      </c>
      <c r="P489" s="250">
        <f t="shared" si="265"/>
        <v>0</v>
      </c>
      <c r="Q489" s="250">
        <f t="shared" si="265"/>
        <v>0</v>
      </c>
      <c r="R489" s="250">
        <f t="shared" si="265"/>
        <v>0</v>
      </c>
      <c r="S489" s="250">
        <f t="shared" si="265"/>
        <v>0</v>
      </c>
      <c r="T489" s="250">
        <f t="shared" si="265"/>
        <v>0</v>
      </c>
      <c r="U489" s="250">
        <f t="shared" si="265"/>
        <v>0</v>
      </c>
    </row>
    <row r="490" spans="1:21" ht="15">
      <c r="A490" s="176"/>
      <c r="B490" s="285" t="s">
        <v>188</v>
      </c>
      <c r="C490" s="271" t="s">
        <v>186</v>
      </c>
      <c r="D490" s="280" t="str">
        <f>C487</f>
        <v>Domestic</v>
      </c>
      <c r="E490" s="271"/>
      <c r="F490" s="281"/>
      <c r="G490" s="275"/>
      <c r="H490" s="275"/>
      <c r="I490" s="275"/>
      <c r="J490" s="275"/>
      <c r="K490" s="231"/>
      <c r="L490" s="240"/>
      <c r="M490" s="273">
        <f t="shared" ref="M490:U490" ca="1" si="266">M496*M493</f>
        <v>0</v>
      </c>
      <c r="N490" s="273">
        <f t="shared" ca="1" si="266"/>
        <v>0</v>
      </c>
      <c r="O490" s="273">
        <f t="shared" ca="1" si="266"/>
        <v>0</v>
      </c>
      <c r="P490" s="273">
        <f t="shared" ca="1" si="266"/>
        <v>0</v>
      </c>
      <c r="Q490" s="273">
        <f t="shared" ca="1" si="266"/>
        <v>0</v>
      </c>
      <c r="R490" s="273">
        <f t="shared" ca="1" si="266"/>
        <v>0</v>
      </c>
      <c r="S490" s="273">
        <f t="shared" ca="1" si="266"/>
        <v>0</v>
      </c>
      <c r="T490" s="273">
        <f t="shared" ca="1" si="266"/>
        <v>0</v>
      </c>
      <c r="U490" s="273">
        <f t="shared" ca="1" si="266"/>
        <v>0</v>
      </c>
    </row>
    <row r="491" spans="1:21" ht="15">
      <c r="A491" s="176"/>
      <c r="B491" s="285" t="s">
        <v>206</v>
      </c>
      <c r="C491" s="271" t="s">
        <v>186</v>
      </c>
      <c r="D491" s="280" t="str">
        <f>C487</f>
        <v>Domestic</v>
      </c>
      <c r="E491" s="271"/>
      <c r="F491" s="281"/>
      <c r="G491" s="275"/>
      <c r="H491" s="275"/>
      <c r="I491" s="275"/>
      <c r="J491" s="275"/>
      <c r="K491" s="231"/>
      <c r="L491" s="240"/>
      <c r="M491" s="273">
        <f t="shared" ref="M491:U491" si="267">M497*M493</f>
        <v>0</v>
      </c>
      <c r="N491" s="273">
        <f t="shared" ca="1" si="267"/>
        <v>0</v>
      </c>
      <c r="O491" s="273">
        <f t="shared" ca="1" si="267"/>
        <v>0</v>
      </c>
      <c r="P491" s="273">
        <f t="shared" ca="1" si="267"/>
        <v>0</v>
      </c>
      <c r="Q491" s="273">
        <f t="shared" ca="1" si="267"/>
        <v>0</v>
      </c>
      <c r="R491" s="273">
        <f t="shared" ca="1" si="267"/>
        <v>0</v>
      </c>
      <c r="S491" s="273">
        <f t="shared" ca="1" si="267"/>
        <v>0</v>
      </c>
      <c r="T491" s="273">
        <f t="shared" ca="1" si="267"/>
        <v>0</v>
      </c>
      <c r="U491" s="273">
        <f t="shared" ca="1" si="267"/>
        <v>0</v>
      </c>
    </row>
    <row r="492" spans="1:21" ht="15">
      <c r="A492" s="176"/>
      <c r="B492" s="285" t="s">
        <v>187</v>
      </c>
      <c r="C492" s="271" t="s">
        <v>186</v>
      </c>
      <c r="D492" s="280" t="str">
        <f>C487</f>
        <v>Domestic</v>
      </c>
      <c r="E492" s="271"/>
      <c r="F492" s="281"/>
      <c r="G492" s="275"/>
      <c r="H492" s="275"/>
      <c r="I492" s="275"/>
      <c r="J492" s="275"/>
      <c r="K492" s="231"/>
      <c r="L492" s="273">
        <f t="shared" ref="L492:U492" si="268">L495*L493</f>
        <v>0</v>
      </c>
      <c r="M492" s="273">
        <f t="shared" ca="1" si="268"/>
        <v>0</v>
      </c>
      <c r="N492" s="273">
        <f t="shared" ca="1" si="268"/>
        <v>0</v>
      </c>
      <c r="O492" s="273">
        <f t="shared" ca="1" si="268"/>
        <v>0</v>
      </c>
      <c r="P492" s="273">
        <f t="shared" ca="1" si="268"/>
        <v>0</v>
      </c>
      <c r="Q492" s="273">
        <f t="shared" ca="1" si="268"/>
        <v>0</v>
      </c>
      <c r="R492" s="273">
        <f t="shared" ca="1" si="268"/>
        <v>0</v>
      </c>
      <c r="S492" s="273">
        <f t="shared" ca="1" si="268"/>
        <v>0</v>
      </c>
      <c r="T492" s="273">
        <f t="shared" ca="1" si="268"/>
        <v>0</v>
      </c>
      <c r="U492" s="273">
        <f t="shared" ca="1" si="268"/>
        <v>0</v>
      </c>
    </row>
    <row r="493" spans="1:21" ht="15">
      <c r="A493" s="176"/>
      <c r="B493" s="285" t="s">
        <v>185</v>
      </c>
      <c r="C493" s="252" t="str">
        <f>"LCU per unit of "&amp;D492</f>
        <v>LCU per unit of Domestic</v>
      </c>
      <c r="D493" s="280" t="str">
        <f>C482</f>
        <v>LCU</v>
      </c>
      <c r="E493" s="271"/>
      <c r="F493" s="281"/>
      <c r="G493" s="275"/>
      <c r="H493" s="275"/>
      <c r="I493" s="275"/>
      <c r="J493" s="275"/>
      <c r="K493" s="231"/>
      <c r="L493" s="273">
        <f t="shared" ref="L493:U493" si="269">INDEX($L$81:$U$85,MATCH($D493,$B$81:$B$85,0),MATCH(L$78,$L$78:$U$78,0))</f>
        <v>1</v>
      </c>
      <c r="M493" s="273">
        <f t="shared" si="269"/>
        <v>1</v>
      </c>
      <c r="N493" s="273">
        <f t="shared" si="269"/>
        <v>1</v>
      </c>
      <c r="O493" s="273">
        <f t="shared" si="269"/>
        <v>1</v>
      </c>
      <c r="P493" s="273">
        <f t="shared" si="269"/>
        <v>1</v>
      </c>
      <c r="Q493" s="273">
        <f t="shared" si="269"/>
        <v>1</v>
      </c>
      <c r="R493" s="273">
        <f t="shared" si="269"/>
        <v>1</v>
      </c>
      <c r="S493" s="273">
        <f t="shared" si="269"/>
        <v>1</v>
      </c>
      <c r="T493" s="273">
        <f t="shared" si="269"/>
        <v>1</v>
      </c>
      <c r="U493" s="273">
        <f t="shared" si="269"/>
        <v>1</v>
      </c>
    </row>
    <row r="494" spans="1:21" ht="15">
      <c r="A494" s="176"/>
      <c r="B494" s="285" t="s">
        <v>184</v>
      </c>
      <c r="C494" s="252" t="str">
        <f>"million "&amp;D493</f>
        <v>million LCU</v>
      </c>
      <c r="D494" s="280" t="str">
        <f>D493</f>
        <v>LCU</v>
      </c>
      <c r="E494" s="263"/>
      <c r="F494" s="287"/>
      <c r="G494" s="275"/>
      <c r="H494" s="275"/>
      <c r="I494" s="275"/>
      <c r="J494" s="275"/>
      <c r="K494" s="231"/>
      <c r="L494" s="288">
        <f t="shared" ref="L494:U494" si="270">L489/L493</f>
        <v>0</v>
      </c>
      <c r="M494" s="288">
        <f t="shared" si="270"/>
        <v>0</v>
      </c>
      <c r="N494" s="288">
        <f t="shared" si="270"/>
        <v>0</v>
      </c>
      <c r="O494" s="288">
        <f t="shared" si="270"/>
        <v>0</v>
      </c>
      <c r="P494" s="288">
        <f t="shared" si="270"/>
        <v>0</v>
      </c>
      <c r="Q494" s="288">
        <f t="shared" si="270"/>
        <v>0</v>
      </c>
      <c r="R494" s="288">
        <f t="shared" si="270"/>
        <v>0</v>
      </c>
      <c r="S494" s="288">
        <f t="shared" si="270"/>
        <v>0</v>
      </c>
      <c r="T494" s="288">
        <f t="shared" si="270"/>
        <v>0</v>
      </c>
      <c r="U494" s="288">
        <f t="shared" si="270"/>
        <v>0</v>
      </c>
    </row>
    <row r="495" spans="1:21" ht="15">
      <c r="A495" s="176"/>
      <c r="B495" s="285" t="s">
        <v>183</v>
      </c>
      <c r="C495" s="252" t="str">
        <f>"million "&amp;D494</f>
        <v>million LCU</v>
      </c>
      <c r="D495" s="280" t="str">
        <f>D494</f>
        <v>LCU</v>
      </c>
      <c r="E495" s="271"/>
      <c r="F495" s="287"/>
      <c r="G495" s="275"/>
      <c r="H495" s="275"/>
      <c r="I495" s="275"/>
      <c r="J495" s="275"/>
      <c r="K495" s="231"/>
      <c r="L495" s="273">
        <f>L494</f>
        <v>0</v>
      </c>
      <c r="M495" s="273">
        <f t="shared" ref="M495:U495" ca="1" si="271">L495+M494-M496</f>
        <v>0</v>
      </c>
      <c r="N495" s="273">
        <f t="shared" ca="1" si="271"/>
        <v>0</v>
      </c>
      <c r="O495" s="273">
        <f t="shared" ca="1" si="271"/>
        <v>0</v>
      </c>
      <c r="P495" s="273">
        <f t="shared" ca="1" si="271"/>
        <v>0</v>
      </c>
      <c r="Q495" s="273">
        <f t="shared" ca="1" si="271"/>
        <v>0</v>
      </c>
      <c r="R495" s="273">
        <f t="shared" ca="1" si="271"/>
        <v>0</v>
      </c>
      <c r="S495" s="273">
        <f t="shared" ca="1" si="271"/>
        <v>0</v>
      </c>
      <c r="T495" s="273">
        <f t="shared" ca="1" si="271"/>
        <v>0</v>
      </c>
      <c r="U495" s="273">
        <f t="shared" ca="1" si="271"/>
        <v>0</v>
      </c>
    </row>
    <row r="496" spans="1:21" ht="15">
      <c r="A496" s="176"/>
      <c r="B496" s="285" t="s">
        <v>119</v>
      </c>
      <c r="C496" s="252" t="str">
        <f>"million "&amp;D495</f>
        <v>million LCU</v>
      </c>
      <c r="D496" s="280" t="str">
        <f>D495</f>
        <v>LCU</v>
      </c>
      <c r="E496" s="271"/>
      <c r="F496" s="287"/>
      <c r="G496" s="275"/>
      <c r="H496" s="275"/>
      <c r="I496" s="275"/>
      <c r="J496" s="275"/>
      <c r="K496" s="231"/>
      <c r="L496" s="240"/>
      <c r="M496" s="273">
        <f t="shared" ref="M496:U496" ca="1" si="272">IF(M$241&gt;$C483-1,SUM(OFFSET($L494,0,M$241-$C483,1,$C483-$C484))/($C483-$C484),IF(M$241&lt;$C484+1,0,SUM(OFFSET($L494,0,0,1,M$241-$C484))/($C483-$C484)))</f>
        <v>0</v>
      </c>
      <c r="N496" s="273">
        <f t="shared" ca="1" si="272"/>
        <v>0</v>
      </c>
      <c r="O496" s="273">
        <f t="shared" ca="1" si="272"/>
        <v>0</v>
      </c>
      <c r="P496" s="273">
        <f t="shared" ca="1" si="272"/>
        <v>0</v>
      </c>
      <c r="Q496" s="273">
        <f t="shared" ca="1" si="272"/>
        <v>0</v>
      </c>
      <c r="R496" s="273">
        <f t="shared" ca="1" si="272"/>
        <v>0</v>
      </c>
      <c r="S496" s="273">
        <f t="shared" ca="1" si="272"/>
        <v>0</v>
      </c>
      <c r="T496" s="273">
        <f t="shared" ca="1" si="272"/>
        <v>0</v>
      </c>
      <c r="U496" s="273">
        <f t="shared" ca="1" si="272"/>
        <v>0</v>
      </c>
    </row>
    <row r="497" spans="1:21" ht="15">
      <c r="A497" s="176"/>
      <c r="B497" s="285" t="s">
        <v>182</v>
      </c>
      <c r="C497" s="252" t="str">
        <f>"million "&amp;D496</f>
        <v>million LCU</v>
      </c>
      <c r="D497" s="280" t="str">
        <f>D496</f>
        <v>LCU</v>
      </c>
      <c r="E497" s="271"/>
      <c r="F497" s="287"/>
      <c r="G497" s="275"/>
      <c r="H497" s="275"/>
      <c r="I497" s="275"/>
      <c r="J497" s="275"/>
      <c r="K497" s="231"/>
      <c r="L497" s="240"/>
      <c r="M497" s="273">
        <f t="shared" ref="M497:U497" si="273">L495*$C485</f>
        <v>0</v>
      </c>
      <c r="N497" s="273">
        <f t="shared" ca="1" si="273"/>
        <v>0</v>
      </c>
      <c r="O497" s="273">
        <f t="shared" ca="1" si="273"/>
        <v>0</v>
      </c>
      <c r="P497" s="273">
        <f t="shared" ca="1" si="273"/>
        <v>0</v>
      </c>
      <c r="Q497" s="273">
        <f t="shared" ca="1" si="273"/>
        <v>0</v>
      </c>
      <c r="R497" s="273">
        <f t="shared" ca="1" si="273"/>
        <v>0</v>
      </c>
      <c r="S497" s="273">
        <f t="shared" ca="1" si="273"/>
        <v>0</v>
      </c>
      <c r="T497" s="273">
        <f t="shared" ca="1" si="273"/>
        <v>0</v>
      </c>
      <c r="U497" s="273">
        <f t="shared" ca="1" si="273"/>
        <v>0</v>
      </c>
    </row>
    <row r="498" spans="1:21" ht="15">
      <c r="A498" s="176"/>
      <c r="B498" s="289" t="s">
        <v>253</v>
      </c>
      <c r="C498" s="252"/>
      <c r="D498" s="264"/>
      <c r="E498" s="260"/>
      <c r="F498" s="275"/>
      <c r="G498" s="275"/>
      <c r="H498" s="275"/>
      <c r="I498" s="275"/>
      <c r="J498" s="275"/>
      <c r="K498" s="231"/>
      <c r="L498" s="273"/>
      <c r="M498" s="273"/>
      <c r="N498" s="273"/>
      <c r="O498" s="273"/>
      <c r="P498" s="273"/>
      <c r="Q498" s="273"/>
      <c r="R498" s="273"/>
      <c r="S498" s="273"/>
      <c r="T498" s="273"/>
      <c r="U498" s="273"/>
    </row>
    <row r="499" spans="1:21" ht="15">
      <c r="A499" s="176"/>
      <c r="B499" s="285" t="s">
        <v>59</v>
      </c>
      <c r="C499" s="306" t="s">
        <v>226</v>
      </c>
      <c r="D499" s="251"/>
      <c r="E499" s="251"/>
      <c r="F499" s="255"/>
      <c r="G499" s="255"/>
      <c r="H499" s="255"/>
      <c r="I499" s="255"/>
      <c r="J499" s="255"/>
      <c r="K499" s="221"/>
      <c r="L499" s="221"/>
      <c r="M499" s="221"/>
      <c r="N499" s="221"/>
      <c r="O499" s="221"/>
      <c r="P499" s="221"/>
      <c r="Q499" s="221"/>
      <c r="R499" s="221"/>
      <c r="S499" s="221"/>
      <c r="T499" s="221"/>
      <c r="U499" s="221"/>
    </row>
    <row r="500" spans="1:21" ht="15">
      <c r="A500" s="176"/>
      <c r="B500" s="285" t="s">
        <v>221</v>
      </c>
      <c r="C500" s="308">
        <v>1</v>
      </c>
      <c r="D500" s="251"/>
      <c r="E500" s="251"/>
      <c r="F500" s="255"/>
      <c r="G500" s="255"/>
      <c r="H500" s="255"/>
      <c r="I500" s="255"/>
      <c r="J500" s="255"/>
      <c r="K500" s="221"/>
      <c r="L500" s="221"/>
      <c r="M500" s="221"/>
      <c r="N500" s="221"/>
      <c r="O500" s="221"/>
      <c r="P500" s="221"/>
      <c r="Q500" s="221"/>
      <c r="R500" s="221"/>
      <c r="S500" s="221"/>
      <c r="T500" s="221"/>
      <c r="U500" s="221"/>
    </row>
    <row r="501" spans="1:21" ht="15">
      <c r="A501" s="176"/>
      <c r="B501" s="285" t="s">
        <v>220</v>
      </c>
      <c r="C501" s="309">
        <v>0</v>
      </c>
      <c r="D501" s="251"/>
      <c r="E501" s="251"/>
      <c r="F501" s="255"/>
      <c r="G501" s="255"/>
      <c r="H501" s="255"/>
      <c r="I501" s="255"/>
      <c r="J501" s="255"/>
      <c r="K501" s="221"/>
      <c r="L501" s="221"/>
      <c r="M501" s="221"/>
      <c r="N501" s="221"/>
      <c r="O501" s="221"/>
      <c r="P501" s="221"/>
      <c r="Q501" s="221"/>
      <c r="R501" s="221"/>
      <c r="S501" s="221"/>
      <c r="T501" s="221"/>
      <c r="U501" s="221"/>
    </row>
    <row r="502" spans="1:21" ht="15">
      <c r="A502" s="176"/>
      <c r="B502" s="285" t="s">
        <v>219</v>
      </c>
      <c r="C502" s="310">
        <v>0</v>
      </c>
      <c r="D502" s="251"/>
      <c r="E502" s="251"/>
      <c r="F502" s="255"/>
      <c r="G502" s="255"/>
      <c r="H502" s="255"/>
      <c r="I502" s="255"/>
      <c r="J502" s="255"/>
      <c r="K502" s="221"/>
      <c r="L502" s="221"/>
      <c r="M502" s="221"/>
      <c r="N502" s="221"/>
      <c r="O502" s="221"/>
      <c r="P502" s="221"/>
      <c r="Q502" s="221"/>
      <c r="R502" s="221"/>
      <c r="S502" s="221"/>
      <c r="T502" s="221"/>
      <c r="U502" s="221"/>
    </row>
    <row r="503" spans="1:21" ht="15">
      <c r="A503" s="176"/>
      <c r="B503" s="285" t="s">
        <v>218</v>
      </c>
      <c r="C503" s="280"/>
      <c r="D503" s="251"/>
      <c r="E503" s="251"/>
      <c r="F503" s="255"/>
      <c r="G503" s="255"/>
      <c r="H503" s="255"/>
      <c r="I503" s="255"/>
      <c r="J503" s="255"/>
      <c r="K503" s="221"/>
      <c r="L503" s="221"/>
      <c r="M503" s="221"/>
      <c r="N503" s="221"/>
      <c r="O503" s="221"/>
      <c r="P503" s="221"/>
      <c r="Q503" s="221"/>
      <c r="R503" s="221"/>
      <c r="S503" s="221"/>
      <c r="T503" s="221"/>
      <c r="U503" s="221"/>
    </row>
    <row r="504" spans="1:21" ht="15">
      <c r="A504" s="176"/>
      <c r="B504" s="285" t="str">
        <f>"Classified as External or Domestic?"</f>
        <v>Classified as External or Domestic?</v>
      </c>
      <c r="C504" s="309" t="s">
        <v>65</v>
      </c>
      <c r="D504" s="251"/>
      <c r="E504" s="251"/>
      <c r="F504" s="255"/>
      <c r="G504" s="255"/>
      <c r="H504" s="255"/>
      <c r="I504" s="255"/>
      <c r="J504" s="255"/>
      <c r="K504" s="221"/>
      <c r="L504" s="221"/>
      <c r="M504" s="221"/>
      <c r="N504" s="221"/>
      <c r="O504" s="221"/>
      <c r="P504" s="221"/>
      <c r="Q504" s="221"/>
      <c r="R504" s="221"/>
      <c r="S504" s="221"/>
      <c r="T504" s="221"/>
      <c r="U504" s="221"/>
    </row>
    <row r="505" spans="1:21" ht="15">
      <c r="A505" s="176"/>
      <c r="B505" s="285" t="s">
        <v>258</v>
      </c>
      <c r="C505" s="251" t="s">
        <v>257</v>
      </c>
      <c r="D505" s="251"/>
      <c r="E505" s="251"/>
      <c r="F505" s="255"/>
      <c r="G505" s="255"/>
      <c r="H505" s="255"/>
      <c r="I505" s="255"/>
      <c r="J505" s="255"/>
      <c r="K505" s="221"/>
      <c r="L505" s="288">
        <f>L506/L$101*100</f>
        <v>0</v>
      </c>
      <c r="M505" s="288">
        <f t="shared" ref="M505:U505" ca="1" si="274">M506/M$101*100</f>
        <v>0</v>
      </c>
      <c r="N505" s="288">
        <f t="shared" ca="1" si="274"/>
        <v>0</v>
      </c>
      <c r="O505" s="288">
        <f t="shared" ca="1" si="274"/>
        <v>0</v>
      </c>
      <c r="P505" s="288">
        <f t="shared" ca="1" si="274"/>
        <v>0</v>
      </c>
      <c r="Q505" s="288">
        <f t="shared" ca="1" si="274"/>
        <v>0</v>
      </c>
      <c r="R505" s="288">
        <f t="shared" ca="1" si="274"/>
        <v>0</v>
      </c>
      <c r="S505" s="288">
        <f t="shared" ca="1" si="274"/>
        <v>0</v>
      </c>
      <c r="T505" s="288">
        <f t="shared" ca="1" si="274"/>
        <v>0</v>
      </c>
      <c r="U505" s="288">
        <f t="shared" ca="1" si="274"/>
        <v>0</v>
      </c>
    </row>
    <row r="506" spans="1:21" ht="15">
      <c r="A506" s="176"/>
      <c r="B506" s="285" t="s">
        <v>189</v>
      </c>
      <c r="C506" s="271" t="s">
        <v>186</v>
      </c>
      <c r="D506" s="280" t="str">
        <f>C504</f>
        <v>Domestic</v>
      </c>
      <c r="E506" s="271"/>
      <c r="F506" s="281"/>
      <c r="G506" s="275"/>
      <c r="H506" s="275"/>
      <c r="I506" s="275"/>
      <c r="J506" s="275"/>
      <c r="K506" s="231"/>
      <c r="L506" s="250">
        <f>SUMIF($E$63:$E$72,$B498,L$63:L$72)*L510</f>
        <v>0</v>
      </c>
      <c r="M506" s="250">
        <f t="shared" ref="M506:U506" si="275">SUMIF($E$63:$E$72,$B498,M$63:M$72)*M510</f>
        <v>0</v>
      </c>
      <c r="N506" s="250">
        <f t="shared" si="275"/>
        <v>0</v>
      </c>
      <c r="O506" s="250">
        <f t="shared" si="275"/>
        <v>0</v>
      </c>
      <c r="P506" s="250">
        <f t="shared" si="275"/>
        <v>0</v>
      </c>
      <c r="Q506" s="250">
        <f t="shared" si="275"/>
        <v>0</v>
      </c>
      <c r="R506" s="250">
        <f t="shared" si="275"/>
        <v>0</v>
      </c>
      <c r="S506" s="250">
        <f t="shared" si="275"/>
        <v>0</v>
      </c>
      <c r="T506" s="250">
        <f t="shared" si="275"/>
        <v>0</v>
      </c>
      <c r="U506" s="250">
        <f t="shared" si="275"/>
        <v>0</v>
      </c>
    </row>
    <row r="507" spans="1:21" ht="15">
      <c r="A507" s="176"/>
      <c r="B507" s="285" t="s">
        <v>188</v>
      </c>
      <c r="C507" s="271" t="s">
        <v>186</v>
      </c>
      <c r="D507" s="280" t="str">
        <f>C504</f>
        <v>Domestic</v>
      </c>
      <c r="E507" s="271"/>
      <c r="F507" s="281"/>
      <c r="G507" s="275"/>
      <c r="H507" s="275"/>
      <c r="I507" s="275"/>
      <c r="J507" s="275"/>
      <c r="K507" s="231"/>
      <c r="L507" s="240"/>
      <c r="M507" s="273">
        <f t="shared" ref="M507:U507" ca="1" si="276">M513*M510</f>
        <v>0</v>
      </c>
      <c r="N507" s="273">
        <f t="shared" ca="1" si="276"/>
        <v>0</v>
      </c>
      <c r="O507" s="273">
        <f t="shared" ca="1" si="276"/>
        <v>0</v>
      </c>
      <c r="P507" s="273">
        <f t="shared" ca="1" si="276"/>
        <v>0</v>
      </c>
      <c r="Q507" s="273">
        <f t="shared" ca="1" si="276"/>
        <v>0</v>
      </c>
      <c r="R507" s="273">
        <f t="shared" ca="1" si="276"/>
        <v>0</v>
      </c>
      <c r="S507" s="273">
        <f t="shared" ca="1" si="276"/>
        <v>0</v>
      </c>
      <c r="T507" s="273">
        <f t="shared" ca="1" si="276"/>
        <v>0</v>
      </c>
      <c r="U507" s="273">
        <f t="shared" ca="1" si="276"/>
        <v>0</v>
      </c>
    </row>
    <row r="508" spans="1:21" ht="15">
      <c r="A508" s="176"/>
      <c r="B508" s="285" t="s">
        <v>206</v>
      </c>
      <c r="C508" s="271" t="s">
        <v>186</v>
      </c>
      <c r="D508" s="280" t="str">
        <f>C504</f>
        <v>Domestic</v>
      </c>
      <c r="E508" s="271"/>
      <c r="F508" s="281"/>
      <c r="G508" s="275"/>
      <c r="H508" s="275"/>
      <c r="I508" s="275"/>
      <c r="J508" s="275"/>
      <c r="K508" s="231"/>
      <c r="L508" s="240"/>
      <c r="M508" s="273">
        <f t="shared" ref="M508:U508" si="277">M514*M510</f>
        <v>0</v>
      </c>
      <c r="N508" s="273">
        <f t="shared" ca="1" si="277"/>
        <v>0</v>
      </c>
      <c r="O508" s="273">
        <f t="shared" ca="1" si="277"/>
        <v>0</v>
      </c>
      <c r="P508" s="273">
        <f t="shared" ca="1" si="277"/>
        <v>0</v>
      </c>
      <c r="Q508" s="273">
        <f t="shared" ca="1" si="277"/>
        <v>0</v>
      </c>
      <c r="R508" s="273">
        <f t="shared" ca="1" si="277"/>
        <v>0</v>
      </c>
      <c r="S508" s="273">
        <f t="shared" ca="1" si="277"/>
        <v>0</v>
      </c>
      <c r="T508" s="273">
        <f t="shared" ca="1" si="277"/>
        <v>0</v>
      </c>
      <c r="U508" s="273">
        <f t="shared" ca="1" si="277"/>
        <v>0</v>
      </c>
    </row>
    <row r="509" spans="1:21" ht="15">
      <c r="A509" s="176"/>
      <c r="B509" s="285" t="s">
        <v>187</v>
      </c>
      <c r="C509" s="271" t="s">
        <v>186</v>
      </c>
      <c r="D509" s="280" t="str">
        <f>C504</f>
        <v>Domestic</v>
      </c>
      <c r="E509" s="271"/>
      <c r="F509" s="281"/>
      <c r="G509" s="275"/>
      <c r="H509" s="275"/>
      <c r="I509" s="275"/>
      <c r="J509" s="275"/>
      <c r="K509" s="231"/>
      <c r="L509" s="273">
        <f t="shared" ref="L509:U509" si="278">L512*L510</f>
        <v>0</v>
      </c>
      <c r="M509" s="273">
        <f t="shared" ca="1" si="278"/>
        <v>0</v>
      </c>
      <c r="N509" s="273">
        <f t="shared" ca="1" si="278"/>
        <v>0</v>
      </c>
      <c r="O509" s="273">
        <f t="shared" ca="1" si="278"/>
        <v>0</v>
      </c>
      <c r="P509" s="273">
        <f t="shared" ca="1" si="278"/>
        <v>0</v>
      </c>
      <c r="Q509" s="273">
        <f t="shared" ca="1" si="278"/>
        <v>0</v>
      </c>
      <c r="R509" s="273">
        <f t="shared" ca="1" si="278"/>
        <v>0</v>
      </c>
      <c r="S509" s="273">
        <f t="shared" ca="1" si="278"/>
        <v>0</v>
      </c>
      <c r="T509" s="273">
        <f t="shared" ca="1" si="278"/>
        <v>0</v>
      </c>
      <c r="U509" s="273">
        <f t="shared" ca="1" si="278"/>
        <v>0</v>
      </c>
    </row>
    <row r="510" spans="1:21" ht="15">
      <c r="A510" s="176"/>
      <c r="B510" s="285" t="s">
        <v>185</v>
      </c>
      <c r="C510" s="252" t="str">
        <f>"LCU per unit of "&amp;D509</f>
        <v>LCU per unit of Domestic</v>
      </c>
      <c r="D510" s="280" t="str">
        <f>C499</f>
        <v>LCU</v>
      </c>
      <c r="E510" s="271"/>
      <c r="F510" s="281"/>
      <c r="G510" s="275"/>
      <c r="H510" s="275"/>
      <c r="I510" s="275"/>
      <c r="J510" s="275"/>
      <c r="K510" s="231"/>
      <c r="L510" s="273">
        <f t="shared" ref="L510:U510" si="279">INDEX($L$81:$U$85,MATCH($D510,$B$81:$B$85,0),MATCH(L$78,$L$78:$U$78,0))</f>
        <v>1</v>
      </c>
      <c r="M510" s="273">
        <f t="shared" si="279"/>
        <v>1</v>
      </c>
      <c r="N510" s="273">
        <f t="shared" si="279"/>
        <v>1</v>
      </c>
      <c r="O510" s="273">
        <f t="shared" si="279"/>
        <v>1</v>
      </c>
      <c r="P510" s="273">
        <f t="shared" si="279"/>
        <v>1</v>
      </c>
      <c r="Q510" s="273">
        <f t="shared" si="279"/>
        <v>1</v>
      </c>
      <c r="R510" s="273">
        <f t="shared" si="279"/>
        <v>1</v>
      </c>
      <c r="S510" s="273">
        <f t="shared" si="279"/>
        <v>1</v>
      </c>
      <c r="T510" s="273">
        <f t="shared" si="279"/>
        <v>1</v>
      </c>
      <c r="U510" s="273">
        <f t="shared" si="279"/>
        <v>1</v>
      </c>
    </row>
    <row r="511" spans="1:21" ht="15">
      <c r="A511" s="176"/>
      <c r="B511" s="285" t="s">
        <v>184</v>
      </c>
      <c r="C511" s="252" t="str">
        <f>"million "&amp;D510</f>
        <v>million LCU</v>
      </c>
      <c r="D511" s="280" t="str">
        <f>D510</f>
        <v>LCU</v>
      </c>
      <c r="E511" s="263"/>
      <c r="F511" s="287"/>
      <c r="G511" s="275"/>
      <c r="H511" s="275"/>
      <c r="I511" s="275"/>
      <c r="J511" s="275"/>
      <c r="K511" s="231"/>
      <c r="L511" s="288">
        <f t="shared" ref="L511:U511" si="280">L506/L510</f>
        <v>0</v>
      </c>
      <c r="M511" s="288">
        <f t="shared" si="280"/>
        <v>0</v>
      </c>
      <c r="N511" s="288">
        <f t="shared" si="280"/>
        <v>0</v>
      </c>
      <c r="O511" s="288">
        <f t="shared" si="280"/>
        <v>0</v>
      </c>
      <c r="P511" s="288">
        <f t="shared" si="280"/>
        <v>0</v>
      </c>
      <c r="Q511" s="288">
        <f t="shared" si="280"/>
        <v>0</v>
      </c>
      <c r="R511" s="288">
        <f t="shared" si="280"/>
        <v>0</v>
      </c>
      <c r="S511" s="288">
        <f t="shared" si="280"/>
        <v>0</v>
      </c>
      <c r="T511" s="288">
        <f t="shared" si="280"/>
        <v>0</v>
      </c>
      <c r="U511" s="288">
        <f t="shared" si="280"/>
        <v>0</v>
      </c>
    </row>
    <row r="512" spans="1:21" ht="15">
      <c r="A512" s="176"/>
      <c r="B512" s="285" t="s">
        <v>183</v>
      </c>
      <c r="C512" s="252" t="str">
        <f>"million "&amp;D511</f>
        <v>million LCU</v>
      </c>
      <c r="D512" s="280" t="str">
        <f>D511</f>
        <v>LCU</v>
      </c>
      <c r="E512" s="271"/>
      <c r="F512" s="287"/>
      <c r="G512" s="275"/>
      <c r="H512" s="275"/>
      <c r="I512" s="275"/>
      <c r="J512" s="275"/>
      <c r="K512" s="231"/>
      <c r="L512" s="273">
        <f>L511</f>
        <v>0</v>
      </c>
      <c r="M512" s="273">
        <f t="shared" ref="M512:U512" ca="1" si="281">L512+M511-M513</f>
        <v>0</v>
      </c>
      <c r="N512" s="273">
        <f t="shared" ca="1" si="281"/>
        <v>0</v>
      </c>
      <c r="O512" s="273">
        <f t="shared" ca="1" si="281"/>
        <v>0</v>
      </c>
      <c r="P512" s="273">
        <f t="shared" ca="1" si="281"/>
        <v>0</v>
      </c>
      <c r="Q512" s="273">
        <f t="shared" ca="1" si="281"/>
        <v>0</v>
      </c>
      <c r="R512" s="273">
        <f t="shared" ca="1" si="281"/>
        <v>0</v>
      </c>
      <c r="S512" s="273">
        <f t="shared" ca="1" si="281"/>
        <v>0</v>
      </c>
      <c r="T512" s="273">
        <f t="shared" ca="1" si="281"/>
        <v>0</v>
      </c>
      <c r="U512" s="273">
        <f t="shared" ca="1" si="281"/>
        <v>0</v>
      </c>
    </row>
    <row r="513" spans="1:21" ht="15">
      <c r="A513" s="176"/>
      <c r="B513" s="285" t="s">
        <v>119</v>
      </c>
      <c r="C513" s="252" t="str">
        <f>"million "&amp;D512</f>
        <v>million LCU</v>
      </c>
      <c r="D513" s="280" t="str">
        <f>D512</f>
        <v>LCU</v>
      </c>
      <c r="E513" s="271"/>
      <c r="F513" s="287"/>
      <c r="G513" s="275"/>
      <c r="H513" s="275"/>
      <c r="I513" s="275"/>
      <c r="J513" s="275"/>
      <c r="K513" s="231"/>
      <c r="L513" s="240"/>
      <c r="M513" s="273">
        <f t="shared" ref="M513:U513" ca="1" si="282">IF(M$241&gt;$C500-1,SUM(OFFSET($L511,0,M$241-$C500,1,$C500-$C501))/($C500-$C501),IF(M$241&lt;$C501+1,0,SUM(OFFSET($L511,0,0,1,M$241-$C501))/($C500-$C501)))</f>
        <v>0</v>
      </c>
      <c r="N513" s="273">
        <f t="shared" ca="1" si="282"/>
        <v>0</v>
      </c>
      <c r="O513" s="273">
        <f t="shared" ca="1" si="282"/>
        <v>0</v>
      </c>
      <c r="P513" s="273">
        <f t="shared" ca="1" si="282"/>
        <v>0</v>
      </c>
      <c r="Q513" s="273">
        <f t="shared" ca="1" si="282"/>
        <v>0</v>
      </c>
      <c r="R513" s="273">
        <f t="shared" ca="1" si="282"/>
        <v>0</v>
      </c>
      <c r="S513" s="273">
        <f t="shared" ca="1" si="282"/>
        <v>0</v>
      </c>
      <c r="T513" s="273">
        <f t="shared" ca="1" si="282"/>
        <v>0</v>
      </c>
      <c r="U513" s="273">
        <f t="shared" ca="1" si="282"/>
        <v>0</v>
      </c>
    </row>
    <row r="514" spans="1:21" ht="15">
      <c r="A514" s="176"/>
      <c r="B514" s="286" t="s">
        <v>182</v>
      </c>
      <c r="C514" s="252" t="str">
        <f>"million "&amp;D513</f>
        <v>million LCU</v>
      </c>
      <c r="D514" s="280" t="str">
        <f>D513</f>
        <v>LCU</v>
      </c>
      <c r="E514" s="271"/>
      <c r="F514" s="287"/>
      <c r="G514" s="275"/>
      <c r="H514" s="275"/>
      <c r="I514" s="275"/>
      <c r="J514" s="275"/>
      <c r="K514" s="231"/>
      <c r="L514" s="240"/>
      <c r="M514" s="273">
        <f t="shared" ref="M514:U514" si="283">L512*$C502</f>
        <v>0</v>
      </c>
      <c r="N514" s="273">
        <f t="shared" ca="1" si="283"/>
        <v>0</v>
      </c>
      <c r="O514" s="273">
        <f t="shared" ca="1" si="283"/>
        <v>0</v>
      </c>
      <c r="P514" s="273">
        <f t="shared" ca="1" si="283"/>
        <v>0</v>
      </c>
      <c r="Q514" s="273">
        <f t="shared" ca="1" si="283"/>
        <v>0</v>
      </c>
      <c r="R514" s="273">
        <f t="shared" ca="1" si="283"/>
        <v>0</v>
      </c>
      <c r="S514" s="273">
        <f t="shared" ca="1" si="283"/>
        <v>0</v>
      </c>
      <c r="T514" s="273">
        <f t="shared" ca="1" si="283"/>
        <v>0</v>
      </c>
      <c r="U514" s="273">
        <f t="shared" ca="1" si="283"/>
        <v>0</v>
      </c>
    </row>
    <row r="515" spans="1:21" ht="15">
      <c r="A515" s="176"/>
      <c r="B515" s="302" t="s">
        <v>256</v>
      </c>
      <c r="C515" s="303"/>
      <c r="D515" s="304"/>
      <c r="E515" s="260"/>
      <c r="F515" s="275"/>
      <c r="G515" s="275"/>
      <c r="H515" s="275"/>
      <c r="I515" s="275"/>
      <c r="J515" s="275"/>
      <c r="K515" s="231"/>
      <c r="L515" s="273"/>
      <c r="M515" s="273"/>
      <c r="N515" s="273"/>
      <c r="O515" s="273"/>
      <c r="P515" s="273"/>
      <c r="Q515" s="273"/>
      <c r="R515" s="273"/>
      <c r="S515" s="273"/>
      <c r="T515" s="273"/>
      <c r="U515" s="273"/>
    </row>
    <row r="516" spans="1:21" ht="15">
      <c r="A516" s="176"/>
      <c r="B516" s="305" t="s">
        <v>59</v>
      </c>
      <c r="C516" s="306" t="s">
        <v>226</v>
      </c>
      <c r="D516" s="307"/>
      <c r="E516" s="251"/>
      <c r="F516" s="255"/>
      <c r="G516" s="255"/>
      <c r="H516" s="255"/>
      <c r="I516" s="255"/>
      <c r="J516" s="255"/>
      <c r="K516" s="221"/>
      <c r="L516" s="221"/>
      <c r="M516" s="221"/>
      <c r="N516" s="221"/>
      <c r="O516" s="221"/>
      <c r="P516" s="221"/>
      <c r="Q516" s="221"/>
      <c r="R516" s="221"/>
      <c r="S516" s="221"/>
      <c r="T516" s="221"/>
      <c r="U516" s="221"/>
    </row>
    <row r="517" spans="1:21" ht="15">
      <c r="A517" s="176"/>
      <c r="B517" s="305" t="s">
        <v>221</v>
      </c>
      <c r="C517" s="308">
        <v>5</v>
      </c>
      <c r="D517" s="307"/>
      <c r="E517" s="251"/>
      <c r="F517" s="255"/>
      <c r="G517" s="255"/>
      <c r="H517" s="255"/>
      <c r="I517" s="255"/>
      <c r="J517" s="255"/>
      <c r="K517" s="221"/>
      <c r="L517" s="221"/>
      <c r="M517" s="221"/>
      <c r="N517" s="221"/>
      <c r="O517" s="221"/>
      <c r="P517" s="221"/>
      <c r="Q517" s="221"/>
      <c r="R517" s="221"/>
      <c r="S517" s="221"/>
      <c r="T517" s="221"/>
      <c r="U517" s="221"/>
    </row>
    <row r="518" spans="1:21" ht="15">
      <c r="A518" s="176"/>
      <c r="B518" s="305" t="s">
        <v>220</v>
      </c>
      <c r="C518" s="309">
        <v>4</v>
      </c>
      <c r="D518" s="307"/>
      <c r="E518" s="251"/>
      <c r="F518" s="255"/>
      <c r="G518" s="255"/>
      <c r="H518" s="255"/>
      <c r="I518" s="255"/>
      <c r="J518" s="255"/>
      <c r="K518" s="221"/>
      <c r="L518" s="221"/>
      <c r="M518" s="221"/>
      <c r="N518" s="221"/>
      <c r="O518" s="221"/>
      <c r="P518" s="221"/>
      <c r="Q518" s="221"/>
      <c r="R518" s="221"/>
      <c r="S518" s="221"/>
      <c r="T518" s="221"/>
      <c r="U518" s="221"/>
    </row>
    <row r="519" spans="1:21" ht="15">
      <c r="A519" s="176"/>
      <c r="B519" s="305" t="s">
        <v>219</v>
      </c>
      <c r="C519" s="310">
        <v>0.08</v>
      </c>
      <c r="D519" s="307"/>
      <c r="E519" s="251"/>
      <c r="F519" s="255"/>
      <c r="G519" s="255"/>
      <c r="H519" s="255"/>
      <c r="I519" s="255"/>
      <c r="J519" s="255"/>
      <c r="K519" s="221"/>
      <c r="L519" s="221"/>
      <c r="M519" s="221"/>
      <c r="N519" s="221"/>
      <c r="O519" s="221"/>
      <c r="P519" s="221"/>
      <c r="Q519" s="221"/>
      <c r="R519" s="221"/>
      <c r="S519" s="221"/>
      <c r="T519" s="221"/>
      <c r="U519" s="221"/>
    </row>
    <row r="520" spans="1:21" ht="15">
      <c r="A520" s="176"/>
      <c r="B520" s="305" t="s">
        <v>218</v>
      </c>
      <c r="C520" s="311" t="s">
        <v>232</v>
      </c>
      <c r="D520" s="307"/>
      <c r="E520" s="251"/>
      <c r="F520" s="255"/>
      <c r="G520" s="255"/>
      <c r="H520" s="255"/>
      <c r="I520" s="255"/>
      <c r="J520" s="255"/>
      <c r="K520" s="221"/>
      <c r="L520" s="221"/>
      <c r="M520" s="221"/>
      <c r="N520" s="221"/>
      <c r="O520" s="221"/>
      <c r="P520" s="221"/>
      <c r="Q520" s="221"/>
      <c r="R520" s="221"/>
      <c r="S520" s="221"/>
      <c r="T520" s="221"/>
      <c r="U520" s="221"/>
    </row>
    <row r="521" spans="1:21" ht="15">
      <c r="A521" s="176"/>
      <c r="B521" s="305" t="str">
        <f>"Classified as External or Domestic?"</f>
        <v>Classified as External or Domestic?</v>
      </c>
      <c r="C521" s="309" t="s">
        <v>65</v>
      </c>
      <c r="D521" s="307"/>
      <c r="E521" s="251"/>
      <c r="F521" s="255"/>
      <c r="G521" s="255"/>
      <c r="H521" s="255"/>
      <c r="I521" s="255"/>
      <c r="J521" s="255"/>
      <c r="K521" s="221"/>
      <c r="L521" s="221"/>
      <c r="M521" s="221"/>
      <c r="N521" s="221"/>
      <c r="O521" s="221"/>
      <c r="P521" s="221"/>
      <c r="Q521" s="221"/>
      <c r="R521" s="221"/>
      <c r="S521" s="221"/>
      <c r="T521" s="221"/>
      <c r="U521" s="221"/>
    </row>
    <row r="522" spans="1:21" ht="15">
      <c r="A522" s="176"/>
      <c r="B522" s="305" t="s">
        <v>258</v>
      </c>
      <c r="C522" s="307" t="s">
        <v>257</v>
      </c>
      <c r="D522" s="307"/>
      <c r="E522" s="251"/>
      <c r="F522" s="255"/>
      <c r="G522" s="255"/>
      <c r="H522" s="255"/>
      <c r="I522" s="255"/>
      <c r="J522" s="255"/>
      <c r="K522" s="221"/>
      <c r="L522" s="288">
        <f t="shared" ref="L522:U522" si="284">L523/L$101*100</f>
        <v>329.20928705959955</v>
      </c>
      <c r="M522" s="288">
        <f t="shared" ca="1" si="284"/>
        <v>280.29246955422462</v>
      </c>
      <c r="N522" s="288">
        <f t="shared" ca="1" si="284"/>
        <v>268.52187184720952</v>
      </c>
      <c r="O522" s="288">
        <f t="shared" ca="1" si="284"/>
        <v>240.8994134930721</v>
      </c>
      <c r="P522" s="288">
        <f t="shared" ca="1" si="284"/>
        <v>233.52768513571166</v>
      </c>
      <c r="Q522" s="288">
        <f t="shared" ca="1" si="284"/>
        <v>171.92445736749531</v>
      </c>
      <c r="R522" s="288">
        <f t="shared" ca="1" si="284"/>
        <v>170.65394892683884</v>
      </c>
      <c r="S522" s="288">
        <f t="shared" ca="1" si="284"/>
        <v>188.98117981778694</v>
      </c>
      <c r="T522" s="288">
        <f t="shared" ca="1" si="284"/>
        <v>269.01819959840014</v>
      </c>
      <c r="U522" s="288">
        <f t="shared" ca="1" si="284"/>
        <v>-38.260042796510056</v>
      </c>
    </row>
    <row r="523" spans="1:21" ht="15">
      <c r="A523" s="176"/>
      <c r="B523" s="305" t="s">
        <v>189</v>
      </c>
      <c r="C523" s="283" t="s">
        <v>186</v>
      </c>
      <c r="D523" s="311" t="str">
        <f>C521</f>
        <v>Domestic</v>
      </c>
      <c r="E523" s="271"/>
      <c r="F523" s="281"/>
      <c r="G523" s="275"/>
      <c r="H523" s="275"/>
      <c r="I523" s="275"/>
      <c r="J523" s="275"/>
      <c r="K523" s="231"/>
      <c r="L523" s="363">
        <f t="shared" ref="L523:U523" si="285">L101-SUM(L285,L302,L319,L336,L353,L370,L387,L404,L421,L438,L455,L472,L489,L506)</f>
        <v>-78995.537312455737</v>
      </c>
      <c r="M523" s="363">
        <f t="shared" ca="1" si="285"/>
        <v>-81230.689059941767</v>
      </c>
      <c r="N523" s="363">
        <f t="shared" ca="1" si="285"/>
        <v>-79092.133666188965</v>
      </c>
      <c r="O523" s="363">
        <f t="shared" ca="1" si="285"/>
        <v>-80623.205759176519</v>
      </c>
      <c r="P523" s="363">
        <f t="shared" ca="1" si="285"/>
        <v>-78347.323548492306</v>
      </c>
      <c r="Q523" s="363">
        <f t="shared" ca="1" si="285"/>
        <v>-101728.29934149224</v>
      </c>
      <c r="R523" s="363">
        <f t="shared" ca="1" si="285"/>
        <v>-97652.692773099669</v>
      </c>
      <c r="S523" s="363">
        <f t="shared" ca="1" si="285"/>
        <v>-81573.354633244177</v>
      </c>
      <c r="T523" s="363">
        <f t="shared" ca="1" si="285"/>
        <v>-58076.40463241977</v>
      </c>
      <c r="U523" s="363">
        <f t="shared" ca="1" si="285"/>
        <v>-9592.3253714131497</v>
      </c>
    </row>
    <row r="524" spans="1:21" ht="15">
      <c r="A524" s="176"/>
      <c r="B524" s="305" t="s">
        <v>188</v>
      </c>
      <c r="C524" s="283" t="s">
        <v>186</v>
      </c>
      <c r="D524" s="311" t="str">
        <f>C521</f>
        <v>Domestic</v>
      </c>
      <c r="E524" s="271"/>
      <c r="F524" s="281"/>
      <c r="G524" s="275"/>
      <c r="H524" s="275"/>
      <c r="I524" s="275"/>
      <c r="J524" s="275"/>
      <c r="K524" s="231"/>
      <c r="L524" s="240"/>
      <c r="M524" s="273">
        <f t="shared" ref="M524:U524" ca="1" si="286">M530*M527</f>
        <v>0</v>
      </c>
      <c r="N524" s="273">
        <f t="shared" ca="1" si="286"/>
        <v>0</v>
      </c>
      <c r="O524" s="273">
        <f t="shared" ca="1" si="286"/>
        <v>0</v>
      </c>
      <c r="P524" s="273">
        <f t="shared" ca="1" si="286"/>
        <v>0</v>
      </c>
      <c r="Q524" s="273">
        <f t="shared" ca="1" si="286"/>
        <v>-78995.537312455737</v>
      </c>
      <c r="R524" s="273">
        <f t="shared" ca="1" si="286"/>
        <v>-81230.689059941767</v>
      </c>
      <c r="S524" s="273">
        <f t="shared" ca="1" si="286"/>
        <v>-79092.133666188965</v>
      </c>
      <c r="T524" s="273">
        <f t="shared" ca="1" si="286"/>
        <v>-80623.205759176519</v>
      </c>
      <c r="U524" s="273">
        <f t="shared" ca="1" si="286"/>
        <v>-78347.323548492306</v>
      </c>
    </row>
    <row r="525" spans="1:21" ht="15">
      <c r="A525" s="176"/>
      <c r="B525" s="305" t="s">
        <v>206</v>
      </c>
      <c r="C525" s="283" t="s">
        <v>186</v>
      </c>
      <c r="D525" s="311" t="str">
        <f>C521</f>
        <v>Domestic</v>
      </c>
      <c r="E525" s="271"/>
      <c r="F525" s="281"/>
      <c r="G525" s="275"/>
      <c r="H525" s="275"/>
      <c r="I525" s="275"/>
      <c r="J525" s="275"/>
      <c r="K525" s="231"/>
      <c r="L525" s="240"/>
      <c r="M525" s="273">
        <f t="shared" ref="M525:U525" si="287">M531*M527</f>
        <v>-6319.6429849964588</v>
      </c>
      <c r="N525" s="273">
        <f t="shared" ca="1" si="287"/>
        <v>-12818.098109791801</v>
      </c>
      <c r="O525" s="273">
        <f t="shared" ca="1" si="287"/>
        <v>-19145.468803086918</v>
      </c>
      <c r="P525" s="273">
        <f t="shared" ca="1" si="287"/>
        <v>-25595.32526382104</v>
      </c>
      <c r="Q525" s="273">
        <f t="shared" ca="1" si="287"/>
        <v>-31863.111147700427</v>
      </c>
      <c r="R525" s="273">
        <f t="shared" ca="1" si="287"/>
        <v>-33681.732110023353</v>
      </c>
      <c r="S525" s="273">
        <f t="shared" ca="1" si="287"/>
        <v>-34995.492407075981</v>
      </c>
      <c r="T525" s="273">
        <f t="shared" ca="1" si="287"/>
        <v>-35193.990084440389</v>
      </c>
      <c r="U525" s="273">
        <f t="shared" ca="1" si="287"/>
        <v>-33390.245994299854</v>
      </c>
    </row>
    <row r="526" spans="1:21" ht="15">
      <c r="A526" s="176"/>
      <c r="B526" s="305" t="s">
        <v>187</v>
      </c>
      <c r="C526" s="283" t="s">
        <v>186</v>
      </c>
      <c r="D526" s="311" t="str">
        <f>C521</f>
        <v>Domestic</v>
      </c>
      <c r="E526" s="271"/>
      <c r="F526" s="281"/>
      <c r="G526" s="275"/>
      <c r="H526" s="275"/>
      <c r="I526" s="275"/>
      <c r="J526" s="275"/>
      <c r="K526" s="231"/>
      <c r="L526" s="273">
        <f t="shared" ref="L526:U526" si="288">L529*L527</f>
        <v>-78995.537312455737</v>
      </c>
      <c r="M526" s="273">
        <f t="shared" ca="1" si="288"/>
        <v>-160226.2263723975</v>
      </c>
      <c r="N526" s="273">
        <f t="shared" ca="1" si="288"/>
        <v>-239318.36003858648</v>
      </c>
      <c r="O526" s="273">
        <f t="shared" ca="1" si="288"/>
        <v>-319941.565797763</v>
      </c>
      <c r="P526" s="273">
        <f t="shared" ca="1" si="288"/>
        <v>-398288.88934625534</v>
      </c>
      <c r="Q526" s="273">
        <f t="shared" ca="1" si="288"/>
        <v>-421021.65137529187</v>
      </c>
      <c r="R526" s="273">
        <f t="shared" ca="1" si="288"/>
        <v>-437443.65508844971</v>
      </c>
      <c r="S526" s="273">
        <f t="shared" ca="1" si="288"/>
        <v>-439924.87605550489</v>
      </c>
      <c r="T526" s="273">
        <f t="shared" ca="1" si="288"/>
        <v>-417378.07492874813</v>
      </c>
      <c r="U526" s="273">
        <f t="shared" ca="1" si="288"/>
        <v>-348623.07675166894</v>
      </c>
    </row>
    <row r="527" spans="1:21" ht="15">
      <c r="A527" s="176"/>
      <c r="B527" s="305" t="s">
        <v>185</v>
      </c>
      <c r="C527" s="303" t="str">
        <f>"LCU per unit of "&amp;D526</f>
        <v>LCU per unit of Domestic</v>
      </c>
      <c r="D527" s="311" t="str">
        <f>C516</f>
        <v>LCU</v>
      </c>
      <c r="E527" s="271"/>
      <c r="F527" s="281"/>
      <c r="G527" s="275"/>
      <c r="H527" s="275"/>
      <c r="I527" s="275"/>
      <c r="J527" s="275"/>
      <c r="K527" s="231"/>
      <c r="L527" s="273">
        <f t="shared" ref="L527:U527" si="289">INDEX($L$81:$U$85,MATCH($D527,$B$81:$B$85,0),MATCH(L$78,$L$78:$U$78,0))</f>
        <v>1</v>
      </c>
      <c r="M527" s="273">
        <f t="shared" si="289"/>
        <v>1</v>
      </c>
      <c r="N527" s="273">
        <f t="shared" si="289"/>
        <v>1</v>
      </c>
      <c r="O527" s="273">
        <f t="shared" si="289"/>
        <v>1</v>
      </c>
      <c r="P527" s="273">
        <f t="shared" si="289"/>
        <v>1</v>
      </c>
      <c r="Q527" s="273">
        <f t="shared" si="289"/>
        <v>1</v>
      </c>
      <c r="R527" s="273">
        <f t="shared" si="289"/>
        <v>1</v>
      </c>
      <c r="S527" s="273">
        <f t="shared" si="289"/>
        <v>1</v>
      </c>
      <c r="T527" s="273">
        <f t="shared" si="289"/>
        <v>1</v>
      </c>
      <c r="U527" s="273">
        <f t="shared" si="289"/>
        <v>1</v>
      </c>
    </row>
    <row r="528" spans="1:21" ht="15">
      <c r="A528" s="176"/>
      <c r="B528" s="305" t="s">
        <v>184</v>
      </c>
      <c r="C528" s="303" t="str">
        <f>"million "&amp;D527</f>
        <v>million LCU</v>
      </c>
      <c r="D528" s="311" t="str">
        <f>D527</f>
        <v>LCU</v>
      </c>
      <c r="E528" s="263"/>
      <c r="F528" s="287"/>
      <c r="G528" s="275"/>
      <c r="H528" s="275"/>
      <c r="I528" s="275"/>
      <c r="J528" s="275"/>
      <c r="K528" s="231"/>
      <c r="L528" s="288">
        <f t="shared" ref="L528:U528" si="290">L523/L527</f>
        <v>-78995.537312455737</v>
      </c>
      <c r="M528" s="288">
        <f t="shared" ca="1" si="290"/>
        <v>-81230.689059941767</v>
      </c>
      <c r="N528" s="288">
        <f t="shared" ca="1" si="290"/>
        <v>-79092.133666188965</v>
      </c>
      <c r="O528" s="288">
        <f t="shared" ca="1" si="290"/>
        <v>-80623.205759176519</v>
      </c>
      <c r="P528" s="288">
        <f t="shared" ca="1" si="290"/>
        <v>-78347.323548492306</v>
      </c>
      <c r="Q528" s="288">
        <f t="shared" ca="1" si="290"/>
        <v>-101728.29934149224</v>
      </c>
      <c r="R528" s="288">
        <f t="shared" ca="1" si="290"/>
        <v>-97652.692773099669</v>
      </c>
      <c r="S528" s="288">
        <f t="shared" ca="1" si="290"/>
        <v>-81573.354633244177</v>
      </c>
      <c r="T528" s="288">
        <f t="shared" ca="1" si="290"/>
        <v>-58076.40463241977</v>
      </c>
      <c r="U528" s="288">
        <f t="shared" ca="1" si="290"/>
        <v>-9592.3253714131497</v>
      </c>
    </row>
    <row r="529" spans="1:22" ht="15">
      <c r="A529" s="176"/>
      <c r="B529" s="305" t="s">
        <v>183</v>
      </c>
      <c r="C529" s="303" t="str">
        <f>"million "&amp;D528</f>
        <v>million LCU</v>
      </c>
      <c r="D529" s="311" t="str">
        <f>D528</f>
        <v>LCU</v>
      </c>
      <c r="E529" s="271"/>
      <c r="F529" s="287"/>
      <c r="G529" s="275"/>
      <c r="H529" s="275"/>
      <c r="I529" s="275"/>
      <c r="J529" s="275"/>
      <c r="K529" s="231"/>
      <c r="L529" s="273">
        <f>L528</f>
        <v>-78995.537312455737</v>
      </c>
      <c r="M529" s="273">
        <f t="shared" ref="M529:U529" ca="1" si="291">L529+M528-M530</f>
        <v>-160226.2263723975</v>
      </c>
      <c r="N529" s="273">
        <f t="shared" ca="1" si="291"/>
        <v>-239318.36003858648</v>
      </c>
      <c r="O529" s="273">
        <f t="shared" ca="1" si="291"/>
        <v>-319941.565797763</v>
      </c>
      <c r="P529" s="273">
        <f t="shared" ca="1" si="291"/>
        <v>-398288.88934625534</v>
      </c>
      <c r="Q529" s="273">
        <f t="shared" ca="1" si="291"/>
        <v>-421021.65137529187</v>
      </c>
      <c r="R529" s="273">
        <f t="shared" ca="1" si="291"/>
        <v>-437443.65508844971</v>
      </c>
      <c r="S529" s="273">
        <f t="shared" ca="1" si="291"/>
        <v>-439924.87605550489</v>
      </c>
      <c r="T529" s="273">
        <f t="shared" ca="1" si="291"/>
        <v>-417378.07492874813</v>
      </c>
      <c r="U529" s="273">
        <f t="shared" ca="1" si="291"/>
        <v>-348623.07675166894</v>
      </c>
    </row>
    <row r="530" spans="1:22" ht="15">
      <c r="A530" s="176"/>
      <c r="B530" s="305" t="s">
        <v>119</v>
      </c>
      <c r="C530" s="303" t="str">
        <f>"million "&amp;D529</f>
        <v>million LCU</v>
      </c>
      <c r="D530" s="311" t="str">
        <f>D529</f>
        <v>LCU</v>
      </c>
      <c r="E530" s="271"/>
      <c r="F530" s="287"/>
      <c r="G530" s="275"/>
      <c r="H530" s="275"/>
      <c r="I530" s="275"/>
      <c r="J530" s="275"/>
      <c r="K530" s="231"/>
      <c r="L530" s="240"/>
      <c r="M530" s="273">
        <f t="shared" ref="M530:U530" ca="1" si="292">IF(M$241&gt;$C517-1,SUM(OFFSET($L528,0,M$241-$C517,1,$C517-$C518))/($C517-$C518),IF(M$241&lt;$C518+1,0,SUM(OFFSET($L528,0,0,1,M$241-$C518))/($C517-$C518)))</f>
        <v>0</v>
      </c>
      <c r="N530" s="273">
        <f t="shared" ca="1" si="292"/>
        <v>0</v>
      </c>
      <c r="O530" s="273">
        <f t="shared" ca="1" si="292"/>
        <v>0</v>
      </c>
      <c r="P530" s="273">
        <f t="shared" ca="1" si="292"/>
        <v>0</v>
      </c>
      <c r="Q530" s="273">
        <f t="shared" ca="1" si="292"/>
        <v>-78995.537312455737</v>
      </c>
      <c r="R530" s="273">
        <f t="shared" ca="1" si="292"/>
        <v>-81230.689059941767</v>
      </c>
      <c r="S530" s="273">
        <f t="shared" ca="1" si="292"/>
        <v>-79092.133666188965</v>
      </c>
      <c r="T530" s="273">
        <f t="shared" ca="1" si="292"/>
        <v>-80623.205759176519</v>
      </c>
      <c r="U530" s="273">
        <f t="shared" ca="1" si="292"/>
        <v>-78347.323548492306</v>
      </c>
    </row>
    <row r="531" spans="1:22" ht="15">
      <c r="A531" s="176"/>
      <c r="B531" s="305" t="s">
        <v>182</v>
      </c>
      <c r="C531" s="303" t="str">
        <f>"million "&amp;D530</f>
        <v>million LCU</v>
      </c>
      <c r="D531" s="311" t="str">
        <f>D530</f>
        <v>LCU</v>
      </c>
      <c r="E531" s="271"/>
      <c r="F531" s="287"/>
      <c r="G531" s="275"/>
      <c r="H531" s="275"/>
      <c r="I531" s="275"/>
      <c r="J531" s="275"/>
      <c r="K531" s="231"/>
      <c r="L531" s="240"/>
      <c r="M531" s="273">
        <f t="shared" ref="M531:U531" si="293">L529*$C519</f>
        <v>-6319.6429849964588</v>
      </c>
      <c r="N531" s="273">
        <f t="shared" ca="1" si="293"/>
        <v>-12818.098109791801</v>
      </c>
      <c r="O531" s="273">
        <f t="shared" ca="1" si="293"/>
        <v>-19145.468803086918</v>
      </c>
      <c r="P531" s="273">
        <f t="shared" ca="1" si="293"/>
        <v>-25595.32526382104</v>
      </c>
      <c r="Q531" s="273">
        <f t="shared" ca="1" si="293"/>
        <v>-31863.111147700427</v>
      </c>
      <c r="R531" s="273">
        <f t="shared" ca="1" si="293"/>
        <v>-33681.732110023353</v>
      </c>
      <c r="S531" s="273">
        <f t="shared" ca="1" si="293"/>
        <v>-34995.492407075981</v>
      </c>
      <c r="T531" s="273">
        <f t="shared" ca="1" si="293"/>
        <v>-35193.990084440389</v>
      </c>
      <c r="U531" s="273">
        <f t="shared" ca="1" si="293"/>
        <v>-33390.245994299854</v>
      </c>
    </row>
    <row r="534" spans="1:22">
      <c r="B534" s="297" t="s">
        <v>260</v>
      </c>
      <c r="C534" s="166"/>
      <c r="D534" s="166"/>
      <c r="E534" s="165"/>
      <c r="F534" s="165"/>
      <c r="G534" s="165"/>
      <c r="H534" s="165"/>
      <c r="I534" s="165"/>
      <c r="J534" s="165"/>
      <c r="K534" s="165"/>
      <c r="L534" s="167"/>
      <c r="M534" s="167"/>
      <c r="N534" s="167"/>
      <c r="O534" s="167"/>
      <c r="P534" s="167"/>
      <c r="Q534" s="167"/>
      <c r="R534" s="167"/>
      <c r="S534" s="167"/>
      <c r="T534" s="167"/>
      <c r="U534" s="167"/>
    </row>
    <row r="536" spans="1:22">
      <c r="A536" s="384"/>
      <c r="B536" s="385" t="s">
        <v>266</v>
      </c>
      <c r="C536" s="386"/>
      <c r="D536" s="386"/>
      <c r="E536" s="387"/>
      <c r="F536" s="387"/>
      <c r="G536" s="388">
        <f>DataInput!G10</f>
        <v>2015</v>
      </c>
      <c r="H536" s="388">
        <f>DataInput!H10</f>
        <v>2016</v>
      </c>
      <c r="I536" s="388">
        <f>DataInput!I10</f>
        <v>2017</v>
      </c>
      <c r="J536" s="388">
        <f>DataInput!J10</f>
        <v>2018</v>
      </c>
      <c r="K536" s="388">
        <f>DataInput!K10</f>
        <v>2019</v>
      </c>
      <c r="L536" s="388">
        <f>DataInput!L10</f>
        <v>2020</v>
      </c>
      <c r="M536" s="388">
        <f>DataInput!M10</f>
        <v>2021</v>
      </c>
      <c r="N536" s="388">
        <f>DataInput!N10</f>
        <v>2022</v>
      </c>
      <c r="O536" s="388">
        <f>DataInput!O10</f>
        <v>2023</v>
      </c>
      <c r="P536" s="388">
        <f>DataInput!P10</f>
        <v>2024</v>
      </c>
      <c r="Q536" s="388">
        <f>DataInput!Q10</f>
        <v>2025</v>
      </c>
      <c r="R536" s="388">
        <f>DataInput!R10</f>
        <v>2026</v>
      </c>
      <c r="S536" s="388">
        <f>DataInput!S10</f>
        <v>2027</v>
      </c>
      <c r="T536" s="388">
        <f>DataInput!T10</f>
        <v>2028</v>
      </c>
      <c r="U536" s="388">
        <f>DataInput!U10</f>
        <v>2029</v>
      </c>
      <c r="V536" s="10"/>
    </row>
    <row r="537" spans="1:22">
      <c r="A537" s="384"/>
      <c r="G537" s="10"/>
      <c r="H537" s="10"/>
      <c r="I537" s="10"/>
      <c r="J537" s="10"/>
      <c r="K537" s="10"/>
      <c r="L537" s="10"/>
      <c r="M537" s="10"/>
      <c r="N537" s="10"/>
      <c r="O537" s="10"/>
      <c r="P537" s="10"/>
      <c r="Q537" s="10"/>
      <c r="R537" s="10"/>
      <c r="S537" s="10"/>
      <c r="T537" s="10"/>
      <c r="U537" s="10"/>
      <c r="V537" s="10"/>
    </row>
    <row r="538" spans="1:22">
      <c r="A538" s="400">
        <f>Baseline!A538</f>
        <v>11</v>
      </c>
      <c r="B538" s="320" t="s">
        <v>261</v>
      </c>
      <c r="C538" s="35" t="str">
        <f>'Data Request'!$C$6</f>
        <v>Naira</v>
      </c>
      <c r="D538" s="35" t="str">
        <f>'Data Request'!$C$7</f>
        <v>Million</v>
      </c>
      <c r="G538" s="322">
        <f t="shared" ref="G538:U538" si="294">G107</f>
        <v>141852.10725286513</v>
      </c>
      <c r="H538" s="322">
        <f t="shared" si="294"/>
        <v>157257.80407878614</v>
      </c>
      <c r="I538" s="322">
        <f t="shared" si="294"/>
        <v>164076.0813640175</v>
      </c>
      <c r="J538" s="322">
        <f t="shared" si="294"/>
        <v>225814.99905458503</v>
      </c>
      <c r="K538" s="322">
        <f t="shared" si="294"/>
        <v>235074.69480103999</v>
      </c>
      <c r="L538" s="322">
        <f t="shared" si="294"/>
        <v>219295.11818805346</v>
      </c>
      <c r="M538" s="322">
        <f t="shared" ca="1" si="294"/>
        <v>186331.2005596089</v>
      </c>
      <c r="N538" s="322">
        <f t="shared" ca="1" si="294"/>
        <v>147828.52889899845</v>
      </c>
      <c r="O538" s="322">
        <f t="shared" ca="1" si="294"/>
        <v>105211.2142941379</v>
      </c>
      <c r="P538" s="322">
        <f t="shared" ca="1" si="294"/>
        <v>60405.220006135816</v>
      </c>
      <c r="Q538" s="322">
        <f t="shared" ca="1" si="294"/>
        <v>16861.775374072575</v>
      </c>
      <c r="R538" s="322">
        <f t="shared" ca="1" si="294"/>
        <v>-21366.53418005479</v>
      </c>
      <c r="S538" s="322">
        <f t="shared" ca="1" si="294"/>
        <v>-45686.675630107027</v>
      </c>
      <c r="T538" s="322">
        <f t="shared" ca="1" si="294"/>
        <v>-42965.315522944235</v>
      </c>
      <c r="U538" s="322">
        <f t="shared" ca="1" si="294"/>
        <v>6462.9443996293994</v>
      </c>
      <c r="V538" s="322"/>
    </row>
    <row r="539" spans="1:22">
      <c r="A539" s="400">
        <f>Baseline!A539</f>
        <v>12</v>
      </c>
      <c r="B539" s="340" t="s">
        <v>64</v>
      </c>
      <c r="C539" s="35" t="str">
        <f>'Data Request'!$C$6</f>
        <v>Naira</v>
      </c>
      <c r="D539" s="35" t="str">
        <f>'Data Request'!$C$7</f>
        <v>Million</v>
      </c>
      <c r="G539" s="322">
        <f t="shared" ref="G539:U539" si="295">G108</f>
        <v>26329.855195105141</v>
      </c>
      <c r="H539" s="322">
        <f t="shared" si="295"/>
        <v>29115.710949806158</v>
      </c>
      <c r="I539" s="322">
        <f t="shared" si="295"/>
        <v>38427.375821517504</v>
      </c>
      <c r="J539" s="322">
        <f t="shared" si="295"/>
        <v>57859.15033226501</v>
      </c>
      <c r="K539" s="322">
        <f t="shared" si="295"/>
        <v>68121.10988176</v>
      </c>
      <c r="L539" s="322">
        <f t="shared" si="295"/>
        <v>77351.19155039922</v>
      </c>
      <c r="M539" s="322">
        <f t="shared" ca="1" si="295"/>
        <v>75414.127716826421</v>
      </c>
      <c r="N539" s="322">
        <f t="shared" ca="1" si="295"/>
        <v>73380.210691574961</v>
      </c>
      <c r="O539" s="322">
        <f t="shared" ca="1" si="295"/>
        <v>71244.59781506093</v>
      </c>
      <c r="P539" s="322">
        <f t="shared" ca="1" si="295"/>
        <v>69002.204294721203</v>
      </c>
      <c r="Q539" s="322">
        <f t="shared" ca="1" si="295"/>
        <v>66647.691098364492</v>
      </c>
      <c r="R539" s="322">
        <f t="shared" ca="1" si="295"/>
        <v>64175.452242189953</v>
      </c>
      <c r="S539" s="322">
        <f t="shared" ca="1" si="295"/>
        <v>61579.60144320668</v>
      </c>
      <c r="T539" s="322">
        <f t="shared" ca="1" si="295"/>
        <v>58853.958104274243</v>
      </c>
      <c r="U539" s="322">
        <f t="shared" ca="1" si="295"/>
        <v>55992.032598395192</v>
      </c>
      <c r="V539" s="322"/>
    </row>
    <row r="540" spans="1:22">
      <c r="A540" s="400">
        <f>Baseline!A540</f>
        <v>13</v>
      </c>
      <c r="B540" s="340" t="s">
        <v>65</v>
      </c>
      <c r="C540" s="35" t="str">
        <f>'Data Request'!$C$6</f>
        <v>Naira</v>
      </c>
      <c r="D540" s="35" t="str">
        <f>'Data Request'!$C$7</f>
        <v>Million</v>
      </c>
      <c r="G540" s="322">
        <f t="shared" ref="G540:U540" si="296">G109</f>
        <v>115522.25205775999</v>
      </c>
      <c r="H540" s="322">
        <f t="shared" si="296"/>
        <v>128142.09312897999</v>
      </c>
      <c r="I540" s="322">
        <f t="shared" si="296"/>
        <v>125648.7055425</v>
      </c>
      <c r="J540" s="322">
        <f t="shared" si="296"/>
        <v>167955.84872232002</v>
      </c>
      <c r="K540" s="322">
        <f t="shared" si="296"/>
        <v>166953.58491927999</v>
      </c>
      <c r="L540" s="322">
        <f t="shared" si="296"/>
        <v>141943.92663765425</v>
      </c>
      <c r="M540" s="322">
        <f t="shared" ca="1" si="296"/>
        <v>110917.07284278248</v>
      </c>
      <c r="N540" s="322">
        <f t="shared" ca="1" si="296"/>
        <v>74448.318207423494</v>
      </c>
      <c r="O540" s="322">
        <f t="shared" ca="1" si="296"/>
        <v>33966.616479076969</v>
      </c>
      <c r="P540" s="322">
        <f t="shared" ca="1" si="296"/>
        <v>-8596.9842885853723</v>
      </c>
      <c r="Q540" s="322">
        <f t="shared" ca="1" si="296"/>
        <v>-49785.915724291903</v>
      </c>
      <c r="R540" s="322">
        <f t="shared" ca="1" si="296"/>
        <v>-85541.98642224475</v>
      </c>
      <c r="S540" s="322">
        <f t="shared" ca="1" si="296"/>
        <v>-107266.27707331371</v>
      </c>
      <c r="T540" s="322">
        <f t="shared" ca="1" si="296"/>
        <v>-101819.27362721848</v>
      </c>
      <c r="U540" s="322">
        <f t="shared" ca="1" si="296"/>
        <v>-49529.088198765792</v>
      </c>
      <c r="V540" s="322"/>
    </row>
    <row r="541" spans="1:22">
      <c r="A541" s="400">
        <f>Baseline!A541</f>
        <v>0</v>
      </c>
      <c r="B541" s="320" t="s">
        <v>277</v>
      </c>
      <c r="C541" s="35" t="str">
        <f>'Data Request'!$C$6</f>
        <v>Naira</v>
      </c>
      <c r="D541" s="35" t="str">
        <f>'Data Request'!$C$7</f>
        <v>Million</v>
      </c>
      <c r="G541" s="322">
        <f>G544+G547</f>
        <v>3117.4286598907502</v>
      </c>
      <c r="H541" s="322">
        <f t="shared" ref="H541:U543" si="297">H544+H547</f>
        <v>3635.257474267501</v>
      </c>
      <c r="I541" s="322">
        <f t="shared" si="297"/>
        <v>4284.4112945044099</v>
      </c>
      <c r="J541" s="322">
        <f t="shared" si="297"/>
        <v>4220.0644088751851</v>
      </c>
      <c r="K541" s="322">
        <f t="shared" si="297"/>
        <v>5070.1728097647265</v>
      </c>
      <c r="L541" s="322">
        <f t="shared" si="297"/>
        <v>5608.8978032402702</v>
      </c>
      <c r="M541" s="322">
        <f t="shared" ca="1" si="297"/>
        <v>6098.2998050993247</v>
      </c>
      <c r="N541" s="322">
        <f t="shared" ca="1" si="297"/>
        <v>10093.104672572674</v>
      </c>
      <c r="O541" s="322">
        <f t="shared" ca="1" si="297"/>
        <v>9056.145896261758</v>
      </c>
      <c r="P541" s="322">
        <f t="shared" ca="1" si="297"/>
        <v>9678.4585136259484</v>
      </c>
      <c r="Q541" s="322">
        <f t="shared" ca="1" si="297"/>
        <v>-18714.309522388074</v>
      </c>
      <c r="R541" s="322">
        <f t="shared" ca="1" si="297"/>
        <v>-24832.377097378427</v>
      </c>
      <c r="S541" s="322">
        <f t="shared" ca="1" si="297"/>
        <v>-26827.150339965978</v>
      </c>
      <c r="T541" s="322">
        <f t="shared" ca="1" si="297"/>
        <v>-33216.417032290512</v>
      </c>
      <c r="U541" s="322">
        <f t="shared" ca="1" si="297"/>
        <v>-32075.819654398078</v>
      </c>
      <c r="V541" s="322"/>
    </row>
    <row r="542" spans="1:22">
      <c r="A542" s="400">
        <f>Baseline!A542</f>
        <v>0</v>
      </c>
      <c r="B542" s="340" t="s">
        <v>64</v>
      </c>
      <c r="C542" s="35" t="str">
        <f>'Data Request'!$C$6</f>
        <v>Naira</v>
      </c>
      <c r="D542" s="35" t="str">
        <f>'Data Request'!$C$7</f>
        <v>Million</v>
      </c>
      <c r="G542" s="322">
        <f t="shared" ref="G542:L543" si="298">G545+G548</f>
        <v>1064.7083728207501</v>
      </c>
      <c r="H542" s="322">
        <f t="shared" si="298"/>
        <v>1311.473475547501</v>
      </c>
      <c r="I542" s="322">
        <f t="shared" si="298"/>
        <v>1618.5382253244097</v>
      </c>
      <c r="J542" s="322">
        <f t="shared" si="298"/>
        <v>1642.574420965185</v>
      </c>
      <c r="K542" s="322">
        <f t="shared" si="298"/>
        <v>1737.1265014047269</v>
      </c>
      <c r="L542" s="322">
        <f t="shared" si="298"/>
        <v>2159.9052279207708</v>
      </c>
      <c r="M542" s="322">
        <f t="shared" ca="1" si="297"/>
        <v>2315.1628687088087</v>
      </c>
      <c r="N542" s="322">
        <f t="shared" ca="1" si="297"/>
        <v>2487.6358674146495</v>
      </c>
      <c r="O542" s="322">
        <f t="shared" ca="1" si="297"/>
        <v>2680.0754871098616</v>
      </c>
      <c r="P542" s="322">
        <f t="shared" ca="1" si="297"/>
        <v>2895.7486530547308</v>
      </c>
      <c r="Q542" s="322">
        <f t="shared" ca="1" si="297"/>
        <v>3138.5393556147187</v>
      </c>
      <c r="R542" s="322">
        <f t="shared" ca="1" si="297"/>
        <v>3413.0702472841563</v>
      </c>
      <c r="S542" s="322">
        <f t="shared" ca="1" si="297"/>
        <v>3724.8484683148054</v>
      </c>
      <c r="T542" s="322">
        <f t="shared" ca="1" si="297"/>
        <v>4080.4405421302763</v>
      </c>
      <c r="U542" s="322">
        <f t="shared" ca="1" si="297"/>
        <v>4487.6821497164647</v>
      </c>
      <c r="V542" s="322"/>
    </row>
    <row r="543" spans="1:22">
      <c r="A543" s="400">
        <f>Baseline!A543</f>
        <v>0</v>
      </c>
      <c r="B543" s="340" t="s">
        <v>65</v>
      </c>
      <c r="C543" s="35" t="str">
        <f>'Data Request'!$C$6</f>
        <v>Naira</v>
      </c>
      <c r="D543" s="35" t="str">
        <f>'Data Request'!$C$7</f>
        <v>Million</v>
      </c>
      <c r="G543" s="322">
        <f t="shared" si="298"/>
        <v>2052.7202870700003</v>
      </c>
      <c r="H543" s="322">
        <f t="shared" si="298"/>
        <v>2323.78399872</v>
      </c>
      <c r="I543" s="322">
        <f t="shared" si="298"/>
        <v>2665.8730691800001</v>
      </c>
      <c r="J543" s="322">
        <f t="shared" si="298"/>
        <v>2577.4899879100003</v>
      </c>
      <c r="K543" s="322">
        <f t="shared" si="298"/>
        <v>3333.0463083599998</v>
      </c>
      <c r="L543" s="322">
        <f t="shared" si="298"/>
        <v>3448.9925753194998</v>
      </c>
      <c r="M543" s="322">
        <f t="shared" ca="1" si="297"/>
        <v>3783.136936390516</v>
      </c>
      <c r="N543" s="322">
        <f t="shared" ca="1" si="297"/>
        <v>7605.4688051580233</v>
      </c>
      <c r="O543" s="322">
        <f t="shared" ca="1" si="297"/>
        <v>6376.0704091518965</v>
      </c>
      <c r="P543" s="322">
        <f t="shared" ca="1" si="297"/>
        <v>6782.7098605712163</v>
      </c>
      <c r="Q543" s="322">
        <f t="shared" ca="1" si="297"/>
        <v>-21852.848878002795</v>
      </c>
      <c r="R543" s="322">
        <f t="shared" ca="1" si="297"/>
        <v>-28245.447344662585</v>
      </c>
      <c r="S543" s="322">
        <f t="shared" ca="1" si="297"/>
        <v>-30551.998808280783</v>
      </c>
      <c r="T543" s="322">
        <f t="shared" ca="1" si="297"/>
        <v>-37296.857574420792</v>
      </c>
      <c r="U543" s="322">
        <f t="shared" ca="1" si="297"/>
        <v>-36563.501804114538</v>
      </c>
      <c r="V543" s="322"/>
    </row>
    <row r="544" spans="1:22">
      <c r="A544" s="400">
        <f>Baseline!A544</f>
        <v>14</v>
      </c>
      <c r="B544" s="320" t="s">
        <v>262</v>
      </c>
      <c r="C544" s="35" t="str">
        <f>'Data Request'!$C$6</f>
        <v>Naira</v>
      </c>
      <c r="D544" s="35" t="str">
        <f>'Data Request'!$C$7</f>
        <v>Million</v>
      </c>
      <c r="G544" s="322">
        <f t="shared" ref="G544:U544" si="299">G113</f>
        <v>1204.0948514742799</v>
      </c>
      <c r="H544" s="322">
        <f t="shared" si="299"/>
        <v>1486.0628325361731</v>
      </c>
      <c r="I544" s="322">
        <f t="shared" si="299"/>
        <v>1966.1344754043937</v>
      </c>
      <c r="J544" s="322">
        <f t="shared" si="299"/>
        <v>2048.435682635185</v>
      </c>
      <c r="K544" s="322">
        <f t="shared" si="299"/>
        <v>2525.3967569747269</v>
      </c>
      <c r="L544" s="322">
        <f t="shared" si="299"/>
        <v>2858.9436678107704</v>
      </c>
      <c r="M544" s="322">
        <f t="shared" ca="1" si="299"/>
        <v>3983.2285685028091</v>
      </c>
      <c r="N544" s="322">
        <f t="shared" ca="1" si="299"/>
        <v>9048.037994421451</v>
      </c>
      <c r="O544" s="322">
        <f t="shared" ca="1" si="299"/>
        <v>9149.7338456840225</v>
      </c>
      <c r="P544" s="322">
        <f t="shared" ca="1" si="299"/>
        <v>11256.514489509724</v>
      </c>
      <c r="Q544" s="322">
        <f t="shared" ca="1" si="299"/>
        <v>-15626.903146929028</v>
      </c>
      <c r="R544" s="322">
        <f t="shared" ca="1" si="299"/>
        <v>-18994.329234597222</v>
      </c>
      <c r="S544" s="322">
        <f t="shared" ca="1" si="299"/>
        <v>-18844.661898035694</v>
      </c>
      <c r="T544" s="322">
        <f t="shared" ca="1" si="299"/>
        <v>-24309.641018684091</v>
      </c>
      <c r="U544" s="322">
        <f t="shared" ca="1" si="299"/>
        <v>-24356.867759133249</v>
      </c>
      <c r="V544" s="322"/>
    </row>
    <row r="545" spans="1:22">
      <c r="A545" s="400">
        <f>Baseline!A545</f>
        <v>15</v>
      </c>
      <c r="B545" s="340" t="s">
        <v>64</v>
      </c>
      <c r="C545" s="35" t="str">
        <f>'Data Request'!$C$6</f>
        <v>Naira</v>
      </c>
      <c r="D545" s="35" t="str">
        <f>'Data Request'!$C$7</f>
        <v>Million</v>
      </c>
      <c r="G545" s="322">
        <f t="shared" ref="G545:U545" si="300">G114</f>
        <v>749.37921787428002</v>
      </c>
      <c r="H545" s="322">
        <f t="shared" si="300"/>
        <v>1013.9213346861732</v>
      </c>
      <c r="I545" s="322">
        <f t="shared" si="300"/>
        <v>1285.7762761843937</v>
      </c>
      <c r="J545" s="322">
        <f t="shared" si="300"/>
        <v>1353.2165613851851</v>
      </c>
      <c r="K545" s="322">
        <f t="shared" si="300"/>
        <v>1511.2757878047269</v>
      </c>
      <c r="L545" s="322">
        <f t="shared" si="300"/>
        <v>1844.8226986407706</v>
      </c>
      <c r="M545" s="322">
        <f t="shared" ca="1" si="300"/>
        <v>1937.0638335728088</v>
      </c>
      <c r="N545" s="322">
        <f t="shared" ca="1" si="300"/>
        <v>2033.9170252514496</v>
      </c>
      <c r="O545" s="322">
        <f t="shared" ca="1" si="300"/>
        <v>2135.6128765140215</v>
      </c>
      <c r="P545" s="322">
        <f t="shared" ca="1" si="300"/>
        <v>2242.3935203397227</v>
      </c>
      <c r="Q545" s="322">
        <f t="shared" ca="1" si="300"/>
        <v>2354.5131963567092</v>
      </c>
      <c r="R545" s="322">
        <f t="shared" ca="1" si="300"/>
        <v>2472.2388561745447</v>
      </c>
      <c r="S545" s="322">
        <f t="shared" ca="1" si="300"/>
        <v>2595.8507989832715</v>
      </c>
      <c r="T545" s="322">
        <f t="shared" ca="1" si="300"/>
        <v>2725.6433389324357</v>
      </c>
      <c r="U545" s="322">
        <f t="shared" ca="1" si="300"/>
        <v>2861.9255058790563</v>
      </c>
      <c r="V545" s="322"/>
    </row>
    <row r="546" spans="1:22">
      <c r="A546" s="400">
        <f>Baseline!A546</f>
        <v>16</v>
      </c>
      <c r="B546" s="340" t="s">
        <v>65</v>
      </c>
      <c r="C546" s="35" t="str">
        <f>'Data Request'!$C$6</f>
        <v>Naira</v>
      </c>
      <c r="D546" s="35" t="str">
        <f>'Data Request'!$C$7</f>
        <v>Million</v>
      </c>
      <c r="G546" s="322">
        <f t="shared" ref="G546:U546" si="301">G115</f>
        <v>454.71563360000005</v>
      </c>
      <c r="H546" s="322">
        <f t="shared" si="301"/>
        <v>472.14149785000001</v>
      </c>
      <c r="I546" s="322">
        <f t="shared" si="301"/>
        <v>680.35819921999996</v>
      </c>
      <c r="J546" s="322">
        <f t="shared" si="301"/>
        <v>695.21912125000006</v>
      </c>
      <c r="K546" s="322">
        <f t="shared" si="301"/>
        <v>1014.1209691700001</v>
      </c>
      <c r="L546" s="322">
        <f t="shared" si="301"/>
        <v>1014.1209691700001</v>
      </c>
      <c r="M546" s="322">
        <f t="shared" ca="1" si="301"/>
        <v>2046.1647349300001</v>
      </c>
      <c r="N546" s="322">
        <f t="shared" ca="1" si="301"/>
        <v>7014.1209691700005</v>
      </c>
      <c r="O546" s="322">
        <f t="shared" ca="1" si="301"/>
        <v>7014.1209691700005</v>
      </c>
      <c r="P546" s="322">
        <f t="shared" ca="1" si="301"/>
        <v>9014.1209691700005</v>
      </c>
      <c r="Q546" s="322">
        <f t="shared" ca="1" si="301"/>
        <v>-17981.416343285739</v>
      </c>
      <c r="R546" s="322">
        <f t="shared" ca="1" si="301"/>
        <v>-21466.568090771769</v>
      </c>
      <c r="S546" s="322">
        <f t="shared" ca="1" si="301"/>
        <v>-21440.512697018967</v>
      </c>
      <c r="T546" s="322">
        <f t="shared" ca="1" si="301"/>
        <v>-27035.284357616525</v>
      </c>
      <c r="U546" s="322">
        <f t="shared" ca="1" si="301"/>
        <v>-27218.793265012304</v>
      </c>
      <c r="V546" s="322"/>
    </row>
    <row r="547" spans="1:22">
      <c r="A547" s="400">
        <f>Baseline!A547</f>
        <v>17</v>
      </c>
      <c r="B547" s="320" t="s">
        <v>263</v>
      </c>
      <c r="C547" s="35" t="str">
        <f>'Data Request'!$C$6</f>
        <v>Naira</v>
      </c>
      <c r="D547" s="35" t="str">
        <f>'Data Request'!$C$7</f>
        <v>Million</v>
      </c>
      <c r="G547" s="322">
        <f t="shared" ref="G547:U547" si="302">G116</f>
        <v>1913.33380841647</v>
      </c>
      <c r="H547" s="322">
        <f t="shared" si="302"/>
        <v>2149.1946417313279</v>
      </c>
      <c r="I547" s="322">
        <f t="shared" si="302"/>
        <v>2318.2768191000159</v>
      </c>
      <c r="J547" s="322">
        <f t="shared" si="302"/>
        <v>2171.6287262400001</v>
      </c>
      <c r="K547" s="322">
        <f t="shared" si="302"/>
        <v>2544.7760527899995</v>
      </c>
      <c r="L547" s="322">
        <f t="shared" si="302"/>
        <v>2749.9541354294997</v>
      </c>
      <c r="M547" s="322">
        <f t="shared" si="302"/>
        <v>2115.071236596516</v>
      </c>
      <c r="N547" s="322">
        <f t="shared" ca="1" si="302"/>
        <v>1045.0666781512227</v>
      </c>
      <c r="O547" s="322">
        <f t="shared" ca="1" si="302"/>
        <v>-93.587949422263591</v>
      </c>
      <c r="P547" s="322">
        <f t="shared" ca="1" si="302"/>
        <v>-1578.0559758837762</v>
      </c>
      <c r="Q547" s="322">
        <f t="shared" ca="1" si="302"/>
        <v>-3087.4063754590466</v>
      </c>
      <c r="R547" s="322">
        <f t="shared" ca="1" si="302"/>
        <v>-5838.0478627812035</v>
      </c>
      <c r="S547" s="322">
        <f t="shared" ca="1" si="302"/>
        <v>-7982.4884419302816</v>
      </c>
      <c r="T547" s="322">
        <f t="shared" ca="1" si="302"/>
        <v>-8906.7760136064244</v>
      </c>
      <c r="U547" s="322">
        <f t="shared" ca="1" si="302"/>
        <v>-7718.9518952648286</v>
      </c>
      <c r="V547" s="322"/>
    </row>
    <row r="548" spans="1:22">
      <c r="A548" s="400">
        <f>Baseline!A548</f>
        <v>18</v>
      </c>
      <c r="B548" s="340" t="s">
        <v>64</v>
      </c>
      <c r="C548" s="35" t="str">
        <f>'Data Request'!$C$6</f>
        <v>Naira</v>
      </c>
      <c r="D548" s="35" t="str">
        <f>'Data Request'!$C$7</f>
        <v>Million</v>
      </c>
      <c r="G548" s="322">
        <f t="shared" ref="G548:U548" si="303">G117</f>
        <v>315.32915494647006</v>
      </c>
      <c r="H548" s="322">
        <f t="shared" si="303"/>
        <v>297.55214086132793</v>
      </c>
      <c r="I548" s="322">
        <f t="shared" si="303"/>
        <v>332.76194914001599</v>
      </c>
      <c r="J548" s="322">
        <f t="shared" si="303"/>
        <v>289.35785958000002</v>
      </c>
      <c r="K548" s="322">
        <f t="shared" si="303"/>
        <v>225.85071360000003</v>
      </c>
      <c r="L548" s="322">
        <f t="shared" si="303"/>
        <v>315.08252928000007</v>
      </c>
      <c r="M548" s="322">
        <f t="shared" si="303"/>
        <v>378.099035136</v>
      </c>
      <c r="N548" s="322">
        <f t="shared" ca="1" si="303"/>
        <v>453.71884216320001</v>
      </c>
      <c r="O548" s="322">
        <f t="shared" ca="1" si="303"/>
        <v>544.46261059584003</v>
      </c>
      <c r="P548" s="322">
        <f t="shared" ca="1" si="303"/>
        <v>653.35513271500793</v>
      </c>
      <c r="Q548" s="322">
        <f t="shared" ca="1" si="303"/>
        <v>784.02615925800944</v>
      </c>
      <c r="R548" s="322">
        <f t="shared" ca="1" si="303"/>
        <v>940.83139110961145</v>
      </c>
      <c r="S548" s="322">
        <f t="shared" ca="1" si="303"/>
        <v>1128.9976693315336</v>
      </c>
      <c r="T548" s="322">
        <f t="shared" ca="1" si="303"/>
        <v>1354.7972031978404</v>
      </c>
      <c r="U548" s="322">
        <f t="shared" ca="1" si="303"/>
        <v>1625.7566438374083</v>
      </c>
      <c r="V548" s="322"/>
    </row>
    <row r="549" spans="1:22">
      <c r="A549" s="400">
        <f>Baseline!A549</f>
        <v>19</v>
      </c>
      <c r="B549" s="340" t="s">
        <v>65</v>
      </c>
      <c r="C549" s="35" t="str">
        <f>'Data Request'!$C$6</f>
        <v>Naira</v>
      </c>
      <c r="D549" s="35" t="str">
        <f>'Data Request'!$C$7</f>
        <v>Million</v>
      </c>
      <c r="G549" s="322">
        <f t="shared" ref="G549:U549" si="304">G118</f>
        <v>1598.00465347</v>
      </c>
      <c r="H549" s="322">
        <f t="shared" si="304"/>
        <v>1851.6425008699998</v>
      </c>
      <c r="I549" s="322">
        <f t="shared" si="304"/>
        <v>1985.5148699600002</v>
      </c>
      <c r="J549" s="322">
        <f t="shared" si="304"/>
        <v>1882.2708666600001</v>
      </c>
      <c r="K549" s="322">
        <f t="shared" si="304"/>
        <v>2318.9253391899997</v>
      </c>
      <c r="L549" s="322">
        <f t="shared" si="304"/>
        <v>2434.8716061494997</v>
      </c>
      <c r="M549" s="322">
        <f t="shared" si="304"/>
        <v>1736.9722014605159</v>
      </c>
      <c r="N549" s="322">
        <f t="shared" ca="1" si="304"/>
        <v>591.34783598802278</v>
      </c>
      <c r="O549" s="322">
        <f t="shared" ca="1" si="304"/>
        <v>-638.05056001810362</v>
      </c>
      <c r="P549" s="322">
        <f t="shared" ca="1" si="304"/>
        <v>-2231.4111085987843</v>
      </c>
      <c r="Q549" s="322">
        <f t="shared" ca="1" si="304"/>
        <v>-3871.4325347170561</v>
      </c>
      <c r="R549" s="322">
        <f t="shared" ca="1" si="304"/>
        <v>-6778.8792538908147</v>
      </c>
      <c r="S549" s="322">
        <f t="shared" ca="1" si="304"/>
        <v>-9111.4861112618146</v>
      </c>
      <c r="T549" s="322">
        <f t="shared" ca="1" si="304"/>
        <v>-10261.573216804265</v>
      </c>
      <c r="U549" s="322">
        <f t="shared" ca="1" si="304"/>
        <v>-9344.7085391022374</v>
      </c>
      <c r="V549" s="322"/>
    </row>
    <row r="550" spans="1:22">
      <c r="A550" s="400" t="str">
        <f>Baseline!A550</f>
        <v>A</v>
      </c>
      <c r="B550" s="342" t="s">
        <v>310</v>
      </c>
      <c r="C550" s="364" t="str">
        <f>'Data Request'!$C$6</f>
        <v>Naira</v>
      </c>
      <c r="D550" s="364" t="str">
        <f>'Data Request'!$C$7</f>
        <v>Million</v>
      </c>
      <c r="E550" s="365"/>
      <c r="F550" s="365"/>
      <c r="G550" s="366">
        <f t="shared" ref="G550:U550" si="305">G6</f>
        <v>1660778</v>
      </c>
      <c r="H550" s="366">
        <f t="shared" si="305"/>
        <v>1808632</v>
      </c>
      <c r="I550" s="366">
        <f t="shared" si="305"/>
        <v>2314949</v>
      </c>
      <c r="J550" s="366">
        <f t="shared" si="305"/>
        <v>2593789</v>
      </c>
      <c r="K550" s="366">
        <f t="shared" si="305"/>
        <v>2928298</v>
      </c>
      <c r="L550" s="366">
        <f t="shared" si="305"/>
        <v>3069404</v>
      </c>
      <c r="M550" s="366">
        <f t="shared" si="305"/>
        <v>3604201.5978529975</v>
      </c>
      <c r="N550" s="366">
        <f t="shared" si="305"/>
        <v>4232179.6537588732</v>
      </c>
      <c r="O550" s="366">
        <f t="shared" si="305"/>
        <v>4969573.4645809662</v>
      </c>
      <c r="P550" s="366">
        <f t="shared" si="305"/>
        <v>5835447.0840888247</v>
      </c>
      <c r="Q550" s="366">
        <f t="shared" si="305"/>
        <v>6852186.191410305</v>
      </c>
      <c r="R550" s="366">
        <f t="shared" si="305"/>
        <v>8046076.8344171261</v>
      </c>
      <c r="S550" s="366">
        <f t="shared" si="305"/>
        <v>9447985.0104626808</v>
      </c>
      <c r="T550" s="366">
        <f t="shared" si="305"/>
        <v>11094154.653867904</v>
      </c>
      <c r="U550" s="366">
        <f t="shared" si="305"/>
        <v>13027144.660754651</v>
      </c>
      <c r="V550" s="322"/>
    </row>
    <row r="551" spans="1:22">
      <c r="A551" s="400">
        <f>Baseline!A551</f>
        <v>0</v>
      </c>
      <c r="B551" s="320" t="s">
        <v>125</v>
      </c>
      <c r="C551" s="35" t="str">
        <f>'Data Request'!$C$6</f>
        <v>Naira</v>
      </c>
      <c r="D551" s="35" t="str">
        <f>'Data Request'!$C$7</f>
        <v>Million</v>
      </c>
      <c r="G551" s="322">
        <f t="shared" ref="G551:U551" si="306">G13</f>
        <v>80202.713683559996</v>
      </c>
      <c r="H551" s="322">
        <f t="shared" si="306"/>
        <v>72309.791318599993</v>
      </c>
      <c r="I551" s="322">
        <f t="shared" si="306"/>
        <v>70025.797283170003</v>
      </c>
      <c r="J551" s="322">
        <f t="shared" si="306"/>
        <v>100931.84955251</v>
      </c>
      <c r="K551" s="322">
        <f t="shared" si="306"/>
        <v>102447.65274292999</v>
      </c>
      <c r="L551" s="322">
        <f t="shared" si="306"/>
        <v>83574.498067620763</v>
      </c>
      <c r="M551" s="322">
        <f t="shared" ca="1" si="306"/>
        <v>92086.981749370098</v>
      </c>
      <c r="N551" s="322">
        <f t="shared" ca="1" si="306"/>
        <v>110013.37976701776</v>
      </c>
      <c r="O551" s="322">
        <f t="shared" ca="1" si="306"/>
        <v>131258.65201396772</v>
      </c>
      <c r="P551" s="322">
        <f t="shared" ca="1" si="306"/>
        <v>166080.97184713522</v>
      </c>
      <c r="Q551" s="322">
        <f t="shared" ca="1" si="306"/>
        <v>189003.12589680686</v>
      </c>
      <c r="R551" s="322">
        <f t="shared" ca="1" si="306"/>
        <v>258875.07358670596</v>
      </c>
      <c r="S551" s="322">
        <f t="shared" ca="1" si="306"/>
        <v>368532.59988804138</v>
      </c>
      <c r="T551" s="322">
        <f t="shared" ca="1" si="306"/>
        <v>525416.26941291697</v>
      </c>
      <c r="U551" s="322">
        <f t="shared" ca="1" si="306"/>
        <v>764620.8641526025</v>
      </c>
      <c r="V551" s="322"/>
    </row>
    <row r="552" spans="1:22">
      <c r="A552" s="400">
        <f>Baseline!A552</f>
        <v>0</v>
      </c>
      <c r="B552" s="340" t="s">
        <v>335</v>
      </c>
      <c r="C552" s="35" t="str">
        <f>'Data Request'!$C$6</f>
        <v>Naira</v>
      </c>
      <c r="D552" s="35" t="str">
        <f>'Data Request'!$C$7</f>
        <v>Million</v>
      </c>
      <c r="G552" s="322">
        <f t="shared" ref="G552:U552" si="307">G14</f>
        <v>32533.115820049999</v>
      </c>
      <c r="H552" s="322">
        <f t="shared" si="307"/>
        <v>43411.141877559996</v>
      </c>
      <c r="I552" s="322">
        <f t="shared" si="307"/>
        <v>36182.984692190003</v>
      </c>
      <c r="J552" s="322">
        <f t="shared" si="307"/>
        <v>42758.634265220004</v>
      </c>
      <c r="K552" s="322">
        <f t="shared" si="307"/>
        <v>41406.205692240001</v>
      </c>
      <c r="L552" s="322">
        <f t="shared" si="307"/>
        <v>43476.515976852002</v>
      </c>
      <c r="M552" s="322">
        <f t="shared" si="307"/>
        <v>42796.620552419619</v>
      </c>
      <c r="N552" s="322">
        <f t="shared" si="307"/>
        <v>42127.357483818378</v>
      </c>
      <c r="O552" s="322">
        <f t="shared" si="307"/>
        <v>41468.560499903542</v>
      </c>
      <c r="P552" s="322">
        <f t="shared" si="307"/>
        <v>40820.065929715507</v>
      </c>
      <c r="Q552" s="322">
        <f t="shared" si="307"/>
        <v>40181.712661817539</v>
      </c>
      <c r="R552" s="322">
        <f t="shared" si="307"/>
        <v>39553.342104269366</v>
      </c>
      <c r="S552" s="322">
        <f t="shared" si="307"/>
        <v>38934.798145226756</v>
      </c>
      <c r="T552" s="322">
        <f t="shared" si="307"/>
        <v>38325.927114157195</v>
      </c>
      <c r="U552" s="322">
        <f t="shared" si="307"/>
        <v>37726.577743662143</v>
      </c>
      <c r="V552" s="322"/>
    </row>
    <row r="553" spans="1:22">
      <c r="A553" s="400">
        <f>Baseline!A553</f>
        <v>0</v>
      </c>
      <c r="B553" s="344" t="s">
        <v>265</v>
      </c>
      <c r="C553" s="35" t="str">
        <f>'Data Request'!$C$6</f>
        <v>Naira</v>
      </c>
      <c r="D553" s="35" t="str">
        <f>'Data Request'!$C$7</f>
        <v>Million</v>
      </c>
      <c r="G553" s="322">
        <f t="shared" ref="G553:U553" si="308">G15</f>
        <v>0</v>
      </c>
      <c r="H553" s="322">
        <f t="shared" si="308"/>
        <v>0</v>
      </c>
      <c r="I553" s="322">
        <f t="shared" si="308"/>
        <v>0</v>
      </c>
      <c r="J553" s="322">
        <f t="shared" si="308"/>
        <v>0</v>
      </c>
      <c r="K553" s="322">
        <f t="shared" si="308"/>
        <v>0</v>
      </c>
      <c r="L553" s="322">
        <f t="shared" si="308"/>
        <v>0</v>
      </c>
      <c r="M553" s="322">
        <f t="shared" si="308"/>
        <v>0</v>
      </c>
      <c r="N553" s="322">
        <f t="shared" si="308"/>
        <v>0</v>
      </c>
      <c r="O553" s="322">
        <f t="shared" si="308"/>
        <v>0</v>
      </c>
      <c r="P553" s="322">
        <f t="shared" si="308"/>
        <v>0</v>
      </c>
      <c r="Q553" s="322">
        <f t="shared" si="308"/>
        <v>0</v>
      </c>
      <c r="R553" s="322">
        <f t="shared" si="308"/>
        <v>0</v>
      </c>
      <c r="S553" s="322">
        <f t="shared" si="308"/>
        <v>0</v>
      </c>
      <c r="T553" s="322">
        <f t="shared" si="308"/>
        <v>0</v>
      </c>
      <c r="U553" s="322">
        <f t="shared" si="308"/>
        <v>0</v>
      </c>
      <c r="V553" s="322"/>
    </row>
    <row r="554" spans="1:22">
      <c r="A554" s="400">
        <f>Baseline!A554</f>
        <v>0</v>
      </c>
      <c r="B554" s="344" t="s">
        <v>267</v>
      </c>
      <c r="C554" s="35" t="str">
        <f>'Data Request'!$C$6</f>
        <v>Naira</v>
      </c>
      <c r="D554" s="35" t="str">
        <f>'Data Request'!$C$7</f>
        <v>Million</v>
      </c>
      <c r="G554" s="322">
        <f t="shared" ref="G554:U554" si="309">G16</f>
        <v>0</v>
      </c>
      <c r="H554" s="322">
        <f t="shared" si="309"/>
        <v>0</v>
      </c>
      <c r="I554" s="322">
        <f t="shared" si="309"/>
        <v>0</v>
      </c>
      <c r="J554" s="322">
        <f t="shared" si="309"/>
        <v>0</v>
      </c>
      <c r="K554" s="322">
        <f t="shared" si="309"/>
        <v>0</v>
      </c>
      <c r="L554" s="322">
        <f t="shared" si="309"/>
        <v>0</v>
      </c>
      <c r="M554" s="322">
        <f t="shared" si="309"/>
        <v>0</v>
      </c>
      <c r="N554" s="322">
        <f t="shared" si="309"/>
        <v>0</v>
      </c>
      <c r="O554" s="322">
        <f t="shared" si="309"/>
        <v>0</v>
      </c>
      <c r="P554" s="322">
        <f t="shared" si="309"/>
        <v>0</v>
      </c>
      <c r="Q554" s="322">
        <f t="shared" si="309"/>
        <v>0</v>
      </c>
      <c r="R554" s="322">
        <f t="shared" si="309"/>
        <v>0</v>
      </c>
      <c r="S554" s="322">
        <f t="shared" si="309"/>
        <v>0</v>
      </c>
      <c r="T554" s="322">
        <f t="shared" si="309"/>
        <v>0</v>
      </c>
      <c r="U554" s="322">
        <f t="shared" si="309"/>
        <v>0</v>
      </c>
      <c r="V554" s="322"/>
    </row>
    <row r="555" spans="1:22">
      <c r="A555" s="400">
        <f>Baseline!A555</f>
        <v>0</v>
      </c>
      <c r="B555" s="345" t="s">
        <v>273</v>
      </c>
      <c r="C555" s="35" t="str">
        <f>'Data Request'!$C$6</f>
        <v>Naira</v>
      </c>
      <c r="D555" s="35" t="str">
        <f>'Data Request'!$C$7</f>
        <v>Million</v>
      </c>
      <c r="G555" s="322">
        <f t="shared" ref="G555:U555" si="310">G17</f>
        <v>0</v>
      </c>
      <c r="H555" s="322">
        <f t="shared" si="310"/>
        <v>0</v>
      </c>
      <c r="I555" s="322">
        <f t="shared" si="310"/>
        <v>0</v>
      </c>
      <c r="J555" s="322">
        <f t="shared" si="310"/>
        <v>0</v>
      </c>
      <c r="K555" s="322">
        <f t="shared" si="310"/>
        <v>0</v>
      </c>
      <c r="L555" s="322">
        <f t="shared" si="310"/>
        <v>0</v>
      </c>
      <c r="M555" s="322">
        <f t="shared" si="310"/>
        <v>0</v>
      </c>
      <c r="N555" s="322">
        <f t="shared" si="310"/>
        <v>0</v>
      </c>
      <c r="O555" s="322">
        <f t="shared" si="310"/>
        <v>0</v>
      </c>
      <c r="P555" s="322">
        <f t="shared" si="310"/>
        <v>0</v>
      </c>
      <c r="Q555" s="322">
        <f t="shared" si="310"/>
        <v>0</v>
      </c>
      <c r="R555" s="322">
        <f t="shared" si="310"/>
        <v>0</v>
      </c>
      <c r="S555" s="322">
        <f t="shared" si="310"/>
        <v>0</v>
      </c>
      <c r="T555" s="322">
        <f t="shared" si="310"/>
        <v>0</v>
      </c>
      <c r="U555" s="322">
        <f t="shared" si="310"/>
        <v>0</v>
      </c>
      <c r="V555" s="322"/>
    </row>
    <row r="556" spans="1:22">
      <c r="A556" s="400">
        <f>Baseline!A556</f>
        <v>0</v>
      </c>
      <c r="B556" s="345" t="s">
        <v>274</v>
      </c>
      <c r="C556" s="35" t="str">
        <f>'Data Request'!$C$6</f>
        <v>Naira</v>
      </c>
      <c r="D556" s="35" t="str">
        <f>'Data Request'!$C$7</f>
        <v>Million</v>
      </c>
      <c r="G556" s="322">
        <f t="shared" ref="G556:U556" si="311">G18</f>
        <v>0</v>
      </c>
      <c r="H556" s="322">
        <f t="shared" si="311"/>
        <v>0</v>
      </c>
      <c r="I556" s="322">
        <f t="shared" si="311"/>
        <v>0</v>
      </c>
      <c r="J556" s="322">
        <f t="shared" si="311"/>
        <v>0</v>
      </c>
      <c r="K556" s="322">
        <f t="shared" si="311"/>
        <v>0</v>
      </c>
      <c r="L556" s="322">
        <f t="shared" si="311"/>
        <v>0</v>
      </c>
      <c r="M556" s="322">
        <f t="shared" si="311"/>
        <v>0</v>
      </c>
      <c r="N556" s="322">
        <f t="shared" si="311"/>
        <v>0</v>
      </c>
      <c r="O556" s="322">
        <f t="shared" si="311"/>
        <v>0</v>
      </c>
      <c r="P556" s="322">
        <f t="shared" si="311"/>
        <v>0</v>
      </c>
      <c r="Q556" s="322">
        <f t="shared" si="311"/>
        <v>0</v>
      </c>
      <c r="R556" s="322">
        <f t="shared" si="311"/>
        <v>0</v>
      </c>
      <c r="S556" s="322">
        <f t="shared" si="311"/>
        <v>0</v>
      </c>
      <c r="T556" s="322">
        <f t="shared" si="311"/>
        <v>0</v>
      </c>
      <c r="U556" s="322">
        <f t="shared" si="311"/>
        <v>0</v>
      </c>
      <c r="V556" s="322"/>
    </row>
    <row r="557" spans="1:22">
      <c r="A557" s="400">
        <f>Baseline!A557</f>
        <v>0</v>
      </c>
      <c r="B557" s="345" t="s">
        <v>308</v>
      </c>
      <c r="C557" s="35" t="str">
        <f>'Data Request'!$C$6</f>
        <v>Naira</v>
      </c>
      <c r="D557" s="35" t="str">
        <f>'Data Request'!$C$7</f>
        <v>Million</v>
      </c>
      <c r="G557" s="322">
        <f t="shared" ref="G557:U557" si="312">G19</f>
        <v>7886.2365137799998</v>
      </c>
      <c r="H557" s="322">
        <f t="shared" si="312"/>
        <v>7698.8812524899995</v>
      </c>
      <c r="I557" s="322">
        <f t="shared" si="312"/>
        <v>9517.926601090001</v>
      </c>
      <c r="J557" s="322">
        <f t="shared" si="312"/>
        <v>10766.78555074</v>
      </c>
      <c r="K557" s="322">
        <f t="shared" si="312"/>
        <v>11565.18531755</v>
      </c>
      <c r="L557" s="322">
        <f t="shared" si="312"/>
        <v>12143.444583427501</v>
      </c>
      <c r="M557" s="322">
        <f t="shared" si="312"/>
        <v>13907.53687997431</v>
      </c>
      <c r="N557" s="322">
        <f t="shared" si="312"/>
        <v>15927.900913041651</v>
      </c>
      <c r="O557" s="322">
        <f t="shared" si="312"/>
        <v>18241.76557539653</v>
      </c>
      <c r="P557" s="322">
        <f t="shared" si="312"/>
        <v>20891.768044291308</v>
      </c>
      <c r="Q557" s="322">
        <f t="shared" si="312"/>
        <v>23926.739449231398</v>
      </c>
      <c r="R557" s="322">
        <f t="shared" si="312"/>
        <v>27402.604674611975</v>
      </c>
      <c r="S557" s="322">
        <f t="shared" si="312"/>
        <v>31383.412877728621</v>
      </c>
      <c r="T557" s="322">
        <f t="shared" si="312"/>
        <v>35942.517711336113</v>
      </c>
      <c r="U557" s="322">
        <f t="shared" si="312"/>
        <v>41163.928998508876</v>
      </c>
      <c r="V557" s="322"/>
    </row>
    <row r="558" spans="1:22">
      <c r="A558" s="400">
        <f>Baseline!A558</f>
        <v>3</v>
      </c>
      <c r="B558" s="368" t="s">
        <v>309</v>
      </c>
      <c r="C558" s="364" t="str">
        <f>'Data Request'!$C$6</f>
        <v>Naira</v>
      </c>
      <c r="D558" s="364" t="str">
        <f>'Data Request'!$C$7</f>
        <v>Million</v>
      </c>
      <c r="E558" s="365"/>
      <c r="F558" s="365"/>
      <c r="G558" s="366">
        <f t="shared" ref="G558:U558" si="313">G20</f>
        <v>9093.8036747000006</v>
      </c>
      <c r="H558" s="366">
        <f t="shared" si="313"/>
        <v>9140.44405482</v>
      </c>
      <c r="I558" s="366">
        <f t="shared" si="313"/>
        <v>18104.562225630001</v>
      </c>
      <c r="J558" s="366">
        <f t="shared" si="313"/>
        <v>17552.10593709</v>
      </c>
      <c r="K558" s="366">
        <f t="shared" si="313"/>
        <v>24093.842507000001</v>
      </c>
      <c r="L558" s="366">
        <f t="shared" si="313"/>
        <v>25298.534632350002</v>
      </c>
      <c r="M558" s="366">
        <f t="shared" si="313"/>
        <v>34946.870476797063</v>
      </c>
      <c r="N558" s="366">
        <f t="shared" si="313"/>
        <v>48274.881287406184</v>
      </c>
      <c r="O558" s="366">
        <f t="shared" si="313"/>
        <v>66685.91869651014</v>
      </c>
      <c r="P558" s="366">
        <f t="shared" si="313"/>
        <v>92118.543511730706</v>
      </c>
      <c r="Q558" s="366">
        <f t="shared" si="313"/>
        <v>127250.64338307916</v>
      </c>
      <c r="R558" s="366">
        <f t="shared" si="313"/>
        <v>175781.39671026767</v>
      </c>
      <c r="S558" s="366">
        <f t="shared" si="313"/>
        <v>242820.77172995443</v>
      </c>
      <c r="T558" s="366">
        <f t="shared" si="313"/>
        <v>335427.57246783545</v>
      </c>
      <c r="U558" s="366">
        <f t="shared" si="313"/>
        <v>463352.68424561032</v>
      </c>
      <c r="V558" s="322"/>
    </row>
    <row r="559" spans="1:22">
      <c r="A559" s="400">
        <f>Baseline!A559</f>
        <v>0</v>
      </c>
      <c r="B559" s="345" t="s">
        <v>275</v>
      </c>
      <c r="C559" s="35" t="str">
        <f>'Data Request'!$C$6</f>
        <v>Naira</v>
      </c>
      <c r="D559" s="35" t="str">
        <f>'Data Request'!$C$7</f>
        <v>Million</v>
      </c>
      <c r="G559" s="322">
        <f t="shared" ref="G559:U559" si="314">G21</f>
        <v>0</v>
      </c>
      <c r="H559" s="322">
        <f t="shared" si="314"/>
        <v>0</v>
      </c>
      <c r="I559" s="322">
        <f t="shared" si="314"/>
        <v>0</v>
      </c>
      <c r="J559" s="322">
        <f t="shared" si="314"/>
        <v>0</v>
      </c>
      <c r="K559" s="322">
        <f t="shared" si="314"/>
        <v>0</v>
      </c>
      <c r="L559" s="322">
        <f t="shared" si="314"/>
        <v>2656.0028749912562</v>
      </c>
      <c r="M559" s="322">
        <f t="shared" ca="1" si="314"/>
        <v>435.95384017910328</v>
      </c>
      <c r="N559" s="322">
        <f t="shared" ca="1" si="314"/>
        <v>3683.2400827515557</v>
      </c>
      <c r="O559" s="322">
        <f t="shared" ca="1" si="314"/>
        <v>4862.4072421575038</v>
      </c>
      <c r="P559" s="322">
        <f t="shared" ca="1" si="314"/>
        <v>12250.5943613977</v>
      </c>
      <c r="Q559" s="322">
        <f t="shared" ca="1" si="314"/>
        <v>-2355.9695973212365</v>
      </c>
      <c r="R559" s="322">
        <f t="shared" ca="1" si="314"/>
        <v>16137.730097556945</v>
      </c>
      <c r="S559" s="322">
        <f t="shared" ca="1" si="314"/>
        <v>55393.617135131535</v>
      </c>
      <c r="T559" s="322">
        <f t="shared" ca="1" si="314"/>
        <v>115720.25211958816</v>
      </c>
      <c r="U559" s="322">
        <f t="shared" ca="1" si="314"/>
        <v>222377.67316482114</v>
      </c>
      <c r="V559" s="322"/>
    </row>
    <row r="560" spans="1:22">
      <c r="A560" s="400">
        <f>Baseline!A560</f>
        <v>4</v>
      </c>
      <c r="B560" s="346" t="str">
        <f>B22</f>
        <v>Grants</v>
      </c>
      <c r="C560" s="35" t="str">
        <f>'Data Request'!$C$6</f>
        <v>Naira</v>
      </c>
      <c r="D560" s="35" t="str">
        <f>'Data Request'!$C$7</f>
        <v>Million</v>
      </c>
      <c r="G560" s="322">
        <f t="shared" ref="G560:U560" si="315">G22</f>
        <v>539.4510626</v>
      </c>
      <c r="H560" s="322">
        <f t="shared" si="315"/>
        <v>675.55696641999998</v>
      </c>
      <c r="I560" s="322">
        <f t="shared" si="315"/>
        <v>3961.25615926</v>
      </c>
      <c r="J560" s="322">
        <f t="shared" si="315"/>
        <v>3868.8431855500003</v>
      </c>
      <c r="K560" s="322">
        <f t="shared" si="315"/>
        <v>2618.98562425</v>
      </c>
      <c r="L560" s="322">
        <f t="shared" si="315"/>
        <v>2749.9349054625</v>
      </c>
      <c r="M560" s="322">
        <f t="shared" si="315"/>
        <v>4319.9573540371393</v>
      </c>
      <c r="N560" s="322">
        <f t="shared" si="315"/>
        <v>6786.353925552603</v>
      </c>
      <c r="O560" s="322">
        <f t="shared" si="315"/>
        <v>10660.892186776733</v>
      </c>
      <c r="P560" s="322">
        <f t="shared" si="315"/>
        <v>16747.523554604832</v>
      </c>
      <c r="Q560" s="322">
        <f t="shared" si="315"/>
        <v>26309.200046121583</v>
      </c>
      <c r="R560" s="322">
        <f t="shared" si="315"/>
        <v>41329.931843954721</v>
      </c>
      <c r="S560" s="322">
        <f t="shared" si="315"/>
        <v>64926.461588776212</v>
      </c>
      <c r="T560" s="322">
        <f t="shared" si="315"/>
        <v>101994.97619194408</v>
      </c>
      <c r="U560" s="322">
        <f t="shared" si="315"/>
        <v>160227.0463202571</v>
      </c>
      <c r="V560" s="322"/>
    </row>
    <row r="561" spans="1:22">
      <c r="A561" s="400">
        <f>Baseline!A561</f>
        <v>0</v>
      </c>
      <c r="B561" s="346" t="str">
        <f>B23</f>
        <v>Sales of Government Assets and Privatization Proceeds</v>
      </c>
      <c r="C561" s="35" t="str">
        <f>'Data Request'!$C$6</f>
        <v>Naira</v>
      </c>
      <c r="D561" s="35" t="str">
        <f>'Data Request'!$C$7</f>
        <v>Million</v>
      </c>
      <c r="G561" s="322">
        <f t="shared" ref="G561:U561" si="316">G23</f>
        <v>0</v>
      </c>
      <c r="H561" s="322">
        <f t="shared" si="316"/>
        <v>0</v>
      </c>
      <c r="I561" s="322">
        <f t="shared" si="316"/>
        <v>0</v>
      </c>
      <c r="J561" s="322">
        <f t="shared" si="316"/>
        <v>0</v>
      </c>
      <c r="K561" s="322">
        <f t="shared" si="316"/>
        <v>0</v>
      </c>
      <c r="L561" s="322">
        <f t="shared" si="316"/>
        <v>0</v>
      </c>
      <c r="M561" s="322">
        <f t="shared" si="316"/>
        <v>0</v>
      </c>
      <c r="N561" s="322">
        <f t="shared" si="316"/>
        <v>0</v>
      </c>
      <c r="O561" s="322">
        <f t="shared" si="316"/>
        <v>0</v>
      </c>
      <c r="P561" s="322">
        <f t="shared" si="316"/>
        <v>0</v>
      </c>
      <c r="Q561" s="322">
        <f t="shared" si="316"/>
        <v>0</v>
      </c>
      <c r="R561" s="322">
        <f t="shared" si="316"/>
        <v>0</v>
      </c>
      <c r="S561" s="322">
        <f t="shared" si="316"/>
        <v>0</v>
      </c>
      <c r="T561" s="322">
        <f t="shared" si="316"/>
        <v>0</v>
      </c>
      <c r="U561" s="322">
        <f t="shared" si="316"/>
        <v>0</v>
      </c>
      <c r="V561" s="322"/>
    </row>
    <row r="562" spans="1:22">
      <c r="A562" s="400">
        <f>Baseline!A562</f>
        <v>0</v>
      </c>
      <c r="B562" s="346" t="str">
        <f>B24</f>
        <v>Other Non-Debt Creating Capital Receipts</v>
      </c>
      <c r="C562" s="35" t="str">
        <f>'Data Request'!$C$6</f>
        <v>Naira</v>
      </c>
      <c r="D562" s="35" t="str">
        <f>'Data Request'!$C$7</f>
        <v>Million</v>
      </c>
      <c r="G562" s="322">
        <f t="shared" ref="G562:U562" si="317">G24</f>
        <v>30150.106612430001</v>
      </c>
      <c r="H562" s="322">
        <f t="shared" si="317"/>
        <v>11383.767167310001</v>
      </c>
      <c r="I562" s="322">
        <f t="shared" si="317"/>
        <v>2259.0676050000002</v>
      </c>
      <c r="J562" s="322">
        <f t="shared" si="317"/>
        <v>25985.48061391</v>
      </c>
      <c r="K562" s="322">
        <f t="shared" si="317"/>
        <v>22763.433601889999</v>
      </c>
      <c r="L562" s="322">
        <f t="shared" si="317"/>
        <v>23901.605281984499</v>
      </c>
      <c r="M562" s="322">
        <f t="shared" si="317"/>
        <v>25096.685546083725</v>
      </c>
      <c r="N562" s="322">
        <f t="shared" si="317"/>
        <v>26351.519823387913</v>
      </c>
      <c r="O562" s="322">
        <f t="shared" si="317"/>
        <v>27669.095814557306</v>
      </c>
      <c r="P562" s="322">
        <f t="shared" si="317"/>
        <v>29052.550605285174</v>
      </c>
      <c r="Q562" s="322">
        <f t="shared" si="317"/>
        <v>30505.178135549428</v>
      </c>
      <c r="R562" s="322">
        <f t="shared" si="317"/>
        <v>32030.437042326907</v>
      </c>
      <c r="S562" s="322">
        <f t="shared" si="317"/>
        <v>33631.958894443247</v>
      </c>
      <c r="T562" s="322">
        <f t="shared" si="317"/>
        <v>35313.556839165409</v>
      </c>
      <c r="U562" s="322">
        <f t="shared" si="317"/>
        <v>37079.234681123686</v>
      </c>
      <c r="V562" s="322"/>
    </row>
    <row r="563" spans="1:22">
      <c r="A563" s="400">
        <f>Baseline!A563</f>
        <v>0</v>
      </c>
      <c r="B563" s="346" t="s">
        <v>268</v>
      </c>
      <c r="C563" s="35" t="str">
        <f>'Data Request'!$C$6</f>
        <v>Naira</v>
      </c>
      <c r="D563" s="35" t="str">
        <f>'Data Request'!$C$7</f>
        <v>Million</v>
      </c>
      <c r="G563" s="322">
        <f t="shared" ref="G563:U563" si="318">G25</f>
        <v>0</v>
      </c>
      <c r="H563" s="322">
        <f t="shared" si="318"/>
        <v>0</v>
      </c>
      <c r="I563" s="322">
        <f t="shared" si="318"/>
        <v>0</v>
      </c>
      <c r="J563" s="322">
        <f t="shared" si="318"/>
        <v>0</v>
      </c>
      <c r="K563" s="322">
        <f t="shared" si="318"/>
        <v>0</v>
      </c>
      <c r="L563" s="322">
        <f t="shared" si="318"/>
        <v>-23995.537312455741</v>
      </c>
      <c r="M563" s="322">
        <f t="shared" ca="1" si="318"/>
        <v>-28980.68905994176</v>
      </c>
      <c r="N563" s="322">
        <f t="shared" ca="1" si="318"/>
        <v>-29454.633666188962</v>
      </c>
      <c r="O563" s="322">
        <f t="shared" ca="1" si="318"/>
        <v>-33467.580759176533</v>
      </c>
      <c r="P563" s="322">
        <f t="shared" ca="1" si="318"/>
        <v>-33549.479798492306</v>
      </c>
      <c r="Q563" s="322">
        <f t="shared" ca="1" si="318"/>
        <v>-59170.347778992247</v>
      </c>
      <c r="R563" s="322">
        <f t="shared" ca="1" si="318"/>
        <v>-57222.638788724675</v>
      </c>
      <c r="S563" s="322">
        <f t="shared" ca="1" si="318"/>
        <v>-43164.803348087931</v>
      </c>
      <c r="T563" s="322">
        <f t="shared" ca="1" si="318"/>
        <v>-21588.280911521331</v>
      </c>
      <c r="U563" s="322">
        <f t="shared" ca="1" si="318"/>
        <v>25071.39216344036</v>
      </c>
      <c r="V563" s="322"/>
    </row>
    <row r="564" spans="1:22">
      <c r="A564" s="400">
        <f>Baseline!A564</f>
        <v>1</v>
      </c>
      <c r="B564" s="342" t="s">
        <v>307</v>
      </c>
      <c r="C564" s="364" t="str">
        <f>'Data Request'!$C$6</f>
        <v>Naira</v>
      </c>
      <c r="D564" s="364" t="str">
        <f>'Data Request'!$C$7</f>
        <v>Million</v>
      </c>
      <c r="E564" s="365"/>
      <c r="F564" s="365"/>
      <c r="G564" s="366">
        <f>G552+G555+G556+G557+G558+G560</f>
        <v>50052.607071129998</v>
      </c>
      <c r="H564" s="366">
        <f t="shared" ref="H564:U564" si="319">H552+H555+H556+H557+H558+H560</f>
        <v>60926.024151289996</v>
      </c>
      <c r="I564" s="366">
        <f t="shared" si="319"/>
        <v>67766.729678169999</v>
      </c>
      <c r="J564" s="366">
        <f t="shared" si="319"/>
        <v>74946.368938600004</v>
      </c>
      <c r="K564" s="366">
        <f t="shared" si="319"/>
        <v>79684.219141039997</v>
      </c>
      <c r="L564" s="366">
        <f t="shared" si="319"/>
        <v>83668.430098092009</v>
      </c>
      <c r="M564" s="366">
        <f t="shared" si="319"/>
        <v>95970.985263228125</v>
      </c>
      <c r="N564" s="366">
        <f t="shared" si="319"/>
        <v>113116.4936098188</v>
      </c>
      <c r="O564" s="366">
        <f t="shared" si="319"/>
        <v>137057.13695858695</v>
      </c>
      <c r="P564" s="366">
        <f t="shared" si="319"/>
        <v>170577.90104034235</v>
      </c>
      <c r="Q564" s="366">
        <f t="shared" si="319"/>
        <v>217668.29554024967</v>
      </c>
      <c r="R564" s="366">
        <f t="shared" si="319"/>
        <v>284067.27533310372</v>
      </c>
      <c r="S564" s="366">
        <f t="shared" si="319"/>
        <v>378065.44434168603</v>
      </c>
      <c r="T564" s="366">
        <f t="shared" si="319"/>
        <v>511690.99348527286</v>
      </c>
      <c r="U564" s="366">
        <f t="shared" si="319"/>
        <v>702470.23730803852</v>
      </c>
      <c r="V564" s="322"/>
    </row>
    <row r="565" spans="1:22">
      <c r="A565" s="400">
        <f>Baseline!A565</f>
        <v>2</v>
      </c>
      <c r="B565" s="342" t="s">
        <v>345</v>
      </c>
      <c r="C565" s="364" t="str">
        <f>'Data Request'!$C$6</f>
        <v>Naira</v>
      </c>
      <c r="D565" s="364" t="str">
        <f>'Data Request'!$C$7</f>
        <v>Million</v>
      </c>
      <c r="E565" s="365"/>
      <c r="F565" s="365"/>
      <c r="G565" s="366">
        <f>G552+G555+G556+G557</f>
        <v>40419.35233383</v>
      </c>
      <c r="H565" s="366">
        <f t="shared" ref="H565:U565" si="320">H552+H555+H556+H557</f>
        <v>51110.023130049995</v>
      </c>
      <c r="I565" s="366">
        <f t="shared" si="320"/>
        <v>45700.911293280005</v>
      </c>
      <c r="J565" s="366">
        <f t="shared" si="320"/>
        <v>53525.419815960006</v>
      </c>
      <c r="K565" s="366">
        <f t="shared" si="320"/>
        <v>52971.391009790001</v>
      </c>
      <c r="L565" s="366">
        <f t="shared" si="320"/>
        <v>55619.960560279505</v>
      </c>
      <c r="M565" s="366">
        <f t="shared" si="320"/>
        <v>56704.157432393928</v>
      </c>
      <c r="N565" s="366">
        <f t="shared" si="320"/>
        <v>58055.25839686003</v>
      </c>
      <c r="O565" s="366">
        <f t="shared" si="320"/>
        <v>59710.326075300072</v>
      </c>
      <c r="P565" s="366">
        <f t="shared" si="320"/>
        <v>61711.833974006819</v>
      </c>
      <c r="Q565" s="366">
        <f t="shared" si="320"/>
        <v>64108.452111048937</v>
      </c>
      <c r="R565" s="366">
        <f t="shared" si="320"/>
        <v>66955.946778881334</v>
      </c>
      <c r="S565" s="366">
        <f t="shared" si="320"/>
        <v>70318.21102295538</v>
      </c>
      <c r="T565" s="366">
        <f t="shared" si="320"/>
        <v>74268.444825493309</v>
      </c>
      <c r="U565" s="366">
        <f t="shared" si="320"/>
        <v>78890.506742171012</v>
      </c>
      <c r="V565" s="322"/>
    </row>
    <row r="566" spans="1:22">
      <c r="A566" s="400">
        <f>Baseline!A566</f>
        <v>5</v>
      </c>
      <c r="B566" s="320" t="s">
        <v>126</v>
      </c>
      <c r="C566" s="35" t="str">
        <f>'Data Request'!$C$6</f>
        <v>Naira</v>
      </c>
      <c r="D566" s="35" t="str">
        <f>'Data Request'!$C$7</f>
        <v>Million</v>
      </c>
      <c r="G566" s="322">
        <f t="shared" ref="G566:U566" si="321">G30</f>
        <v>55862.913015310005</v>
      </c>
      <c r="H566" s="322">
        <f t="shared" si="321"/>
        <v>71640.805169309999</v>
      </c>
      <c r="I566" s="322">
        <f t="shared" si="321"/>
        <v>67151.009465919997</v>
      </c>
      <c r="J566" s="322">
        <f t="shared" si="321"/>
        <v>100158.96899600999</v>
      </c>
      <c r="K566" s="322">
        <f t="shared" si="321"/>
        <v>74252.954540609993</v>
      </c>
      <c r="L566" s="322">
        <f t="shared" si="321"/>
        <v>83574.500070880764</v>
      </c>
      <c r="M566" s="322">
        <f t="shared" ca="1" si="321"/>
        <v>92086.983752630083</v>
      </c>
      <c r="N566" s="322">
        <f t="shared" ca="1" si="321"/>
        <v>110013.38177027776</v>
      </c>
      <c r="O566" s="322">
        <f t="shared" ca="1" si="321"/>
        <v>131258.65201396775</v>
      </c>
      <c r="P566" s="322">
        <f t="shared" ca="1" si="321"/>
        <v>166080.97184713522</v>
      </c>
      <c r="Q566" s="322">
        <f t="shared" ca="1" si="321"/>
        <v>189003.12589680686</v>
      </c>
      <c r="R566" s="322">
        <f t="shared" ca="1" si="321"/>
        <v>258875.07358670596</v>
      </c>
      <c r="S566" s="322">
        <f t="shared" ca="1" si="321"/>
        <v>368532.59988804138</v>
      </c>
      <c r="T566" s="322">
        <f t="shared" ca="1" si="321"/>
        <v>525416.26941291685</v>
      </c>
      <c r="U566" s="322">
        <f t="shared" ca="1" si="321"/>
        <v>764620.86415260262</v>
      </c>
      <c r="V566" s="322"/>
    </row>
    <row r="567" spans="1:22">
      <c r="A567" s="400">
        <f>Baseline!A567</f>
        <v>6</v>
      </c>
      <c r="B567" s="340" t="s">
        <v>269</v>
      </c>
      <c r="C567" s="35" t="str">
        <f>'Data Request'!$C$6</f>
        <v>Naira</v>
      </c>
      <c r="D567" s="35" t="str">
        <f>'Data Request'!$C$7</f>
        <v>Million</v>
      </c>
      <c r="G567" s="322">
        <f t="shared" ref="G567:U567" si="322">G31</f>
        <v>20188.554982310001</v>
      </c>
      <c r="H567" s="322">
        <f t="shared" si="322"/>
        <v>22066.916758889998</v>
      </c>
      <c r="I567" s="322">
        <f t="shared" si="322"/>
        <v>21498.672226439998</v>
      </c>
      <c r="J567" s="322">
        <f t="shared" si="322"/>
        <v>24866.916758889998</v>
      </c>
      <c r="K567" s="322">
        <f t="shared" si="322"/>
        <v>19469.910426210001</v>
      </c>
      <c r="L567" s="322">
        <f t="shared" si="322"/>
        <v>20443.405947520503</v>
      </c>
      <c r="M567" s="322">
        <f t="shared" si="322"/>
        <v>19607.731510851772</v>
      </c>
      <c r="N567" s="322">
        <f t="shared" si="322"/>
        <v>18806.217319589032</v>
      </c>
      <c r="O567" s="322">
        <f t="shared" si="322"/>
        <v>18037.466989787779</v>
      </c>
      <c r="P567" s="322">
        <f t="shared" si="322"/>
        <v>17300.14121812741</v>
      </c>
      <c r="Q567" s="322">
        <f t="shared" si="322"/>
        <v>16592.955448600507</v>
      </c>
      <c r="R567" s="322">
        <f t="shared" si="322"/>
        <v>15914.677634581931</v>
      </c>
      <c r="S567" s="322">
        <f t="shared" si="322"/>
        <v>15264.12609237882</v>
      </c>
      <c r="T567" s="322">
        <f t="shared" si="322"/>
        <v>14640.16744252203</v>
      </c>
      <c r="U567" s="322">
        <f t="shared" si="322"/>
        <v>14041.714635212329</v>
      </c>
      <c r="V567" s="322"/>
    </row>
    <row r="568" spans="1:22">
      <c r="A568" s="400">
        <f>Baseline!A568</f>
        <v>7</v>
      </c>
      <c r="B568" s="340" t="s">
        <v>270</v>
      </c>
      <c r="C568" s="35" t="str">
        <f>'Data Request'!$C$6</f>
        <v>Naira</v>
      </c>
      <c r="D568" s="35" t="str">
        <f>'Data Request'!$C$7</f>
        <v>Million</v>
      </c>
      <c r="G568" s="322">
        <f t="shared" ref="G568:U568" si="323">G32</f>
        <v>7876.8764730100002</v>
      </c>
      <c r="H568" s="322">
        <f t="shared" si="323"/>
        <v>8434.0781778199998</v>
      </c>
      <c r="I568" s="322">
        <f t="shared" si="323"/>
        <v>8142.9531023400004</v>
      </c>
      <c r="J568" s="322">
        <f t="shared" si="323"/>
        <v>13813.75702682</v>
      </c>
      <c r="K568" s="322">
        <f t="shared" si="323"/>
        <v>25770.995543459998</v>
      </c>
      <c r="L568" s="322">
        <f t="shared" si="323"/>
        <v>27059.545320632998</v>
      </c>
      <c r="M568" s="322">
        <f t="shared" si="323"/>
        <v>39266.152844661461</v>
      </c>
      <c r="N568" s="322">
        <f t="shared" si="323"/>
        <v>56979.182057603313</v>
      </c>
      <c r="O568" s="322">
        <f t="shared" si="323"/>
        <v>82682.589272172801</v>
      </c>
      <c r="P568" s="322">
        <f t="shared" si="323"/>
        <v>119980.84777418411</v>
      </c>
      <c r="Q568" s="322">
        <f t="shared" si="323"/>
        <v>174104.41496002808</v>
      </c>
      <c r="R568" s="322">
        <f t="shared" si="323"/>
        <v>252643.21657090224</v>
      </c>
      <c r="S568" s="322">
        <f t="shared" si="323"/>
        <v>366611.00692906586</v>
      </c>
      <c r="T568" s="322">
        <f t="shared" si="323"/>
        <v>531989.86391080997</v>
      </c>
      <c r="U568" s="322">
        <f t="shared" si="323"/>
        <v>771971.40826325829</v>
      </c>
      <c r="V568" s="322"/>
    </row>
    <row r="569" spans="1:22">
      <c r="A569" s="400">
        <f>Baseline!A569</f>
        <v>0</v>
      </c>
      <c r="B569" s="340" t="s">
        <v>271</v>
      </c>
      <c r="C569" s="35" t="str">
        <f>'Data Request'!$C$6</f>
        <v>Naira</v>
      </c>
      <c r="D569" s="35" t="str">
        <f>'Data Request'!$C$7</f>
        <v>Million</v>
      </c>
      <c r="G569" s="322">
        <f t="shared" ref="G569:U569" si="324">G33</f>
        <v>0</v>
      </c>
      <c r="H569" s="322">
        <f t="shared" si="324"/>
        <v>0</v>
      </c>
      <c r="I569" s="322">
        <f t="shared" si="324"/>
        <v>0</v>
      </c>
      <c r="J569" s="322">
        <f t="shared" si="324"/>
        <v>0</v>
      </c>
      <c r="K569" s="322">
        <f t="shared" si="324"/>
        <v>0</v>
      </c>
      <c r="L569" s="322">
        <f t="shared" si="324"/>
        <v>2749.9541354294997</v>
      </c>
      <c r="M569" s="322">
        <f t="shared" si="324"/>
        <v>2115.071236596516</v>
      </c>
      <c r="N569" s="322">
        <f t="shared" ca="1" si="324"/>
        <v>1045.0666781512227</v>
      </c>
      <c r="O569" s="322">
        <f t="shared" ca="1" si="324"/>
        <v>-93.587949422263591</v>
      </c>
      <c r="P569" s="322">
        <f t="shared" ca="1" si="324"/>
        <v>-1578.0559758837762</v>
      </c>
      <c r="Q569" s="322">
        <f t="shared" ca="1" si="324"/>
        <v>-3087.4063754590466</v>
      </c>
      <c r="R569" s="322">
        <f t="shared" ca="1" si="324"/>
        <v>-5838.0478627812035</v>
      </c>
      <c r="S569" s="322">
        <f t="shared" ca="1" si="324"/>
        <v>-7982.4884419302816</v>
      </c>
      <c r="T569" s="322">
        <f t="shared" ca="1" si="324"/>
        <v>-8906.7760136064244</v>
      </c>
      <c r="U569" s="322">
        <f t="shared" ca="1" si="324"/>
        <v>-7718.9518952648286</v>
      </c>
      <c r="V569" s="322"/>
    </row>
    <row r="570" spans="1:22">
      <c r="A570" s="400">
        <f>Baseline!A570</f>
        <v>9</v>
      </c>
      <c r="B570" s="340" t="s">
        <v>272</v>
      </c>
      <c r="C570" s="35" t="str">
        <f>'Data Request'!$C$6</f>
        <v>Naira</v>
      </c>
      <c r="D570" s="35" t="str">
        <f>'Data Request'!$C$7</f>
        <v>Million</v>
      </c>
      <c r="G570" s="322">
        <f t="shared" ref="G570:U570" si="325">G36</f>
        <v>0</v>
      </c>
      <c r="H570" s="322">
        <f t="shared" si="325"/>
        <v>0</v>
      </c>
      <c r="I570" s="322">
        <f t="shared" si="325"/>
        <v>0</v>
      </c>
      <c r="J570" s="322">
        <f t="shared" si="325"/>
        <v>0</v>
      </c>
      <c r="K570" s="322">
        <f t="shared" si="325"/>
        <v>0</v>
      </c>
      <c r="L570" s="322">
        <f t="shared" si="325"/>
        <v>0</v>
      </c>
      <c r="M570" s="322">
        <f t="shared" si="325"/>
        <v>0</v>
      </c>
      <c r="N570" s="322">
        <f t="shared" si="325"/>
        <v>0</v>
      </c>
      <c r="O570" s="322">
        <f t="shared" si="325"/>
        <v>0</v>
      </c>
      <c r="P570" s="322">
        <f t="shared" si="325"/>
        <v>0</v>
      </c>
      <c r="Q570" s="322">
        <f t="shared" si="325"/>
        <v>0</v>
      </c>
      <c r="R570" s="322">
        <f t="shared" si="325"/>
        <v>0</v>
      </c>
      <c r="S570" s="322">
        <f t="shared" si="325"/>
        <v>0</v>
      </c>
      <c r="T570" s="322">
        <f t="shared" si="325"/>
        <v>0</v>
      </c>
      <c r="U570" s="322">
        <f t="shared" si="325"/>
        <v>0</v>
      </c>
      <c r="V570" s="322"/>
    </row>
    <row r="571" spans="1:22">
      <c r="A571" s="400">
        <f>Baseline!A571</f>
        <v>10</v>
      </c>
      <c r="B571" s="340" t="s">
        <v>7</v>
      </c>
      <c r="C571" s="35" t="str">
        <f>'Data Request'!$C$6</f>
        <v>Naira</v>
      </c>
      <c r="D571" s="35" t="str">
        <f>'Data Request'!$C$7</f>
        <v>Million</v>
      </c>
      <c r="G571" s="322">
        <f t="shared" ref="G571:U571" si="326">G37</f>
        <v>27797.481559990003</v>
      </c>
      <c r="H571" s="322">
        <f t="shared" si="326"/>
        <v>41139.810232600001</v>
      </c>
      <c r="I571" s="322">
        <f t="shared" si="326"/>
        <v>37509.384137139998</v>
      </c>
      <c r="J571" s="322">
        <f t="shared" si="326"/>
        <v>61478.295210300006</v>
      </c>
      <c r="K571" s="322">
        <f t="shared" si="326"/>
        <v>29012.048570939998</v>
      </c>
      <c r="L571" s="322">
        <f t="shared" si="326"/>
        <v>30462.650999486999</v>
      </c>
      <c r="M571" s="322">
        <f t="shared" si="326"/>
        <v>27114.799592017527</v>
      </c>
      <c r="N571" s="322">
        <f t="shared" si="326"/>
        <v>24134.877720512741</v>
      </c>
      <c r="O571" s="322">
        <f t="shared" si="326"/>
        <v>21482.449855745395</v>
      </c>
      <c r="P571" s="322">
        <f t="shared" si="326"/>
        <v>19121.524341197739</v>
      </c>
      <c r="Q571" s="322">
        <f t="shared" si="326"/>
        <v>17020.065010566315</v>
      </c>
      <c r="R571" s="322">
        <f t="shared" si="326"/>
        <v>15149.556478600207</v>
      </c>
      <c r="S571" s="322">
        <f t="shared" si="326"/>
        <v>13484.617206562654</v>
      </c>
      <c r="T571" s="322">
        <f t="shared" si="326"/>
        <v>12002.655091875456</v>
      </c>
      <c r="U571" s="322">
        <f t="shared" si="326"/>
        <v>10683.560908530004</v>
      </c>
      <c r="V571" s="322"/>
    </row>
    <row r="572" spans="1:22">
      <c r="A572" s="400">
        <f>Baseline!A572</f>
        <v>0</v>
      </c>
      <c r="B572" s="340" t="s">
        <v>246</v>
      </c>
      <c r="C572" s="35" t="str">
        <f>'Data Request'!$C$6</f>
        <v>Naira</v>
      </c>
      <c r="D572" s="35" t="str">
        <f>'Data Request'!$C$7</f>
        <v>Million</v>
      </c>
      <c r="G572" s="322">
        <f t="shared" ref="G572:U572" si="327">G38</f>
        <v>0</v>
      </c>
      <c r="H572" s="322">
        <f t="shared" si="327"/>
        <v>0</v>
      </c>
      <c r="I572" s="322">
        <f t="shared" si="327"/>
        <v>0</v>
      </c>
      <c r="J572" s="322">
        <f t="shared" si="327"/>
        <v>0</v>
      </c>
      <c r="K572" s="322">
        <f t="shared" si="327"/>
        <v>0</v>
      </c>
      <c r="L572" s="322">
        <f t="shared" si="327"/>
        <v>2858.9436678107704</v>
      </c>
      <c r="M572" s="322">
        <f t="shared" ca="1" si="327"/>
        <v>3983.2285685028091</v>
      </c>
      <c r="N572" s="322">
        <f t="shared" ca="1" si="327"/>
        <v>9048.037994421451</v>
      </c>
      <c r="O572" s="322">
        <f t="shared" ca="1" si="327"/>
        <v>9149.7338456840225</v>
      </c>
      <c r="P572" s="322">
        <f t="shared" ca="1" si="327"/>
        <v>11256.514489509724</v>
      </c>
      <c r="Q572" s="322">
        <f t="shared" ca="1" si="327"/>
        <v>-15626.903146929028</v>
      </c>
      <c r="R572" s="322">
        <f t="shared" ca="1" si="327"/>
        <v>-18994.329234597222</v>
      </c>
      <c r="S572" s="322">
        <f t="shared" ca="1" si="327"/>
        <v>-18844.661898035694</v>
      </c>
      <c r="T572" s="322">
        <f t="shared" ca="1" si="327"/>
        <v>-24309.641018684091</v>
      </c>
      <c r="U572" s="322">
        <f t="shared" ca="1" si="327"/>
        <v>-24356.867759133249</v>
      </c>
      <c r="V572" s="322"/>
    </row>
    <row r="573" spans="1:22">
      <c r="A573" s="400">
        <f>Baseline!A573</f>
        <v>0</v>
      </c>
      <c r="B573" s="342" t="s">
        <v>341</v>
      </c>
      <c r="C573" s="364" t="str">
        <f>'Data Request'!$C$6</f>
        <v>Naira</v>
      </c>
      <c r="D573" s="364" t="str">
        <f>'Data Request'!$C$7</f>
        <v>Million</v>
      </c>
      <c r="E573" s="365"/>
      <c r="F573" s="365"/>
      <c r="G573" s="366">
        <f>G566</f>
        <v>55862.913015310005</v>
      </c>
      <c r="H573" s="366">
        <f t="shared" ref="H573:U573" si="328">H566</f>
        <v>71640.805169309999</v>
      </c>
      <c r="I573" s="366">
        <f t="shared" si="328"/>
        <v>67151.009465919997</v>
      </c>
      <c r="J573" s="366">
        <f t="shared" si="328"/>
        <v>100158.96899600999</v>
      </c>
      <c r="K573" s="366">
        <f t="shared" si="328"/>
        <v>74252.954540609993</v>
      </c>
      <c r="L573" s="366">
        <f t="shared" si="328"/>
        <v>83574.500070880764</v>
      </c>
      <c r="M573" s="366">
        <f t="shared" ca="1" si="328"/>
        <v>92086.983752630083</v>
      </c>
      <c r="N573" s="366">
        <f t="shared" ca="1" si="328"/>
        <v>110013.38177027776</v>
      </c>
      <c r="O573" s="366">
        <f t="shared" ca="1" si="328"/>
        <v>131258.65201396775</v>
      </c>
      <c r="P573" s="366">
        <f t="shared" ca="1" si="328"/>
        <v>166080.97184713522</v>
      </c>
      <c r="Q573" s="366">
        <f t="shared" ca="1" si="328"/>
        <v>189003.12589680686</v>
      </c>
      <c r="R573" s="366">
        <f t="shared" ca="1" si="328"/>
        <v>258875.07358670596</v>
      </c>
      <c r="S573" s="366">
        <f t="shared" ca="1" si="328"/>
        <v>368532.59988804138</v>
      </c>
      <c r="T573" s="366">
        <f t="shared" ca="1" si="328"/>
        <v>525416.26941291685</v>
      </c>
      <c r="U573" s="366">
        <f t="shared" ca="1" si="328"/>
        <v>764620.86415260262</v>
      </c>
      <c r="V573" s="322"/>
    </row>
    <row r="574" spans="1:22">
      <c r="A574" s="400">
        <f>Baseline!A574</f>
        <v>0</v>
      </c>
      <c r="B574" s="342" t="s">
        <v>342</v>
      </c>
      <c r="C574" s="364" t="str">
        <f>'Data Request'!$C$6</f>
        <v>Naira</v>
      </c>
      <c r="D574" s="364" t="str">
        <f>'Data Request'!$C$7</f>
        <v>Million</v>
      </c>
      <c r="E574" s="365"/>
      <c r="F574" s="365"/>
      <c r="G574" s="366">
        <f>G566-G569</f>
        <v>55862.913015310005</v>
      </c>
      <c r="H574" s="366">
        <f t="shared" ref="H574:U574" si="329">H566-H569</f>
        <v>71640.805169309999</v>
      </c>
      <c r="I574" s="366">
        <f t="shared" si="329"/>
        <v>67151.009465919997</v>
      </c>
      <c r="J574" s="366">
        <f t="shared" si="329"/>
        <v>100158.96899600999</v>
      </c>
      <c r="K574" s="366">
        <f t="shared" si="329"/>
        <v>74252.954540609993</v>
      </c>
      <c r="L574" s="366">
        <f t="shared" si="329"/>
        <v>80824.545935451257</v>
      </c>
      <c r="M574" s="366">
        <f t="shared" ca="1" si="329"/>
        <v>89971.912516033568</v>
      </c>
      <c r="N574" s="366">
        <f t="shared" ca="1" si="329"/>
        <v>108968.31509212653</v>
      </c>
      <c r="O574" s="366">
        <f t="shared" ca="1" si="329"/>
        <v>131352.23996339002</v>
      </c>
      <c r="P574" s="366">
        <f t="shared" ca="1" si="329"/>
        <v>167659.02782301899</v>
      </c>
      <c r="Q574" s="366">
        <f t="shared" ca="1" si="329"/>
        <v>192090.5322722659</v>
      </c>
      <c r="R574" s="366">
        <f t="shared" ca="1" si="329"/>
        <v>264713.12144948717</v>
      </c>
      <c r="S574" s="366">
        <f t="shared" ca="1" si="329"/>
        <v>376515.08832997165</v>
      </c>
      <c r="T574" s="366">
        <f t="shared" ca="1" si="329"/>
        <v>534323.04542652331</v>
      </c>
      <c r="U574" s="366">
        <f t="shared" ca="1" si="329"/>
        <v>772339.81604786741</v>
      </c>
      <c r="V574" s="322"/>
    </row>
    <row r="575" spans="1:22">
      <c r="A575" s="400">
        <f>Baseline!A575</f>
        <v>0</v>
      </c>
      <c r="B575" s="320" t="s">
        <v>69</v>
      </c>
      <c r="C575" s="35" t="str">
        <f>'Data Request'!$C$6</f>
        <v>Naira</v>
      </c>
      <c r="D575" s="35" t="str">
        <f>'Data Request'!$C$7</f>
        <v>Million</v>
      </c>
      <c r="G575" s="348"/>
      <c r="H575" s="348"/>
      <c r="I575" s="348"/>
      <c r="J575" s="348"/>
      <c r="K575" s="348"/>
      <c r="L575" s="322">
        <f t="shared" ref="L575:U575" si="330">L49</f>
        <v>-93.932030471240978</v>
      </c>
      <c r="M575" s="322">
        <f t="shared" ca="1" si="330"/>
        <v>-3884.003513858037</v>
      </c>
      <c r="N575" s="322">
        <f t="shared" ca="1" si="330"/>
        <v>-3103.1138428010481</v>
      </c>
      <c r="O575" s="322">
        <f t="shared" ca="1" si="330"/>
        <v>-5798.4849446192275</v>
      </c>
      <c r="P575" s="322">
        <f t="shared" ca="1" si="330"/>
        <v>-4496.9291932071283</v>
      </c>
      <c r="Q575" s="322">
        <f t="shared" ca="1" si="330"/>
        <v>-28665.169643442823</v>
      </c>
      <c r="R575" s="322">
        <f t="shared" ca="1" si="330"/>
        <v>-25192.201746397768</v>
      </c>
      <c r="S575" s="322">
        <f t="shared" ca="1" si="330"/>
        <v>-9532.8444536446841</v>
      </c>
      <c r="T575" s="322">
        <f t="shared" ca="1" si="330"/>
        <v>13725.275927644077</v>
      </c>
      <c r="U575" s="322">
        <f t="shared" ca="1" si="330"/>
        <v>62150.626844564045</v>
      </c>
      <c r="V575" s="322"/>
    </row>
    <row r="576" spans="1:22">
      <c r="A576" s="400">
        <f>Baseline!A576</f>
        <v>0</v>
      </c>
      <c r="B576" s="342" t="s">
        <v>344</v>
      </c>
      <c r="C576" s="364" t="str">
        <f>'Data Request'!$C$6</f>
        <v>Naira</v>
      </c>
      <c r="D576" s="364" t="str">
        <f>'Data Request'!$C$7</f>
        <v>Million</v>
      </c>
      <c r="E576" s="365"/>
      <c r="F576" s="365"/>
      <c r="G576" s="366">
        <f>G564-G573</f>
        <v>-5810.3059441800069</v>
      </c>
      <c r="H576" s="366">
        <f t="shared" ref="H576:U576" si="331">H564-H573</f>
        <v>-10714.781018020003</v>
      </c>
      <c r="I576" s="366">
        <f t="shared" si="331"/>
        <v>615.72021225000208</v>
      </c>
      <c r="J576" s="366">
        <f t="shared" si="331"/>
        <v>-25212.600057409989</v>
      </c>
      <c r="K576" s="366">
        <f t="shared" si="331"/>
        <v>5431.2646004300041</v>
      </c>
      <c r="L576" s="366">
        <f t="shared" si="331"/>
        <v>93.930027211245033</v>
      </c>
      <c r="M576" s="366">
        <f t="shared" ca="1" si="331"/>
        <v>3884.0015105980419</v>
      </c>
      <c r="N576" s="366">
        <f t="shared" ca="1" si="331"/>
        <v>3103.1118395410449</v>
      </c>
      <c r="O576" s="366">
        <f t="shared" ca="1" si="331"/>
        <v>5798.4849446192093</v>
      </c>
      <c r="P576" s="366">
        <f t="shared" ca="1" si="331"/>
        <v>4496.929193207121</v>
      </c>
      <c r="Q576" s="366">
        <f t="shared" ca="1" si="331"/>
        <v>28665.169643442816</v>
      </c>
      <c r="R576" s="366">
        <f t="shared" ca="1" si="331"/>
        <v>25192.201746397768</v>
      </c>
      <c r="S576" s="366">
        <f t="shared" ca="1" si="331"/>
        <v>9532.8444536446477</v>
      </c>
      <c r="T576" s="366">
        <f t="shared" ca="1" si="331"/>
        <v>-13725.27592764399</v>
      </c>
      <c r="U576" s="366">
        <f t="shared" ca="1" si="331"/>
        <v>-62150.626844564104</v>
      </c>
      <c r="V576" s="322"/>
    </row>
    <row r="577" spans="1:22">
      <c r="A577" s="400">
        <f>Baseline!A577</f>
        <v>0</v>
      </c>
      <c r="B577" s="342" t="s">
        <v>343</v>
      </c>
      <c r="C577" s="364" t="str">
        <f>'Data Request'!$C$6</f>
        <v>Naira</v>
      </c>
      <c r="D577" s="364" t="str">
        <f>'Data Request'!$C$7</f>
        <v>Million</v>
      </c>
      <c r="E577" s="365"/>
      <c r="F577" s="365"/>
      <c r="G577" s="366">
        <f>G564-G574</f>
        <v>-5810.3059441800069</v>
      </c>
      <c r="H577" s="366">
        <f t="shared" ref="H577:U577" si="332">H564-H574</f>
        <v>-10714.781018020003</v>
      </c>
      <c r="I577" s="366">
        <f t="shared" si="332"/>
        <v>615.72021225000208</v>
      </c>
      <c r="J577" s="366">
        <f t="shared" si="332"/>
        <v>-25212.600057409989</v>
      </c>
      <c r="K577" s="366">
        <f t="shared" si="332"/>
        <v>5431.2646004300041</v>
      </c>
      <c r="L577" s="366">
        <f t="shared" si="332"/>
        <v>2843.884162640752</v>
      </c>
      <c r="M577" s="366">
        <f t="shared" ca="1" si="332"/>
        <v>5999.0727471945575</v>
      </c>
      <c r="N577" s="366">
        <f t="shared" ca="1" si="332"/>
        <v>4148.1785176922713</v>
      </c>
      <c r="O577" s="366">
        <f t="shared" ca="1" si="332"/>
        <v>5704.8969951969339</v>
      </c>
      <c r="P577" s="366">
        <f t="shared" ca="1" si="332"/>
        <v>2918.8732173233584</v>
      </c>
      <c r="Q577" s="366">
        <f t="shared" ca="1" si="332"/>
        <v>25577.76326798377</v>
      </c>
      <c r="R577" s="366">
        <f t="shared" ca="1" si="332"/>
        <v>19354.153883616556</v>
      </c>
      <c r="S577" s="366">
        <f t="shared" ca="1" si="332"/>
        <v>1550.3560117143788</v>
      </c>
      <c r="T577" s="366">
        <f t="shared" ca="1" si="332"/>
        <v>-22632.051941250451</v>
      </c>
      <c r="U577" s="366">
        <f t="shared" ca="1" si="332"/>
        <v>-69869.578739828896</v>
      </c>
      <c r="V577" s="322"/>
    </row>
    <row r="578" spans="1:22">
      <c r="A578" s="400">
        <f>Baseline!A578</f>
        <v>0</v>
      </c>
      <c r="B578" s="320"/>
      <c r="C578" s="35"/>
      <c r="D578" s="35"/>
      <c r="G578" s="322"/>
      <c r="H578" s="322"/>
      <c r="I578" s="322"/>
      <c r="J578" s="322"/>
      <c r="K578" s="322"/>
      <c r="L578" s="322"/>
      <c r="M578" s="322"/>
      <c r="N578" s="322"/>
      <c r="O578" s="322"/>
      <c r="P578" s="322"/>
      <c r="Q578" s="322"/>
      <c r="R578" s="322"/>
      <c r="S578" s="322"/>
      <c r="T578" s="322"/>
      <c r="U578" s="322"/>
      <c r="V578" s="322"/>
    </row>
    <row r="579" spans="1:22">
      <c r="A579" s="400">
        <f>Baseline!A579</f>
        <v>0</v>
      </c>
      <c r="B579" s="320"/>
      <c r="C579" s="35"/>
      <c r="D579" s="35"/>
      <c r="G579" s="322"/>
      <c r="H579" s="322"/>
      <c r="I579" s="322"/>
      <c r="J579" s="322"/>
      <c r="K579" s="322"/>
      <c r="L579" s="322"/>
      <c r="M579" s="322"/>
      <c r="N579" s="322"/>
      <c r="O579" s="322"/>
      <c r="P579" s="322"/>
      <c r="Q579" s="322"/>
      <c r="R579" s="322"/>
      <c r="S579" s="322"/>
      <c r="T579" s="322"/>
      <c r="U579" s="322"/>
      <c r="V579" s="322"/>
    </row>
    <row r="580" spans="1:22">
      <c r="A580" s="400">
        <f>Baseline!A580</f>
        <v>0</v>
      </c>
      <c r="B580" s="367" t="s">
        <v>278</v>
      </c>
      <c r="G580" s="322"/>
      <c r="H580" s="322"/>
      <c r="I580" s="322"/>
      <c r="J580" s="322"/>
      <c r="K580" s="322"/>
      <c r="L580" s="322"/>
      <c r="M580" s="322"/>
      <c r="N580" s="322"/>
      <c r="O580" s="322"/>
      <c r="P580" s="322"/>
      <c r="Q580" s="322"/>
      <c r="R580" s="322"/>
      <c r="S580" s="322"/>
      <c r="T580" s="322"/>
      <c r="U580" s="322"/>
      <c r="V580" s="322"/>
    </row>
    <row r="581" spans="1:22">
      <c r="A581" s="400">
        <f>Baseline!A581</f>
        <v>0</v>
      </c>
      <c r="B581" s="320"/>
      <c r="G581" s="322"/>
      <c r="H581" s="322"/>
      <c r="I581" s="322"/>
      <c r="J581" s="322"/>
      <c r="K581" s="322"/>
      <c r="L581" s="322"/>
      <c r="M581" s="322"/>
      <c r="N581" s="322"/>
      <c r="O581" s="322"/>
      <c r="P581" s="322"/>
      <c r="Q581" s="322"/>
      <c r="R581" s="322"/>
      <c r="S581" s="322"/>
      <c r="T581" s="322"/>
      <c r="U581" s="322"/>
      <c r="V581" s="322"/>
    </row>
    <row r="582" spans="1:22">
      <c r="A582" s="400">
        <f>Baseline!A582</f>
        <v>0</v>
      </c>
      <c r="B582" s="111" t="s">
        <v>73</v>
      </c>
      <c r="C582" s="350"/>
      <c r="G582" s="323">
        <f>SUM(G583:G584)</f>
        <v>8.5413045724874195</v>
      </c>
      <c r="H582" s="323">
        <f t="shared" ref="H582:U582" si="333">SUM(H583:H584)</f>
        <v>8.6948480442005991</v>
      </c>
      <c r="I582" s="323">
        <f t="shared" si="333"/>
        <v>7.0876758565315052</v>
      </c>
      <c r="J582" s="323">
        <f t="shared" si="333"/>
        <v>8.705989540960541</v>
      </c>
      <c r="K582" s="323">
        <f t="shared" si="333"/>
        <v>8.0276903102430133</v>
      </c>
      <c r="L582" s="323">
        <f t="shared" si="333"/>
        <v>7.1445504791175578</v>
      </c>
      <c r="M582" s="323">
        <f t="shared" ca="1" si="333"/>
        <v>5.1698329158559098</v>
      </c>
      <c r="N582" s="323">
        <f t="shared" ca="1" si="333"/>
        <v>3.4929644058872205</v>
      </c>
      <c r="O582" s="323">
        <f t="shared" ca="1" si="333"/>
        <v>2.1171075353648949</v>
      </c>
      <c r="P582" s="323">
        <f t="shared" ca="1" si="333"/>
        <v>1.035142965666491</v>
      </c>
      <c r="Q582" s="323">
        <f t="shared" ca="1" si="333"/>
        <v>0.24607876819240559</v>
      </c>
      <c r="R582" s="323">
        <f t="shared" ca="1" si="333"/>
        <v>-0.26555220164763227</v>
      </c>
      <c r="S582" s="323">
        <f t="shared" ca="1" si="333"/>
        <v>-0.48355999273404537</v>
      </c>
      <c r="T582" s="323">
        <f t="shared" ca="1" si="333"/>
        <v>-0.38727885867324441</v>
      </c>
      <c r="U582" s="323">
        <f t="shared" ca="1" si="333"/>
        <v>4.9611365866685631E-2</v>
      </c>
      <c r="V582" s="323"/>
    </row>
    <row r="583" spans="1:22">
      <c r="A583" s="400">
        <f>Baseline!A583</f>
        <v>0</v>
      </c>
      <c r="B583" s="347" t="s">
        <v>276</v>
      </c>
      <c r="C583" s="112"/>
      <c r="G583" s="325">
        <f t="shared" ref="G583:U583" si="334">G539/G$550*100</f>
        <v>1.5853928216236692</v>
      </c>
      <c r="H583" s="325">
        <f t="shared" si="334"/>
        <v>1.6098195182771378</v>
      </c>
      <c r="I583" s="325">
        <f t="shared" si="334"/>
        <v>1.6599664105566692</v>
      </c>
      <c r="J583" s="325">
        <f t="shared" si="334"/>
        <v>2.2306806888403417</v>
      </c>
      <c r="K583" s="325">
        <f t="shared" si="334"/>
        <v>2.3263038762366399</v>
      </c>
      <c r="L583" s="325">
        <f t="shared" si="334"/>
        <v>2.5200720253964359</v>
      </c>
      <c r="M583" s="325">
        <f t="shared" ca="1" si="334"/>
        <v>2.0923948250217244</v>
      </c>
      <c r="N583" s="325">
        <f t="shared" ca="1" si="334"/>
        <v>1.7338633209108039</v>
      </c>
      <c r="O583" s="325">
        <f t="shared" ca="1" si="334"/>
        <v>1.433615949594746</v>
      </c>
      <c r="P583" s="325">
        <f t="shared" ca="1" si="334"/>
        <v>1.1824664554471844</v>
      </c>
      <c r="Q583" s="325">
        <f t="shared" ca="1" si="334"/>
        <v>0.97264857136999638</v>
      </c>
      <c r="R583" s="325">
        <f t="shared" ca="1" si="334"/>
        <v>0.79759929668679275</v>
      </c>
      <c r="S583" s="325">
        <f t="shared" ca="1" si="334"/>
        <v>0.65177496974236881</v>
      </c>
      <c r="T583" s="325">
        <f t="shared" ca="1" si="334"/>
        <v>0.53049520166689945</v>
      </c>
      <c r="U583" s="325">
        <f t="shared" ca="1" si="334"/>
        <v>0.42981047694262436</v>
      </c>
      <c r="V583" s="325"/>
    </row>
    <row r="584" spans="1:22">
      <c r="A584" s="400">
        <f>Baseline!A584</f>
        <v>0</v>
      </c>
      <c r="B584" s="347" t="s">
        <v>74</v>
      </c>
      <c r="C584" s="112"/>
      <c r="G584" s="325">
        <f t="shared" ref="G584:U584" si="335">G540/G$550*100</f>
        <v>6.9559117508637511</v>
      </c>
      <c r="H584" s="325">
        <f t="shared" si="335"/>
        <v>7.0850285259234607</v>
      </c>
      <c r="I584" s="325">
        <f t="shared" si="335"/>
        <v>5.4277094459748358</v>
      </c>
      <c r="J584" s="325">
        <f t="shared" si="335"/>
        <v>6.4753088521202002</v>
      </c>
      <c r="K584" s="325">
        <f t="shared" si="335"/>
        <v>5.7013864340063742</v>
      </c>
      <c r="L584" s="325">
        <f t="shared" si="335"/>
        <v>4.6244784537211219</v>
      </c>
      <c r="M584" s="325">
        <f t="shared" ca="1" si="335"/>
        <v>3.077438090834185</v>
      </c>
      <c r="N584" s="325">
        <f t="shared" ca="1" si="335"/>
        <v>1.7591010849764166</v>
      </c>
      <c r="O584" s="325">
        <f t="shared" ca="1" si="335"/>
        <v>0.68349158577014879</v>
      </c>
      <c r="P584" s="325">
        <f t="shared" ca="1" si="335"/>
        <v>-0.14732348978069343</v>
      </c>
      <c r="Q584" s="325">
        <f t="shared" ca="1" si="335"/>
        <v>-0.72656980317759079</v>
      </c>
      <c r="R584" s="325">
        <f t="shared" ca="1" si="335"/>
        <v>-1.063151498334425</v>
      </c>
      <c r="S584" s="325">
        <f t="shared" ca="1" si="335"/>
        <v>-1.1353349624764142</v>
      </c>
      <c r="T584" s="325">
        <f t="shared" ca="1" si="335"/>
        <v>-0.91777406034014386</v>
      </c>
      <c r="U584" s="325">
        <f t="shared" ca="1" si="335"/>
        <v>-0.38019911107593873</v>
      </c>
      <c r="V584" s="325"/>
    </row>
    <row r="585" spans="1:22">
      <c r="A585" s="400">
        <f>Baseline!A585</f>
        <v>0</v>
      </c>
      <c r="B585" s="111" t="s">
        <v>75</v>
      </c>
      <c r="C585" s="350"/>
      <c r="G585" s="323">
        <f>SUM(G586:G587)</f>
        <v>283.40603128080511</v>
      </c>
      <c r="H585" s="323">
        <f t="shared" ref="H585:U585" si="336">SUM(H586:H587)</f>
        <v>258.11269694586906</v>
      </c>
      <c r="I585" s="323">
        <f t="shared" si="336"/>
        <v>242.11893084295033</v>
      </c>
      <c r="J585" s="323">
        <f t="shared" si="336"/>
        <v>301.30212077330191</v>
      </c>
      <c r="K585" s="323">
        <f t="shared" si="336"/>
        <v>295.00784137064954</v>
      </c>
      <c r="L585" s="323">
        <f t="shared" si="336"/>
        <v>262.1001946982322</v>
      </c>
      <c r="M585" s="323">
        <f t="shared" ca="1" si="336"/>
        <v>194.15368097820584</v>
      </c>
      <c r="N585" s="323">
        <f t="shared" ca="1" si="336"/>
        <v>130.68697957427366</v>
      </c>
      <c r="O585" s="323">
        <f t="shared" ca="1" si="336"/>
        <v>76.76449153168025</v>
      </c>
      <c r="P585" s="323">
        <f t="shared" ca="1" si="336"/>
        <v>35.412101824285998</v>
      </c>
      <c r="Q585" s="323">
        <f t="shared" ca="1" si="336"/>
        <v>7.7465463365814955</v>
      </c>
      <c r="R585" s="323">
        <f t="shared" ca="1" si="336"/>
        <v>-7.5216457633143143</v>
      </c>
      <c r="S585" s="323">
        <f t="shared" ca="1" si="336"/>
        <v>-12.084329925910019</v>
      </c>
      <c r="T585" s="323">
        <f t="shared" ca="1" si="336"/>
        <v>-8.3967308531845077</v>
      </c>
      <c r="U585" s="323">
        <f t="shared" ca="1" si="336"/>
        <v>0.9200310641481817</v>
      </c>
      <c r="V585" s="323"/>
    </row>
    <row r="586" spans="1:22">
      <c r="A586" s="400">
        <f>Baseline!A586</f>
        <v>0</v>
      </c>
      <c r="B586" s="347" t="s">
        <v>84</v>
      </c>
      <c r="C586" s="112"/>
      <c r="G586" s="325">
        <f>G539/G$564*100</f>
        <v>52.604363160719402</v>
      </c>
      <c r="H586" s="325">
        <f t="shared" ref="H586:U586" si="337">H539/H$564*100</f>
        <v>47.788627857131701</v>
      </c>
      <c r="I586" s="325">
        <f t="shared" si="337"/>
        <v>56.705371506065596</v>
      </c>
      <c r="J586" s="325">
        <f t="shared" si="337"/>
        <v>77.200738543672827</v>
      </c>
      <c r="K586" s="325">
        <f t="shared" si="337"/>
        <v>85.488834070377919</v>
      </c>
      <c r="L586" s="325">
        <f t="shared" si="337"/>
        <v>92.449674817267962</v>
      </c>
      <c r="M586" s="325">
        <f t="shared" ca="1" si="337"/>
        <v>78.580132849508004</v>
      </c>
      <c r="N586" s="325">
        <f t="shared" ca="1" si="337"/>
        <v>64.871362566002816</v>
      </c>
      <c r="O586" s="325">
        <f t="shared" ca="1" si="337"/>
        <v>51.981676690494503</v>
      </c>
      <c r="P586" s="325">
        <f t="shared" ca="1" si="337"/>
        <v>40.452018622507211</v>
      </c>
      <c r="Q586" s="325">
        <f t="shared" ca="1" si="337"/>
        <v>30.618924512155459</v>
      </c>
      <c r="R586" s="325">
        <f t="shared" ca="1" si="337"/>
        <v>22.59163860636054</v>
      </c>
      <c r="S586" s="325">
        <f t="shared" ca="1" si="337"/>
        <v>16.288079845655659</v>
      </c>
      <c r="T586" s="325">
        <f t="shared" ca="1" si="337"/>
        <v>11.50185538803472</v>
      </c>
      <c r="U586" s="325">
        <f t="shared" ca="1" si="337"/>
        <v>7.9707337940699494</v>
      </c>
      <c r="V586" s="325"/>
    </row>
    <row r="587" spans="1:22">
      <c r="A587" s="400">
        <f>Baseline!A587</f>
        <v>0</v>
      </c>
      <c r="B587" s="347" t="s">
        <v>85</v>
      </c>
      <c r="C587" s="112"/>
      <c r="G587" s="325">
        <f t="shared" ref="G587:U587" si="338">G540/G$564*100</f>
        <v>230.80166812008568</v>
      </c>
      <c r="H587" s="325">
        <f t="shared" si="338"/>
        <v>210.32406908873739</v>
      </c>
      <c r="I587" s="325">
        <f t="shared" si="338"/>
        <v>185.41355933688473</v>
      </c>
      <c r="J587" s="325">
        <f t="shared" si="338"/>
        <v>224.10138222962911</v>
      </c>
      <c r="K587" s="325">
        <f t="shared" si="338"/>
        <v>209.5190073002716</v>
      </c>
      <c r="L587" s="325">
        <f t="shared" si="338"/>
        <v>169.65051988096425</v>
      </c>
      <c r="M587" s="325">
        <f t="shared" ca="1" si="338"/>
        <v>115.57354812869785</v>
      </c>
      <c r="N587" s="325">
        <f t="shared" ca="1" si="338"/>
        <v>65.815617008270834</v>
      </c>
      <c r="O587" s="325">
        <f t="shared" ca="1" si="338"/>
        <v>24.782814841185751</v>
      </c>
      <c r="P587" s="325">
        <f t="shared" ca="1" si="338"/>
        <v>-5.0399167982212143</v>
      </c>
      <c r="Q587" s="325">
        <f t="shared" ca="1" si="338"/>
        <v>-22.872378175573964</v>
      </c>
      <c r="R587" s="325">
        <f t="shared" ca="1" si="338"/>
        <v>-30.113284369674854</v>
      </c>
      <c r="S587" s="325">
        <f t="shared" ca="1" si="338"/>
        <v>-28.372409771565678</v>
      </c>
      <c r="T587" s="325">
        <f t="shared" ca="1" si="338"/>
        <v>-19.898586241219228</v>
      </c>
      <c r="U587" s="325">
        <f t="shared" ca="1" si="338"/>
        <v>-7.0507027299217677</v>
      </c>
      <c r="V587" s="325"/>
    </row>
    <row r="588" spans="1:22">
      <c r="A588" s="400">
        <f>Baseline!A588</f>
        <v>0</v>
      </c>
      <c r="B588" s="113" t="s">
        <v>76</v>
      </c>
      <c r="C588" s="113"/>
      <c r="G588" s="327">
        <f>SUM(G589:G590)</f>
        <v>6.2283042628739747</v>
      </c>
      <c r="H588" s="327">
        <f t="shared" ref="H588:U588" si="339">SUM(H589:H590)</f>
        <v>5.9666743807876248</v>
      </c>
      <c r="I588" s="327">
        <f t="shared" si="339"/>
        <v>6.3222931294625635</v>
      </c>
      <c r="J588" s="327">
        <f t="shared" si="339"/>
        <v>5.6307790072291342</v>
      </c>
      <c r="K588" s="327">
        <f t="shared" si="339"/>
        <v>6.362831768220742</v>
      </c>
      <c r="L588" s="327">
        <f t="shared" si="339"/>
        <v>6.7037206227778583</v>
      </c>
      <c r="M588" s="327">
        <f t="shared" ca="1" si="339"/>
        <v>6.3543161387506615</v>
      </c>
      <c r="N588" s="327">
        <f t="shared" ca="1" si="339"/>
        <v>8.9227524213998137</v>
      </c>
      <c r="O588" s="327">
        <f t="shared" ca="1" si="339"/>
        <v>6.60756973129984</v>
      </c>
      <c r="P588" s="327">
        <f t="shared" ca="1" si="339"/>
        <v>5.673922855538569</v>
      </c>
      <c r="Q588" s="327">
        <f t="shared" ca="1" si="339"/>
        <v>-8.5976276315020623</v>
      </c>
      <c r="R588" s="327">
        <f t="shared" ca="1" si="339"/>
        <v>-8.74172396952779</v>
      </c>
      <c r="S588" s="327">
        <f t="shared" ca="1" si="339"/>
        <v>-7.0959011836374746</v>
      </c>
      <c r="T588" s="327">
        <f t="shared" ca="1" si="339"/>
        <v>-6.4914992554479127</v>
      </c>
      <c r="U588" s="327">
        <f t="shared" ca="1" si="339"/>
        <v>-4.5661464288247968</v>
      </c>
      <c r="V588" s="327"/>
    </row>
    <row r="589" spans="1:22">
      <c r="A589" s="400">
        <f>Baseline!A589</f>
        <v>0</v>
      </c>
      <c r="B589" s="347" t="s">
        <v>77</v>
      </c>
      <c r="C589" s="112"/>
      <c r="G589" s="325">
        <f>G542/G$564*100</f>
        <v>2.1271786528675478</v>
      </c>
      <c r="H589" s="325">
        <f t="shared" ref="H589:U589" si="340">H542/H$564*100</f>
        <v>2.1525669757981953</v>
      </c>
      <c r="I589" s="325">
        <f t="shared" si="340"/>
        <v>2.388396537668243</v>
      </c>
      <c r="J589" s="325">
        <f t="shared" si="340"/>
        <v>2.1916664465904523</v>
      </c>
      <c r="K589" s="325">
        <f t="shared" si="340"/>
        <v>2.1800132072952065</v>
      </c>
      <c r="L589" s="325">
        <f t="shared" si="340"/>
        <v>2.581505623313979</v>
      </c>
      <c r="M589" s="325">
        <f t="shared" ca="1" si="340"/>
        <v>2.4123570914259203</v>
      </c>
      <c r="N589" s="325">
        <f t="shared" ca="1" si="340"/>
        <v>2.1991804979346674</v>
      </c>
      <c r="O589" s="325">
        <f t="shared" ca="1" si="340"/>
        <v>1.9554439459213793</v>
      </c>
      <c r="P589" s="325">
        <f t="shared" ca="1" si="340"/>
        <v>1.6976106725395073</v>
      </c>
      <c r="Q589" s="325">
        <f t="shared" ca="1" si="340"/>
        <v>1.4418909046101123</v>
      </c>
      <c r="R589" s="325">
        <f t="shared" ca="1" si="340"/>
        <v>1.2015006808798772</v>
      </c>
      <c r="S589" s="325">
        <f t="shared" ca="1" si="340"/>
        <v>0.98523907012998024</v>
      </c>
      <c r="T589" s="325">
        <f t="shared" ca="1" si="340"/>
        <v>0.79744232243316138</v>
      </c>
      <c r="U589" s="325">
        <f t="shared" ca="1" si="340"/>
        <v>0.63884303012094479</v>
      </c>
      <c r="V589" s="325"/>
    </row>
    <row r="590" spans="1:22">
      <c r="A590" s="400">
        <f>Baseline!A590</f>
        <v>0</v>
      </c>
      <c r="B590" s="347" t="s">
        <v>78</v>
      </c>
      <c r="C590" s="112"/>
      <c r="G590" s="325">
        <f t="shared" ref="G590:U590" si="341">G543/G$564*100</f>
        <v>4.1011256100064273</v>
      </c>
      <c r="H590" s="325">
        <f t="shared" si="341"/>
        <v>3.8141074049894295</v>
      </c>
      <c r="I590" s="325">
        <f t="shared" si="341"/>
        <v>3.9338965917943209</v>
      </c>
      <c r="J590" s="325">
        <f t="shared" si="341"/>
        <v>3.4391125606386819</v>
      </c>
      <c r="K590" s="325">
        <f t="shared" si="341"/>
        <v>4.1828185609255355</v>
      </c>
      <c r="L590" s="325">
        <f t="shared" si="341"/>
        <v>4.1222149994638793</v>
      </c>
      <c r="M590" s="325">
        <f t="shared" ca="1" si="341"/>
        <v>3.9419590473247417</v>
      </c>
      <c r="N590" s="325">
        <f t="shared" ca="1" si="341"/>
        <v>6.7235719234651468</v>
      </c>
      <c r="O590" s="325">
        <f t="shared" ca="1" si="341"/>
        <v>4.6521257853784608</v>
      </c>
      <c r="P590" s="325">
        <f t="shared" ca="1" si="341"/>
        <v>3.9763121829990618</v>
      </c>
      <c r="Q590" s="325">
        <f t="shared" ca="1" si="341"/>
        <v>-10.039518536112174</v>
      </c>
      <c r="R590" s="325">
        <f t="shared" ca="1" si="341"/>
        <v>-9.9432246504076662</v>
      </c>
      <c r="S590" s="325">
        <f t="shared" ca="1" si="341"/>
        <v>-8.0811402537674546</v>
      </c>
      <c r="T590" s="325">
        <f t="shared" ca="1" si="341"/>
        <v>-7.288941577881074</v>
      </c>
      <c r="U590" s="325">
        <f t="shared" ca="1" si="341"/>
        <v>-5.2049894589457413</v>
      </c>
      <c r="V590" s="325"/>
    </row>
    <row r="591" spans="1:22">
      <c r="A591" s="400">
        <f>Baseline!A591</f>
        <v>0</v>
      </c>
      <c r="B591" s="113" t="s">
        <v>346</v>
      </c>
      <c r="C591" s="113"/>
      <c r="D591" s="376"/>
      <c r="E591" s="49"/>
      <c r="F591" s="49"/>
      <c r="G591" s="323">
        <f t="shared" ref="G591:U591" si="342">G541/G$565*100</f>
        <v>7.7127130443442047</v>
      </c>
      <c r="H591" s="323">
        <f t="shared" si="342"/>
        <v>7.112611678960798</v>
      </c>
      <c r="I591" s="323">
        <f t="shared" si="342"/>
        <v>9.3748924764535317</v>
      </c>
      <c r="J591" s="323">
        <f t="shared" si="342"/>
        <v>7.8842247728001231</v>
      </c>
      <c r="K591" s="323">
        <f t="shared" si="342"/>
        <v>9.571530430129112</v>
      </c>
      <c r="L591" s="323">
        <f t="shared" si="342"/>
        <v>10.08432538739665</v>
      </c>
      <c r="M591" s="323">
        <f t="shared" ca="1" si="342"/>
        <v>10.754590282679152</v>
      </c>
      <c r="N591" s="323">
        <f t="shared" ca="1" si="342"/>
        <v>17.385341054857086</v>
      </c>
      <c r="O591" s="323">
        <f t="shared" ca="1" si="342"/>
        <v>15.166800269757609</v>
      </c>
      <c r="P591" s="323">
        <f t="shared" ca="1" si="342"/>
        <v>15.683310461495182</v>
      </c>
      <c r="Q591" s="323">
        <f t="shared" ca="1" si="342"/>
        <v>-29.191641517051554</v>
      </c>
      <c r="R591" s="323">
        <f t="shared" ca="1" si="342"/>
        <v>-37.087634918203918</v>
      </c>
      <c r="S591" s="323">
        <f t="shared" ca="1" si="342"/>
        <v>-38.151070611293356</v>
      </c>
      <c r="T591" s="323">
        <f t="shared" ca="1" si="342"/>
        <v>-44.724804875527269</v>
      </c>
      <c r="U591" s="323">
        <f t="shared" ca="1" si="342"/>
        <v>-40.658655875069833</v>
      </c>
      <c r="V591" s="325"/>
    </row>
    <row r="592" spans="1:22">
      <c r="A592" s="400">
        <f>Baseline!A592</f>
        <v>0</v>
      </c>
      <c r="B592" s="347" t="s">
        <v>347</v>
      </c>
      <c r="C592" s="112"/>
      <c r="G592" s="325">
        <f t="shared" ref="G592:U592" si="343">G542/G$565*100</f>
        <v>2.6341549563366344</v>
      </c>
      <c r="H592" s="325">
        <f t="shared" si="343"/>
        <v>2.5659809861765135</v>
      </c>
      <c r="I592" s="325">
        <f t="shared" si="343"/>
        <v>3.5415885143682115</v>
      </c>
      <c r="J592" s="325">
        <f t="shared" si="343"/>
        <v>3.0687744750306627</v>
      </c>
      <c r="K592" s="325">
        <f t="shared" si="343"/>
        <v>3.2793673496013662</v>
      </c>
      <c r="L592" s="325">
        <f t="shared" si="343"/>
        <v>3.8833275071813835</v>
      </c>
      <c r="M592" s="325">
        <f t="shared" ca="1" si="343"/>
        <v>4.0828802922767764</v>
      </c>
      <c r="N592" s="325">
        <f t="shared" ca="1" si="343"/>
        <v>4.284944957801093</v>
      </c>
      <c r="O592" s="325">
        <f t="shared" ca="1" si="343"/>
        <v>4.4884623201187113</v>
      </c>
      <c r="P592" s="325">
        <f t="shared" ca="1" si="343"/>
        <v>4.69237173258281</v>
      </c>
      <c r="Q592" s="325">
        <f t="shared" ca="1" si="343"/>
        <v>4.8956717129562382</v>
      </c>
      <c r="R592" s="325">
        <f t="shared" ca="1" si="343"/>
        <v>5.0974863495779541</v>
      </c>
      <c r="S592" s="325">
        <f t="shared" ca="1" si="343"/>
        <v>5.2971320147761274</v>
      </c>
      <c r="T592" s="325">
        <f t="shared" ca="1" si="343"/>
        <v>5.4941779805918713</v>
      </c>
      <c r="U592" s="325">
        <f t="shared" ca="1" si="343"/>
        <v>5.6884945160550844</v>
      </c>
      <c r="V592" s="325"/>
    </row>
    <row r="593" spans="1:22">
      <c r="A593" s="400">
        <f>Baseline!A593</f>
        <v>0</v>
      </c>
      <c r="B593" s="347" t="s">
        <v>348</v>
      </c>
      <c r="C593" s="112"/>
      <c r="G593" s="325">
        <f t="shared" ref="G593:U593" si="344">G543/G$565*100</f>
        <v>5.0785580880075711</v>
      </c>
      <c r="H593" s="325">
        <f t="shared" si="344"/>
        <v>4.5466306927842846</v>
      </c>
      <c r="I593" s="325">
        <f t="shared" si="344"/>
        <v>5.8333039620853206</v>
      </c>
      <c r="J593" s="325">
        <f t="shared" si="344"/>
        <v>4.8154502977694618</v>
      </c>
      <c r="K593" s="325">
        <f t="shared" si="344"/>
        <v>6.2921630805277466</v>
      </c>
      <c r="L593" s="325">
        <f t="shared" si="344"/>
        <v>6.200997880215267</v>
      </c>
      <c r="M593" s="325">
        <f t="shared" ca="1" si="344"/>
        <v>6.6717099904023751</v>
      </c>
      <c r="N593" s="325">
        <f t="shared" ca="1" si="344"/>
        <v>13.100396097055993</v>
      </c>
      <c r="O593" s="325">
        <f t="shared" ca="1" si="344"/>
        <v>10.678337949638896</v>
      </c>
      <c r="P593" s="325">
        <f t="shared" ca="1" si="344"/>
        <v>10.990938728912369</v>
      </c>
      <c r="Q593" s="325">
        <f t="shared" ca="1" si="344"/>
        <v>-34.087313230007794</v>
      </c>
      <c r="R593" s="325">
        <f t="shared" ca="1" si="344"/>
        <v>-42.185121267781881</v>
      </c>
      <c r="S593" s="325">
        <f t="shared" ca="1" si="344"/>
        <v>-43.448202626069488</v>
      </c>
      <c r="T593" s="325">
        <f t="shared" ca="1" si="344"/>
        <v>-50.21898285611914</v>
      </c>
      <c r="U593" s="325">
        <f t="shared" ca="1" si="344"/>
        <v>-46.347150391124913</v>
      </c>
      <c r="V593" s="325"/>
    </row>
    <row r="594" spans="1:22">
      <c r="A594" s="400">
        <f>Baseline!A594</f>
        <v>0</v>
      </c>
      <c r="B594" s="113" t="s">
        <v>79</v>
      </c>
      <c r="C594" s="113"/>
      <c r="D594" s="376"/>
      <c r="E594" s="49"/>
      <c r="F594" s="49"/>
      <c r="G594" s="323">
        <f t="shared" ref="G594:U594" si="345">G541/G$558*100</f>
        <v>34.280800107481895</v>
      </c>
      <c r="H594" s="323">
        <f t="shared" si="345"/>
        <v>39.771125477766404</v>
      </c>
      <c r="I594" s="323">
        <f t="shared" si="345"/>
        <v>23.664815758091724</v>
      </c>
      <c r="J594" s="323">
        <f t="shared" si="345"/>
        <v>24.043065965991079</v>
      </c>
      <c r="K594" s="323">
        <f t="shared" si="345"/>
        <v>21.043437999944118</v>
      </c>
      <c r="L594" s="323">
        <f t="shared" si="345"/>
        <v>22.17084066232043</v>
      </c>
      <c r="M594" s="323">
        <f t="shared" ca="1" si="345"/>
        <v>17.450202899135945</v>
      </c>
      <c r="N594" s="323">
        <f t="shared" ca="1" si="345"/>
        <v>20.907570155342327</v>
      </c>
      <c r="O594" s="323">
        <f t="shared" ca="1" si="345"/>
        <v>13.580297120111043</v>
      </c>
      <c r="P594" s="323">
        <f t="shared" ca="1" si="345"/>
        <v>10.506525770670114</v>
      </c>
      <c r="Q594" s="323">
        <f t="shared" ca="1" si="345"/>
        <v>-14.706652182535496</v>
      </c>
      <c r="R594" s="323">
        <f t="shared" ca="1" si="345"/>
        <v>-14.12685162486704</v>
      </c>
      <c r="S594" s="323">
        <f t="shared" ca="1" si="345"/>
        <v>-11.048128275368862</v>
      </c>
      <c r="T594" s="323">
        <f t="shared" ca="1" si="345"/>
        <v>-9.9027091863402728</v>
      </c>
      <c r="U594" s="323">
        <f t="shared" ca="1" si="345"/>
        <v>-6.9225496570978278</v>
      </c>
      <c r="V594" s="325"/>
    </row>
    <row r="595" spans="1:22">
      <c r="A595" s="400">
        <f>Baseline!A595</f>
        <v>0</v>
      </c>
      <c r="B595" s="347" t="s">
        <v>92</v>
      </c>
      <c r="C595" s="112"/>
      <c r="G595" s="325">
        <f t="shared" ref="G595:U595" si="346">G542/G$558*100</f>
        <v>11.708064204012786</v>
      </c>
      <c r="H595" s="325">
        <f t="shared" si="346"/>
        <v>14.348028035420512</v>
      </c>
      <c r="I595" s="325">
        <f t="shared" si="346"/>
        <v>8.9399467667497703</v>
      </c>
      <c r="J595" s="325">
        <f t="shared" si="346"/>
        <v>9.3582754505497867</v>
      </c>
      <c r="K595" s="325">
        <f t="shared" si="346"/>
        <v>7.2098358777768157</v>
      </c>
      <c r="L595" s="325">
        <f t="shared" si="346"/>
        <v>8.5376693129049244</v>
      </c>
      <c r="M595" s="325">
        <f t="shared" ca="1" si="346"/>
        <v>6.6248074208703711</v>
      </c>
      <c r="N595" s="325">
        <f t="shared" ca="1" si="346"/>
        <v>5.1530647017118962</v>
      </c>
      <c r="O595" s="325">
        <f t="shared" ca="1" si="346"/>
        <v>4.0189526357235561</v>
      </c>
      <c r="P595" s="325">
        <f t="shared" ca="1" si="346"/>
        <v>3.1435024292215128</v>
      </c>
      <c r="Q595" s="325">
        <f t="shared" ca="1" si="346"/>
        <v>2.4664231725464565</v>
      </c>
      <c r="R595" s="325">
        <f t="shared" ca="1" si="346"/>
        <v>1.941656120135262</v>
      </c>
      <c r="S595" s="325">
        <f t="shared" ca="1" si="346"/>
        <v>1.5339908697997551</v>
      </c>
      <c r="T595" s="325">
        <f t="shared" ca="1" si="346"/>
        <v>1.216489304116928</v>
      </c>
      <c r="U595" s="325">
        <f t="shared" ca="1" si="346"/>
        <v>0.96852404276515858</v>
      </c>
      <c r="V595" s="325"/>
    </row>
    <row r="596" spans="1:22">
      <c r="A596" s="400">
        <f>Baseline!A596</f>
        <v>0</v>
      </c>
      <c r="B596" s="347" t="s">
        <v>91</v>
      </c>
      <c r="C596" s="112"/>
      <c r="G596" s="325">
        <f t="shared" ref="G596:U596" si="347">G543/G$558*100</f>
        <v>22.572735903469109</v>
      </c>
      <c r="H596" s="325">
        <f t="shared" si="347"/>
        <v>25.423097442345888</v>
      </c>
      <c r="I596" s="325">
        <f t="shared" si="347"/>
        <v>14.72486899134195</v>
      </c>
      <c r="J596" s="325">
        <f t="shared" si="347"/>
        <v>14.684790515441293</v>
      </c>
      <c r="K596" s="325">
        <f t="shared" si="347"/>
        <v>13.833602122167301</v>
      </c>
      <c r="L596" s="325">
        <f t="shared" si="347"/>
        <v>13.633171349415507</v>
      </c>
      <c r="M596" s="325">
        <f t="shared" ca="1" si="347"/>
        <v>10.825395478265573</v>
      </c>
      <c r="N596" s="325">
        <f t="shared" ca="1" si="347"/>
        <v>15.754505453630429</v>
      </c>
      <c r="O596" s="325">
        <f t="shared" ca="1" si="347"/>
        <v>9.5613444843874884</v>
      </c>
      <c r="P596" s="325">
        <f t="shared" ca="1" si="347"/>
        <v>7.3630233414485993</v>
      </c>
      <c r="Q596" s="325">
        <f t="shared" ca="1" si="347"/>
        <v>-17.173075355081956</v>
      </c>
      <c r="R596" s="325">
        <f t="shared" ca="1" si="347"/>
        <v>-16.068507745002304</v>
      </c>
      <c r="S596" s="325">
        <f t="shared" ca="1" si="347"/>
        <v>-12.582119145168619</v>
      </c>
      <c r="T596" s="325">
        <f t="shared" ca="1" si="347"/>
        <v>-11.119198490457201</v>
      </c>
      <c r="U596" s="325">
        <f t="shared" ca="1" si="347"/>
        <v>-7.8910736998629858</v>
      </c>
      <c r="V596" s="325"/>
    </row>
    <row r="597" spans="1:22">
      <c r="A597" s="400">
        <f>Baseline!A597</f>
        <v>0</v>
      </c>
      <c r="B597" s="113" t="s">
        <v>77</v>
      </c>
      <c r="C597" s="113"/>
      <c r="G597" s="327">
        <f>G589</f>
        <v>2.1271786528675478</v>
      </c>
      <c r="H597" s="327">
        <f t="shared" ref="H597:U597" si="348">H589</f>
        <v>2.1525669757981953</v>
      </c>
      <c r="I597" s="327">
        <f t="shared" si="348"/>
        <v>2.388396537668243</v>
      </c>
      <c r="J597" s="327">
        <f t="shared" si="348"/>
        <v>2.1916664465904523</v>
      </c>
      <c r="K597" s="327">
        <f t="shared" si="348"/>
        <v>2.1800132072952065</v>
      </c>
      <c r="L597" s="327">
        <f t="shared" si="348"/>
        <v>2.581505623313979</v>
      </c>
      <c r="M597" s="327">
        <f t="shared" ca="1" si="348"/>
        <v>2.4123570914259203</v>
      </c>
      <c r="N597" s="327">
        <f t="shared" ca="1" si="348"/>
        <v>2.1991804979346674</v>
      </c>
      <c r="O597" s="327">
        <f t="shared" ca="1" si="348"/>
        <v>1.9554439459213793</v>
      </c>
      <c r="P597" s="327">
        <f t="shared" ca="1" si="348"/>
        <v>1.6976106725395073</v>
      </c>
      <c r="Q597" s="327">
        <f t="shared" ca="1" si="348"/>
        <v>1.4418909046101123</v>
      </c>
      <c r="R597" s="327">
        <f t="shared" ca="1" si="348"/>
        <v>1.2015006808798772</v>
      </c>
      <c r="S597" s="327">
        <f t="shared" ca="1" si="348"/>
        <v>0.98523907012998024</v>
      </c>
      <c r="T597" s="327">
        <f t="shared" ca="1" si="348"/>
        <v>0.79744232243316138</v>
      </c>
      <c r="U597" s="327">
        <f t="shared" ca="1" si="348"/>
        <v>0.63884303012094479</v>
      </c>
      <c r="V597" s="327"/>
    </row>
    <row r="598" spans="1:22">
      <c r="A598" s="400">
        <f>Baseline!A598</f>
        <v>0</v>
      </c>
      <c r="B598" s="347" t="s">
        <v>347</v>
      </c>
      <c r="C598" s="112"/>
      <c r="G598" s="325">
        <f>G542/G$565*100</f>
        <v>2.6341549563366344</v>
      </c>
      <c r="H598" s="325">
        <f t="shared" ref="H598:U598" si="349">H542/H$565*100</f>
        <v>2.5659809861765135</v>
      </c>
      <c r="I598" s="325">
        <f t="shared" si="349"/>
        <v>3.5415885143682115</v>
      </c>
      <c r="J598" s="325">
        <f t="shared" si="349"/>
        <v>3.0687744750306627</v>
      </c>
      <c r="K598" s="325">
        <f t="shared" si="349"/>
        <v>3.2793673496013662</v>
      </c>
      <c r="L598" s="325">
        <f t="shared" si="349"/>
        <v>3.8833275071813835</v>
      </c>
      <c r="M598" s="325">
        <f t="shared" ca="1" si="349"/>
        <v>4.0828802922767764</v>
      </c>
      <c r="N598" s="325">
        <f t="shared" ca="1" si="349"/>
        <v>4.284944957801093</v>
      </c>
      <c r="O598" s="325">
        <f t="shared" ca="1" si="349"/>
        <v>4.4884623201187113</v>
      </c>
      <c r="P598" s="325">
        <f t="shared" ca="1" si="349"/>
        <v>4.69237173258281</v>
      </c>
      <c r="Q598" s="325">
        <f t="shared" ca="1" si="349"/>
        <v>4.8956717129562382</v>
      </c>
      <c r="R598" s="325">
        <f t="shared" ca="1" si="349"/>
        <v>5.0974863495779541</v>
      </c>
      <c r="S598" s="325">
        <f t="shared" ca="1" si="349"/>
        <v>5.2971320147761274</v>
      </c>
      <c r="T598" s="325">
        <f t="shared" ca="1" si="349"/>
        <v>5.4941779805918713</v>
      </c>
      <c r="U598" s="325">
        <f t="shared" ca="1" si="349"/>
        <v>5.6884945160550844</v>
      </c>
      <c r="V598" s="325"/>
    </row>
    <row r="599" spans="1:22">
      <c r="A599" s="400">
        <f>Baseline!A599</f>
        <v>0</v>
      </c>
      <c r="B599" s="347" t="s">
        <v>92</v>
      </c>
      <c r="C599" s="112"/>
      <c r="G599" s="325">
        <f>G542/G$558*100</f>
        <v>11.708064204012786</v>
      </c>
      <c r="H599" s="325">
        <f t="shared" ref="H599:U599" si="350">H542/H$558*100</f>
        <v>14.348028035420512</v>
      </c>
      <c r="I599" s="325">
        <f t="shared" si="350"/>
        <v>8.9399467667497703</v>
      </c>
      <c r="J599" s="325">
        <f t="shared" si="350"/>
        <v>9.3582754505497867</v>
      </c>
      <c r="K599" s="325">
        <f t="shared" si="350"/>
        <v>7.2098358777768157</v>
      </c>
      <c r="L599" s="325">
        <f t="shared" si="350"/>
        <v>8.5376693129049244</v>
      </c>
      <c r="M599" s="325">
        <f t="shared" ca="1" si="350"/>
        <v>6.6248074208703711</v>
      </c>
      <c r="N599" s="325">
        <f t="shared" ca="1" si="350"/>
        <v>5.1530647017118962</v>
      </c>
      <c r="O599" s="325">
        <f t="shared" ca="1" si="350"/>
        <v>4.0189526357235561</v>
      </c>
      <c r="P599" s="325">
        <f t="shared" ca="1" si="350"/>
        <v>3.1435024292215128</v>
      </c>
      <c r="Q599" s="325">
        <f t="shared" ca="1" si="350"/>
        <v>2.4664231725464565</v>
      </c>
      <c r="R599" s="325">
        <f t="shared" ca="1" si="350"/>
        <v>1.941656120135262</v>
      </c>
      <c r="S599" s="325">
        <f t="shared" ca="1" si="350"/>
        <v>1.5339908697997551</v>
      </c>
      <c r="T599" s="325">
        <f t="shared" ca="1" si="350"/>
        <v>1.216489304116928</v>
      </c>
      <c r="U599" s="325">
        <f t="shared" ca="1" si="350"/>
        <v>0.96852404276515858</v>
      </c>
      <c r="V599" s="325"/>
    </row>
    <row r="600" spans="1:22">
      <c r="A600" s="400">
        <f>Baseline!A600</f>
        <v>0</v>
      </c>
      <c r="B600" s="347" t="s">
        <v>315</v>
      </c>
      <c r="C600" s="112"/>
      <c r="G600" s="325">
        <f>G542/G$560*100</f>
        <v>197.36885264238055</v>
      </c>
      <c r="H600" s="325">
        <f t="shared" ref="H600:U600" si="351">H542/H$560*100</f>
        <v>194.132181405431</v>
      </c>
      <c r="I600" s="325">
        <f t="shared" si="351"/>
        <v>40.85921637611964</v>
      </c>
      <c r="J600" s="325">
        <f t="shared" si="351"/>
        <v>42.456474511558021</v>
      </c>
      <c r="K600" s="325">
        <f t="shared" si="351"/>
        <v>66.328218273522921</v>
      </c>
      <c r="L600" s="325">
        <f t="shared" si="351"/>
        <v>78.543867479565137</v>
      </c>
      <c r="M600" s="325">
        <f t="shared" ca="1" si="351"/>
        <v>53.592262121412247</v>
      </c>
      <c r="N600" s="325">
        <f t="shared" ca="1" si="351"/>
        <v>36.656441657838897</v>
      </c>
      <c r="O600" s="325">
        <f t="shared" ca="1" si="351"/>
        <v>25.139317049225024</v>
      </c>
      <c r="P600" s="325">
        <f t="shared" ca="1" si="351"/>
        <v>17.290608032962147</v>
      </c>
      <c r="Q600" s="325">
        <f t="shared" ca="1" si="351"/>
        <v>11.929436661368166</v>
      </c>
      <c r="R600" s="325">
        <f t="shared" ca="1" si="351"/>
        <v>8.2581076111389269</v>
      </c>
      <c r="S600" s="325">
        <f t="shared" ca="1" si="351"/>
        <v>5.7370267486727125</v>
      </c>
      <c r="T600" s="325">
        <f t="shared" ca="1" si="351"/>
        <v>4.0006289471074599</v>
      </c>
      <c r="U600" s="325">
        <f t="shared" ca="1" si="351"/>
        <v>2.8008268596218255</v>
      </c>
      <c r="V600" s="325"/>
    </row>
    <row r="601" spans="1:22">
      <c r="A601" s="400">
        <f>Baseline!A601</f>
        <v>0</v>
      </c>
      <c r="B601" s="113" t="s">
        <v>78</v>
      </c>
      <c r="C601" s="113"/>
      <c r="G601" s="327">
        <f>G590</f>
        <v>4.1011256100064273</v>
      </c>
      <c r="H601" s="327">
        <f t="shared" ref="H601:U601" si="352">H590</f>
        <v>3.8141074049894295</v>
      </c>
      <c r="I601" s="327">
        <f t="shared" si="352"/>
        <v>3.9338965917943209</v>
      </c>
      <c r="J601" s="327">
        <f t="shared" si="352"/>
        <v>3.4391125606386819</v>
      </c>
      <c r="K601" s="327">
        <f t="shared" si="352"/>
        <v>4.1828185609255355</v>
      </c>
      <c r="L601" s="327">
        <f t="shared" si="352"/>
        <v>4.1222149994638793</v>
      </c>
      <c r="M601" s="327">
        <f t="shared" ca="1" si="352"/>
        <v>3.9419590473247417</v>
      </c>
      <c r="N601" s="327">
        <f t="shared" ca="1" si="352"/>
        <v>6.7235719234651468</v>
      </c>
      <c r="O601" s="327">
        <f t="shared" ca="1" si="352"/>
        <v>4.6521257853784608</v>
      </c>
      <c r="P601" s="327">
        <f t="shared" ca="1" si="352"/>
        <v>3.9763121829990618</v>
      </c>
      <c r="Q601" s="327">
        <f t="shared" ca="1" si="352"/>
        <v>-10.039518536112174</v>
      </c>
      <c r="R601" s="327">
        <f t="shared" ca="1" si="352"/>
        <v>-9.9432246504076662</v>
      </c>
      <c r="S601" s="327">
        <f t="shared" ca="1" si="352"/>
        <v>-8.0811402537674546</v>
      </c>
      <c r="T601" s="327">
        <f t="shared" ca="1" si="352"/>
        <v>-7.288941577881074</v>
      </c>
      <c r="U601" s="327">
        <f t="shared" ca="1" si="352"/>
        <v>-5.2049894589457413</v>
      </c>
      <c r="V601" s="327"/>
    </row>
    <row r="602" spans="1:22">
      <c r="A602" s="400">
        <f>Baseline!A602</f>
        <v>0</v>
      </c>
      <c r="B602" s="347" t="s">
        <v>348</v>
      </c>
      <c r="C602" s="112"/>
      <c r="G602" s="325">
        <f>G543/G$565*100</f>
        <v>5.0785580880075711</v>
      </c>
      <c r="H602" s="325">
        <f t="shared" ref="H602:U602" si="353">H543/H$565*100</f>
        <v>4.5466306927842846</v>
      </c>
      <c r="I602" s="325">
        <f t="shared" si="353"/>
        <v>5.8333039620853206</v>
      </c>
      <c r="J602" s="325">
        <f t="shared" si="353"/>
        <v>4.8154502977694618</v>
      </c>
      <c r="K602" s="325">
        <f t="shared" si="353"/>
        <v>6.2921630805277466</v>
      </c>
      <c r="L602" s="325">
        <f t="shared" si="353"/>
        <v>6.200997880215267</v>
      </c>
      <c r="M602" s="325">
        <f t="shared" ca="1" si="353"/>
        <v>6.6717099904023751</v>
      </c>
      <c r="N602" s="325">
        <f t="shared" ca="1" si="353"/>
        <v>13.100396097055993</v>
      </c>
      <c r="O602" s="325">
        <f t="shared" ca="1" si="353"/>
        <v>10.678337949638896</v>
      </c>
      <c r="P602" s="325">
        <f t="shared" ca="1" si="353"/>
        <v>10.990938728912369</v>
      </c>
      <c r="Q602" s="325">
        <f t="shared" ca="1" si="353"/>
        <v>-34.087313230007794</v>
      </c>
      <c r="R602" s="325">
        <f t="shared" ca="1" si="353"/>
        <v>-42.185121267781881</v>
      </c>
      <c r="S602" s="325">
        <f t="shared" ca="1" si="353"/>
        <v>-43.448202626069488</v>
      </c>
      <c r="T602" s="325">
        <f t="shared" ca="1" si="353"/>
        <v>-50.21898285611914</v>
      </c>
      <c r="U602" s="325">
        <f t="shared" ca="1" si="353"/>
        <v>-46.347150391124913</v>
      </c>
      <c r="V602" s="325"/>
    </row>
    <row r="603" spans="1:22">
      <c r="A603" s="400">
        <f>Baseline!A603</f>
        <v>0</v>
      </c>
      <c r="B603" s="347" t="s">
        <v>91</v>
      </c>
      <c r="C603" s="112"/>
      <c r="G603" s="325">
        <f>G543/G$558*100</f>
        <v>22.572735903469109</v>
      </c>
      <c r="H603" s="325">
        <f t="shared" ref="H603:U603" si="354">H543/H$558*100</f>
        <v>25.423097442345888</v>
      </c>
      <c r="I603" s="325">
        <f t="shared" si="354"/>
        <v>14.72486899134195</v>
      </c>
      <c r="J603" s="325">
        <f t="shared" si="354"/>
        <v>14.684790515441293</v>
      </c>
      <c r="K603" s="325">
        <f t="shared" si="354"/>
        <v>13.833602122167301</v>
      </c>
      <c r="L603" s="325">
        <f t="shared" si="354"/>
        <v>13.633171349415507</v>
      </c>
      <c r="M603" s="325">
        <f t="shared" ca="1" si="354"/>
        <v>10.825395478265573</v>
      </c>
      <c r="N603" s="325">
        <f t="shared" ca="1" si="354"/>
        <v>15.754505453630429</v>
      </c>
      <c r="O603" s="325">
        <f t="shared" ca="1" si="354"/>
        <v>9.5613444843874884</v>
      </c>
      <c r="P603" s="325">
        <f t="shared" ca="1" si="354"/>
        <v>7.3630233414485993</v>
      </c>
      <c r="Q603" s="325">
        <f t="shared" ca="1" si="354"/>
        <v>-17.173075355081956</v>
      </c>
      <c r="R603" s="325">
        <f t="shared" ca="1" si="354"/>
        <v>-16.068507745002304</v>
      </c>
      <c r="S603" s="325">
        <f t="shared" ca="1" si="354"/>
        <v>-12.582119145168619</v>
      </c>
      <c r="T603" s="325">
        <f t="shared" ca="1" si="354"/>
        <v>-11.119198490457201</v>
      </c>
      <c r="U603" s="325">
        <f t="shared" ca="1" si="354"/>
        <v>-7.8910736998629858</v>
      </c>
      <c r="V603" s="325"/>
    </row>
    <row r="604" spans="1:22">
      <c r="A604" s="400">
        <f>Baseline!A604</f>
        <v>0</v>
      </c>
      <c r="B604" s="347" t="s">
        <v>316</v>
      </c>
      <c r="C604" s="112"/>
      <c r="G604" s="325">
        <f>G543/G$560*100</f>
        <v>380.52020459028756</v>
      </c>
      <c r="H604" s="325">
        <f t="shared" ref="H604:U604" si="355">H543/H$560*100</f>
        <v>343.98046563482285</v>
      </c>
      <c r="I604" s="325">
        <f t="shared" si="355"/>
        <v>67.298679055333054</v>
      </c>
      <c r="J604" s="325">
        <f t="shared" si="355"/>
        <v>66.621722936117934</v>
      </c>
      <c r="K604" s="325">
        <f t="shared" si="355"/>
        <v>127.26478058903</v>
      </c>
      <c r="L604" s="325">
        <f t="shared" si="355"/>
        <v>125.4208806349701</v>
      </c>
      <c r="M604" s="325">
        <f t="shared" ca="1" si="355"/>
        <v>87.573478771846041</v>
      </c>
      <c r="N604" s="325">
        <f t="shared" ca="1" si="355"/>
        <v>112.07002889314708</v>
      </c>
      <c r="O604" s="325">
        <f t="shared" ca="1" si="355"/>
        <v>59.808037614904997</v>
      </c>
      <c r="P604" s="325">
        <f t="shared" ca="1" si="355"/>
        <v>40.499778002738019</v>
      </c>
      <c r="Q604" s="325">
        <f t="shared" ca="1" si="355"/>
        <v>-83.061624221540214</v>
      </c>
      <c r="R604" s="325">
        <f t="shared" ca="1" si="355"/>
        <v>-68.341383797355604</v>
      </c>
      <c r="S604" s="325">
        <f t="shared" ca="1" si="355"/>
        <v>-47.056312727755802</v>
      </c>
      <c r="T604" s="325">
        <f t="shared" ca="1" si="355"/>
        <v>-36.567347693902036</v>
      </c>
      <c r="U604" s="325">
        <f t="shared" ca="1" si="355"/>
        <v>-22.819806420841392</v>
      </c>
      <c r="V604" s="325"/>
    </row>
    <row r="605" spans="1:22">
      <c r="A605" s="400">
        <f>Baseline!A605</f>
        <v>0</v>
      </c>
      <c r="B605" s="111" t="s">
        <v>70</v>
      </c>
      <c r="C605" s="350"/>
      <c r="G605" s="327">
        <f>SUM(G606:G607)</f>
        <v>3.8226456529975001</v>
      </c>
      <c r="H605" s="327">
        <f t="shared" ref="H605:U605" si="356">SUM(H606:H607)</f>
        <v>3.5275478281571448</v>
      </c>
      <c r="I605" s="327">
        <f t="shared" si="356"/>
        <v>3.4209660553338064</v>
      </c>
      <c r="J605" s="327">
        <f t="shared" si="356"/>
        <v>2.8975769700318796</v>
      </c>
      <c r="K605" s="327">
        <f t="shared" si="356"/>
        <v>3.1935759429176063</v>
      </c>
      <c r="L605" s="327">
        <f t="shared" si="356"/>
        <v>3.2867284974816449</v>
      </c>
      <c r="M605" s="327">
        <f t="shared" si="356"/>
        <v>2.203865294073331</v>
      </c>
      <c r="N605" s="327">
        <f t="shared" ca="1" si="356"/>
        <v>0.92388531928513395</v>
      </c>
      <c r="O605" s="327">
        <f t="shared" ca="1" si="356"/>
        <v>-6.8283893490743208E-2</v>
      </c>
      <c r="P605" s="327">
        <f t="shared" ca="1" si="356"/>
        <v>-0.92512334027991106</v>
      </c>
      <c r="Q605" s="327">
        <f t="shared" ca="1" si="356"/>
        <v>-1.4183996653238578</v>
      </c>
      <c r="R605" s="327">
        <f t="shared" ca="1" si="356"/>
        <v>-2.0551638184776388</v>
      </c>
      <c r="S605" s="327">
        <f t="shared" ca="1" si="356"/>
        <v>-2.1114038750169164</v>
      </c>
      <c r="T605" s="327">
        <f t="shared" ca="1" si="356"/>
        <v>-1.7406552249317191</v>
      </c>
      <c r="U605" s="327">
        <f t="shared" ca="1" si="356"/>
        <v>-1.0988297418613637</v>
      </c>
      <c r="V605" s="327"/>
    </row>
    <row r="606" spans="1:22">
      <c r="A606" s="400">
        <f>Baseline!A606</f>
        <v>0</v>
      </c>
      <c r="B606" s="347" t="s">
        <v>71</v>
      </c>
      <c r="C606" s="112"/>
      <c r="G606" s="325">
        <f t="shared" ref="G606:U606" si="357">G548/G$564*100</f>
        <v>0.62999546556756636</v>
      </c>
      <c r="H606" s="325">
        <f t="shared" si="357"/>
        <v>0.48838266571022881</v>
      </c>
      <c r="I606" s="325">
        <f t="shared" si="357"/>
        <v>0.49104029472918492</v>
      </c>
      <c r="J606" s="325">
        <f t="shared" si="357"/>
        <v>0.3860865625352139</v>
      </c>
      <c r="K606" s="325">
        <f t="shared" si="357"/>
        <v>0.28343217268684945</v>
      </c>
      <c r="L606" s="325">
        <f t="shared" si="357"/>
        <v>0.37658472725088848</v>
      </c>
      <c r="M606" s="325">
        <f t="shared" si="357"/>
        <v>0.39397223452375135</v>
      </c>
      <c r="N606" s="325">
        <f t="shared" ca="1" si="357"/>
        <v>0.40110759066511231</v>
      </c>
      <c r="O606" s="325">
        <f t="shared" ca="1" si="357"/>
        <v>0.39725228665790263</v>
      </c>
      <c r="P606" s="325">
        <f t="shared" ca="1" si="357"/>
        <v>0.38302448836000558</v>
      </c>
      <c r="Q606" s="325">
        <f t="shared" ca="1" si="357"/>
        <v>0.36019308981680931</v>
      </c>
      <c r="R606" s="325">
        <f t="shared" ca="1" si="357"/>
        <v>0.33120020248948817</v>
      </c>
      <c r="S606" s="325">
        <f t="shared" ca="1" si="357"/>
        <v>0.2986249302147736</v>
      </c>
      <c r="T606" s="325">
        <f t="shared" ca="1" si="357"/>
        <v>0.26476862412018071</v>
      </c>
      <c r="U606" s="325">
        <f t="shared" ca="1" si="357"/>
        <v>0.23143423841948504</v>
      </c>
      <c r="V606" s="325"/>
    </row>
    <row r="607" spans="1:22">
      <c r="A607" s="400">
        <f>Baseline!A607</f>
        <v>0</v>
      </c>
      <c r="B607" s="347" t="s">
        <v>72</v>
      </c>
      <c r="C607" s="112"/>
      <c r="G607" s="325">
        <f t="shared" ref="G607:U607" si="358">G549/G$564*100</f>
        <v>3.1926501874299338</v>
      </c>
      <c r="H607" s="325">
        <f t="shared" si="358"/>
        <v>3.039165162446916</v>
      </c>
      <c r="I607" s="325">
        <f t="shared" si="358"/>
        <v>2.9299257606046214</v>
      </c>
      <c r="J607" s="325">
        <f t="shared" si="358"/>
        <v>2.511490407496666</v>
      </c>
      <c r="K607" s="325">
        <f t="shared" si="358"/>
        <v>2.9101437702307567</v>
      </c>
      <c r="L607" s="325">
        <f t="shared" si="358"/>
        <v>2.9101437702307562</v>
      </c>
      <c r="M607" s="325">
        <f t="shared" si="358"/>
        <v>1.8098930595495797</v>
      </c>
      <c r="N607" s="325">
        <f t="shared" ca="1" si="358"/>
        <v>0.5227777286200217</v>
      </c>
      <c r="O607" s="325">
        <f t="shared" ca="1" si="358"/>
        <v>-0.46553618014864584</v>
      </c>
      <c r="P607" s="325">
        <f t="shared" ca="1" si="358"/>
        <v>-1.3081478286399166</v>
      </c>
      <c r="Q607" s="325">
        <f t="shared" ca="1" si="358"/>
        <v>-1.7785927551406671</v>
      </c>
      <c r="R607" s="325">
        <f t="shared" ca="1" si="358"/>
        <v>-2.3863640209671271</v>
      </c>
      <c r="S607" s="325">
        <f t="shared" ca="1" si="358"/>
        <v>-2.4100288052316898</v>
      </c>
      <c r="T607" s="325">
        <f t="shared" ca="1" si="358"/>
        <v>-2.0054238490518999</v>
      </c>
      <c r="U607" s="325">
        <f t="shared" ca="1" si="358"/>
        <v>-1.3302639802808487</v>
      </c>
      <c r="V607" s="325"/>
    </row>
    <row r="608" spans="1:22">
      <c r="A608" s="400">
        <f>Baseline!A608</f>
        <v>0</v>
      </c>
      <c r="B608" s="111" t="s">
        <v>349</v>
      </c>
      <c r="C608" s="350"/>
      <c r="G608" s="327">
        <f>SUM(G609:G610)</f>
        <v>350.95096547140474</v>
      </c>
      <c r="H608" s="327">
        <f t="shared" ref="H608:U608" si="359">SUM(H609:H610)</f>
        <v>307.68486188832668</v>
      </c>
      <c r="I608" s="327">
        <f t="shared" si="359"/>
        <v>359.02146526374349</v>
      </c>
      <c r="J608" s="327">
        <f t="shared" si="359"/>
        <v>421.88365795358482</v>
      </c>
      <c r="K608" s="327">
        <f t="shared" si="359"/>
        <v>443.77670723729767</v>
      </c>
      <c r="L608" s="327">
        <f t="shared" si="359"/>
        <v>394.27413464341987</v>
      </c>
      <c r="M608" s="327">
        <f t="shared" ca="1" si="359"/>
        <v>328.60236179642391</v>
      </c>
      <c r="N608" s="327">
        <f t="shared" ca="1" si="359"/>
        <v>254.6341760955695</v>
      </c>
      <c r="O608" s="327">
        <f t="shared" ca="1" si="359"/>
        <v>176.20271267897135</v>
      </c>
      <c r="P608" s="327">
        <f t="shared" ca="1" si="359"/>
        <v>97.882717327082943</v>
      </c>
      <c r="Q608" s="327">
        <f t="shared" ca="1" si="359"/>
        <v>26.301953671981593</v>
      </c>
      <c r="R608" s="327">
        <f t="shared" ca="1" si="359"/>
        <v>-31.911331566435337</v>
      </c>
      <c r="S608" s="327">
        <f t="shared" ca="1" si="359"/>
        <v>-64.971328145980024</v>
      </c>
      <c r="T608" s="327">
        <f t="shared" ca="1" si="359"/>
        <v>-57.851373653910159</v>
      </c>
      <c r="U608" s="327">
        <f t="shared" ca="1" si="359"/>
        <v>8.1922967243086973</v>
      </c>
      <c r="V608" s="327"/>
    </row>
    <row r="609" spans="1:22">
      <c r="A609" s="400">
        <f>Baseline!A609</f>
        <v>0</v>
      </c>
      <c r="B609" s="347" t="s">
        <v>351</v>
      </c>
      <c r="C609" s="112"/>
      <c r="G609" s="325">
        <f t="shared" ref="G609:U609" si="360">G539/G$565*100</f>
        <v>65.14170483891624</v>
      </c>
      <c r="H609" s="325">
        <f t="shared" si="360"/>
        <v>56.966734050816072</v>
      </c>
      <c r="I609" s="325">
        <f t="shared" si="360"/>
        <v>84.084484825509335</v>
      </c>
      <c r="J609" s="325">
        <f t="shared" si="360"/>
        <v>108.0965838870689</v>
      </c>
      <c r="K609" s="325">
        <f t="shared" si="360"/>
        <v>128.59981318816051</v>
      </c>
      <c r="L609" s="325">
        <f t="shared" si="360"/>
        <v>139.07092125059663</v>
      </c>
      <c r="M609" s="325">
        <f t="shared" ca="1" si="360"/>
        <v>132.99576456407033</v>
      </c>
      <c r="N609" s="325">
        <f t="shared" ca="1" si="360"/>
        <v>126.39718212940345</v>
      </c>
      <c r="O609" s="325">
        <f t="shared" ca="1" si="360"/>
        <v>119.31704697980565</v>
      </c>
      <c r="P609" s="325">
        <f t="shared" ca="1" si="360"/>
        <v>111.81356937760934</v>
      </c>
      <c r="Q609" s="325">
        <f t="shared" ca="1" si="360"/>
        <v>103.96084900461655</v>
      </c>
      <c r="R609" s="325">
        <f t="shared" ca="1" si="360"/>
        <v>95.847277694580541</v>
      </c>
      <c r="S609" s="325">
        <f t="shared" ca="1" si="360"/>
        <v>87.572764647132473</v>
      </c>
      <c r="T609" s="325">
        <f t="shared" ca="1" si="360"/>
        <v>79.244904403965776</v>
      </c>
      <c r="U609" s="325">
        <f t="shared" ca="1" si="360"/>
        <v>70.97436042765915</v>
      </c>
      <c r="V609" s="325"/>
    </row>
    <row r="610" spans="1:22">
      <c r="A610" s="400">
        <f>Baseline!A610</f>
        <v>0</v>
      </c>
      <c r="B610" s="347" t="s">
        <v>350</v>
      </c>
      <c r="C610" s="112"/>
      <c r="G610" s="325">
        <f t="shared" ref="G610:U610" si="361">G540/G$565*100</f>
        <v>285.80926063248847</v>
      </c>
      <c r="H610" s="325">
        <f t="shared" si="361"/>
        <v>250.71812783751062</v>
      </c>
      <c r="I610" s="325">
        <f t="shared" si="361"/>
        <v>274.93698043823417</v>
      </c>
      <c r="J610" s="325">
        <f t="shared" si="361"/>
        <v>313.78707406651591</v>
      </c>
      <c r="K610" s="325">
        <f t="shared" si="361"/>
        <v>315.17689404913716</v>
      </c>
      <c r="L610" s="325">
        <f t="shared" si="361"/>
        <v>255.20321339282327</v>
      </c>
      <c r="M610" s="325">
        <f t="shared" ca="1" si="361"/>
        <v>195.60659723235358</v>
      </c>
      <c r="N610" s="325">
        <f t="shared" ca="1" si="361"/>
        <v>128.23699396616604</v>
      </c>
      <c r="O610" s="325">
        <f t="shared" ca="1" si="361"/>
        <v>56.885665699165699</v>
      </c>
      <c r="P610" s="325">
        <f t="shared" ca="1" si="361"/>
        <v>-13.930852050526394</v>
      </c>
      <c r="Q610" s="325">
        <f t="shared" ca="1" si="361"/>
        <v>-77.658895332634955</v>
      </c>
      <c r="R610" s="325">
        <f t="shared" ca="1" si="361"/>
        <v>-127.75860926101588</v>
      </c>
      <c r="S610" s="325">
        <f t="shared" ca="1" si="361"/>
        <v>-152.5440927931125</v>
      </c>
      <c r="T610" s="325">
        <f t="shared" ca="1" si="361"/>
        <v>-137.09627805787594</v>
      </c>
      <c r="U610" s="325">
        <f t="shared" ca="1" si="361"/>
        <v>-62.782063703350452</v>
      </c>
      <c r="V610" s="325"/>
    </row>
    <row r="611" spans="1:22">
      <c r="A611" s="400">
        <f>Baseline!A611</f>
        <v>0</v>
      </c>
      <c r="B611" s="111" t="s">
        <v>82</v>
      </c>
      <c r="C611" s="350"/>
      <c r="G611" s="327">
        <f>SUM(G612:G613)</f>
        <v>1559.8765085232035</v>
      </c>
      <c r="H611" s="327">
        <f t="shared" ref="H611:U611" si="362">SUM(H612:H613)</f>
        <v>1720.4613160545509</v>
      </c>
      <c r="I611" s="327">
        <f t="shared" si="362"/>
        <v>906.26925588811355</v>
      </c>
      <c r="J611" s="327">
        <f t="shared" si="362"/>
        <v>1286.5407710274073</v>
      </c>
      <c r="K611" s="327">
        <f t="shared" si="362"/>
        <v>975.66295094999305</v>
      </c>
      <c r="L611" s="327">
        <f t="shared" si="362"/>
        <v>866.82932974162918</v>
      </c>
      <c r="M611" s="327">
        <f t="shared" ca="1" si="362"/>
        <v>533.18422513204234</v>
      </c>
      <c r="N611" s="327">
        <f t="shared" ca="1" si="362"/>
        <v>306.22245970714289</v>
      </c>
      <c r="O611" s="327">
        <f t="shared" ca="1" si="362"/>
        <v>157.7712601860637</v>
      </c>
      <c r="P611" s="327">
        <f t="shared" ca="1" si="362"/>
        <v>65.573355486719805</v>
      </c>
      <c r="Q611" s="327">
        <f t="shared" ca="1" si="362"/>
        <v>13.250837029806917</v>
      </c>
      <c r="R611" s="327">
        <f t="shared" ca="1" si="362"/>
        <v>-12.155173744166035</v>
      </c>
      <c r="S611" s="327">
        <f t="shared" ca="1" si="362"/>
        <v>-18.814978349923067</v>
      </c>
      <c r="T611" s="327">
        <f t="shared" ca="1" si="362"/>
        <v>-12.809118584628052</v>
      </c>
      <c r="U611" s="327">
        <f t="shared" ca="1" si="362"/>
        <v>1.3948218321324273</v>
      </c>
      <c r="V611" s="327"/>
    </row>
    <row r="612" spans="1:22">
      <c r="A612" s="400">
        <f>Baseline!A612</f>
        <v>0</v>
      </c>
      <c r="B612" s="347" t="s">
        <v>80</v>
      </c>
      <c r="C612" s="112"/>
      <c r="G612" s="325">
        <f t="shared" ref="G612:U612" si="363">G539/G$558*100</f>
        <v>289.53621759350051</v>
      </c>
      <c r="H612" s="325">
        <f t="shared" si="363"/>
        <v>318.53716050537685</v>
      </c>
      <c r="I612" s="325">
        <f t="shared" si="363"/>
        <v>212.25244412216276</v>
      </c>
      <c r="J612" s="325">
        <f t="shared" si="363"/>
        <v>329.6422123911679</v>
      </c>
      <c r="K612" s="325">
        <f t="shared" si="363"/>
        <v>282.73244444911069</v>
      </c>
      <c r="L612" s="325">
        <f t="shared" si="363"/>
        <v>305.75364413197241</v>
      </c>
      <c r="M612" s="325">
        <f t="shared" ca="1" si="363"/>
        <v>215.79651250001785</v>
      </c>
      <c r="N612" s="325">
        <f t="shared" ca="1" si="363"/>
        <v>152.00495316540156</v>
      </c>
      <c r="O612" s="325">
        <f t="shared" ca="1" si="363"/>
        <v>106.83604456181746</v>
      </c>
      <c r="P612" s="325">
        <f t="shared" ca="1" si="363"/>
        <v>74.90587851721105</v>
      </c>
      <c r="Q612" s="325">
        <f t="shared" ca="1" si="363"/>
        <v>52.37513094352402</v>
      </c>
      <c r="R612" s="325">
        <f t="shared" ca="1" si="363"/>
        <v>36.50867124919219</v>
      </c>
      <c r="S612" s="325">
        <f t="shared" ca="1" si="363"/>
        <v>25.360104493733559</v>
      </c>
      <c r="T612" s="325">
        <f t="shared" ca="1" si="363"/>
        <v>17.545951178452338</v>
      </c>
      <c r="U612" s="325">
        <f t="shared" ca="1" si="363"/>
        <v>12.084106664787416</v>
      </c>
      <c r="V612" s="325"/>
    </row>
    <row r="613" spans="1:22">
      <c r="A613" s="400">
        <f>Baseline!A613</f>
        <v>0</v>
      </c>
      <c r="B613" s="347" t="s">
        <v>81</v>
      </c>
      <c r="C613" s="112"/>
      <c r="G613" s="325">
        <f t="shared" ref="G613:U613" si="364">G540/G$558*100</f>
        <v>1270.3402909297029</v>
      </c>
      <c r="H613" s="325">
        <f t="shared" si="364"/>
        <v>1401.9241555491742</v>
      </c>
      <c r="I613" s="325">
        <f t="shared" si="364"/>
        <v>694.01681176595082</v>
      </c>
      <c r="J613" s="325">
        <f t="shared" si="364"/>
        <v>956.8985586362395</v>
      </c>
      <c r="K613" s="325">
        <f t="shared" si="364"/>
        <v>692.9305065008823</v>
      </c>
      <c r="L613" s="325">
        <f t="shared" si="364"/>
        <v>561.07568560965683</v>
      </c>
      <c r="M613" s="325">
        <f t="shared" ca="1" si="364"/>
        <v>317.38771263202449</v>
      </c>
      <c r="N613" s="325">
        <f t="shared" ca="1" si="364"/>
        <v>154.21750654174133</v>
      </c>
      <c r="O613" s="325">
        <f t="shared" ca="1" si="364"/>
        <v>50.935215624246233</v>
      </c>
      <c r="P613" s="325">
        <f t="shared" ca="1" si="364"/>
        <v>-9.3325230304912505</v>
      </c>
      <c r="Q613" s="325">
        <f t="shared" ca="1" si="364"/>
        <v>-39.124293913717104</v>
      </c>
      <c r="R613" s="325">
        <f t="shared" ca="1" si="364"/>
        <v>-48.663844993358225</v>
      </c>
      <c r="S613" s="325">
        <f t="shared" ca="1" si="364"/>
        <v>-44.175082843656625</v>
      </c>
      <c r="T613" s="325">
        <f t="shared" ca="1" si="364"/>
        <v>-30.35506976308039</v>
      </c>
      <c r="U613" s="325">
        <f t="shared" ca="1" si="364"/>
        <v>-10.689284832654989</v>
      </c>
      <c r="V613" s="325"/>
    </row>
    <row r="614" spans="1:22">
      <c r="A614" s="400">
        <f>Baseline!A614</f>
        <v>0</v>
      </c>
      <c r="B614" s="111" t="s">
        <v>338</v>
      </c>
      <c r="C614" s="350"/>
      <c r="G614" s="327">
        <f>G567/G564*100</f>
        <v>40.334672185246909</v>
      </c>
      <c r="H614" s="327">
        <f t="shared" ref="H614:U614" si="365">H567/H564*100</f>
        <v>36.219197077580475</v>
      </c>
      <c r="I614" s="327">
        <f t="shared" si="365"/>
        <v>31.724523713242519</v>
      </c>
      <c r="J614" s="327">
        <f t="shared" si="365"/>
        <v>33.179615118195095</v>
      </c>
      <c r="K614" s="327">
        <f t="shared" si="365"/>
        <v>24.433834749322848</v>
      </c>
      <c r="L614" s="327">
        <f t="shared" si="365"/>
        <v>24.433834749322848</v>
      </c>
      <c r="M614" s="327">
        <f t="shared" si="365"/>
        <v>20.430895293063742</v>
      </c>
      <c r="N614" s="327">
        <f t="shared" si="365"/>
        <v>16.62553065378664</v>
      </c>
      <c r="O614" s="327">
        <f t="shared" si="365"/>
        <v>13.160545587084577</v>
      </c>
      <c r="P614" s="327">
        <f t="shared" si="365"/>
        <v>10.142076501478265</v>
      </c>
      <c r="Q614" s="327">
        <f t="shared" si="365"/>
        <v>7.6230465293151779</v>
      </c>
      <c r="R614" s="327">
        <f t="shared" si="365"/>
        <v>5.6024325983765708</v>
      </c>
      <c r="S614" s="327">
        <f t="shared" si="365"/>
        <v>4.037429582848489</v>
      </c>
      <c r="T614" s="327">
        <f t="shared" si="365"/>
        <v>2.861134479386414</v>
      </c>
      <c r="U614" s="327">
        <f t="shared" si="365"/>
        <v>1.9989052759049393</v>
      </c>
      <c r="V614" s="327"/>
    </row>
    <row r="615" spans="1:22">
      <c r="A615" s="400">
        <f>Baseline!A615</f>
        <v>0</v>
      </c>
      <c r="B615" s="113" t="s">
        <v>352</v>
      </c>
      <c r="C615" s="351"/>
      <c r="G615" s="325">
        <f t="shared" ref="G615:U615" si="366">G565/G$564*100</f>
        <v>80.753740312447391</v>
      </c>
      <c r="H615" s="325">
        <f t="shared" si="366"/>
        <v>83.888656517508593</v>
      </c>
      <c r="I615" s="325">
        <f t="shared" si="366"/>
        <v>67.438566845880786</v>
      </c>
      <c r="J615" s="325">
        <f t="shared" si="366"/>
        <v>71.418296275048149</v>
      </c>
      <c r="K615" s="325">
        <f t="shared" si="366"/>
        <v>66.476639390832645</v>
      </c>
      <c r="L615" s="325">
        <f t="shared" si="366"/>
        <v>66.476639390832631</v>
      </c>
      <c r="M615" s="325">
        <f t="shared" si="366"/>
        <v>59.084688228287341</v>
      </c>
      <c r="N615" s="325">
        <f t="shared" si="366"/>
        <v>51.32342467855694</v>
      </c>
      <c r="O615" s="325">
        <f t="shared" si="366"/>
        <v>43.566010059981103</v>
      </c>
      <c r="P615" s="325">
        <f t="shared" si="366"/>
        <v>36.178094347292813</v>
      </c>
      <c r="Q615" s="325">
        <f t="shared" si="366"/>
        <v>29.452360965997666</v>
      </c>
      <c r="R615" s="325">
        <f t="shared" si="366"/>
        <v>23.570454111747747</v>
      </c>
      <c r="S615" s="325">
        <f t="shared" si="366"/>
        <v>18.59948114152521</v>
      </c>
      <c r="T615" s="325">
        <f t="shared" si="366"/>
        <v>14.514315430809093</v>
      </c>
      <c r="U615" s="325">
        <f t="shared" si="366"/>
        <v>11.230441170645204</v>
      </c>
      <c r="V615" s="325"/>
    </row>
    <row r="616" spans="1:22">
      <c r="A616" s="400">
        <f>Baseline!A616</f>
        <v>0</v>
      </c>
      <c r="B616" s="113" t="s">
        <v>83</v>
      </c>
      <c r="C616" s="351"/>
      <c r="G616" s="325">
        <f t="shared" ref="G616:U616" si="367">G558/G$564*100</f>
        <v>18.168491526878416</v>
      </c>
      <c r="H616" s="325">
        <f t="shared" si="367"/>
        <v>15.002528364763595</v>
      </c>
      <c r="I616" s="325">
        <f t="shared" si="367"/>
        <v>26.71600402086705</v>
      </c>
      <c r="J616" s="325">
        <f t="shared" si="367"/>
        <v>23.41955479053242</v>
      </c>
      <c r="K616" s="325">
        <f t="shared" si="367"/>
        <v>30.236655095225593</v>
      </c>
      <c r="L616" s="325">
        <f t="shared" si="367"/>
        <v>30.236655095225593</v>
      </c>
      <c r="M616" s="325">
        <f t="shared" si="367"/>
        <v>36.413995731048487</v>
      </c>
      <c r="N616" s="325">
        <f t="shared" si="367"/>
        <v>42.677137300528734</v>
      </c>
      <c r="O616" s="325">
        <f t="shared" si="367"/>
        <v>48.655560867771442</v>
      </c>
      <c r="P616" s="325">
        <f t="shared" si="367"/>
        <v>54.003797062753343</v>
      </c>
      <c r="Q616" s="325">
        <f t="shared" si="367"/>
        <v>58.460807563749626</v>
      </c>
      <c r="R616" s="325">
        <f t="shared" si="367"/>
        <v>61.880199507015519</v>
      </c>
      <c r="S616" s="325">
        <f t="shared" si="367"/>
        <v>64.227179543682155</v>
      </c>
      <c r="T616" s="325">
        <f t="shared" si="367"/>
        <v>65.552760697065011</v>
      </c>
      <c r="U616" s="325">
        <f t="shared" si="367"/>
        <v>65.960472008215007</v>
      </c>
      <c r="V616" s="325"/>
    </row>
    <row r="617" spans="1:22">
      <c r="A617" s="400">
        <f>Baseline!A617</f>
        <v>0</v>
      </c>
      <c r="B617" s="9"/>
      <c r="C617" s="351"/>
      <c r="G617" s="328"/>
      <c r="H617" s="328"/>
      <c r="I617" s="328"/>
      <c r="J617" s="328"/>
      <c r="K617" s="328"/>
      <c r="L617" s="326"/>
      <c r="M617" s="328"/>
      <c r="N617" s="328"/>
      <c r="O617" s="328"/>
      <c r="P617" s="328"/>
      <c r="Q617" s="328"/>
      <c r="R617" s="328"/>
      <c r="S617" s="328"/>
      <c r="T617" s="328"/>
      <c r="U617" s="328"/>
      <c r="V617" s="328"/>
    </row>
    <row r="618" spans="1:22">
      <c r="A618" s="400">
        <f>Baseline!A618</f>
        <v>24</v>
      </c>
      <c r="B618" s="9" t="s">
        <v>93</v>
      </c>
      <c r="C618" s="351"/>
      <c r="G618" s="325">
        <f t="shared" ref="G618:U618" si="368">G575/G$550*100</f>
        <v>0</v>
      </c>
      <c r="H618" s="325">
        <f t="shared" si="368"/>
        <v>0</v>
      </c>
      <c r="I618" s="325">
        <f t="shared" si="368"/>
        <v>0</v>
      </c>
      <c r="J618" s="325">
        <f t="shared" si="368"/>
        <v>0</v>
      </c>
      <c r="K618" s="325">
        <f t="shared" si="368"/>
        <v>0</v>
      </c>
      <c r="L618" s="325">
        <f t="shared" si="368"/>
        <v>-3.0602693705762086E-3</v>
      </c>
      <c r="M618" s="325">
        <f t="shared" ca="1" si="368"/>
        <v>-0.10776321491482929</v>
      </c>
      <c r="N618" s="325">
        <f t="shared" ca="1" si="368"/>
        <v>-7.3321883678661229E-2</v>
      </c>
      <c r="O618" s="325">
        <f t="shared" ca="1" si="368"/>
        <v>-0.11667973088527739</v>
      </c>
      <c r="P618" s="325">
        <f t="shared" ca="1" si="368"/>
        <v>-7.7062290659247759E-2</v>
      </c>
      <c r="Q618" s="325">
        <f t="shared" ca="1" si="368"/>
        <v>-0.41833611701002255</v>
      </c>
      <c r="R618" s="325">
        <f t="shared" ca="1" si="368"/>
        <v>-0.31309919436312145</v>
      </c>
      <c r="S618" s="325">
        <f t="shared" ca="1" si="368"/>
        <v>-0.10089817504037135</v>
      </c>
      <c r="T618" s="325">
        <f t="shared" ca="1" si="368"/>
        <v>0.12371628443866023</v>
      </c>
      <c r="U618" s="325">
        <f t="shared" ca="1" si="368"/>
        <v>0.47708556604731617</v>
      </c>
      <c r="V618" s="325"/>
    </row>
    <row r="619" spans="1:22">
      <c r="A619" s="400">
        <f>Baseline!A619</f>
        <v>25</v>
      </c>
      <c r="B619" s="9" t="s">
        <v>94</v>
      </c>
      <c r="C619" s="351"/>
      <c r="G619" s="325">
        <f t="shared" ref="G619:U619" si="369">G576/G$550*100</f>
        <v>-0.34985446243748453</v>
      </c>
      <c r="H619" s="325">
        <f t="shared" si="369"/>
        <v>-0.5924246069968907</v>
      </c>
      <c r="I619" s="325">
        <f t="shared" si="369"/>
        <v>2.6597571361183424E-2</v>
      </c>
      <c r="J619" s="325">
        <f t="shared" si="369"/>
        <v>-0.97203743471076431</v>
      </c>
      <c r="K619" s="325">
        <f t="shared" si="369"/>
        <v>0.18547513266853319</v>
      </c>
      <c r="L619" s="325">
        <f t="shared" si="369"/>
        <v>3.0602041051371871E-3</v>
      </c>
      <c r="M619" s="325">
        <f t="shared" ca="1" si="369"/>
        <v>0.10776315933358777</v>
      </c>
      <c r="N619" s="325">
        <f t="shared" ca="1" si="369"/>
        <v>7.3321836344659178E-2</v>
      </c>
      <c r="O619" s="325">
        <f t="shared" ca="1" si="369"/>
        <v>0.11667973088527701</v>
      </c>
      <c r="P619" s="325">
        <f t="shared" ca="1" si="369"/>
        <v>7.7062290659247634E-2</v>
      </c>
      <c r="Q619" s="325">
        <f t="shared" ca="1" si="369"/>
        <v>0.41833611701002249</v>
      </c>
      <c r="R619" s="325">
        <f t="shared" ca="1" si="369"/>
        <v>0.31309919436312145</v>
      </c>
      <c r="S619" s="325">
        <f t="shared" ca="1" si="369"/>
        <v>0.10089817504037098</v>
      </c>
      <c r="T619" s="325">
        <f t="shared" ca="1" si="369"/>
        <v>-0.12371628443865945</v>
      </c>
      <c r="U619" s="325">
        <f t="shared" ca="1" si="369"/>
        <v>-0.47708556604731656</v>
      </c>
      <c r="V619" s="325"/>
    </row>
    <row r="620" spans="1:22">
      <c r="A620" s="400">
        <f>Baseline!A620</f>
        <v>26</v>
      </c>
      <c r="B620" s="9" t="s">
        <v>95</v>
      </c>
      <c r="C620" s="351"/>
      <c r="G620" s="325">
        <f t="shared" ref="G620:U620" si="370">G577/G$550*100</f>
        <v>-0.34985446243748453</v>
      </c>
      <c r="H620" s="325">
        <f t="shared" si="370"/>
        <v>-0.5924246069968907</v>
      </c>
      <c r="I620" s="325">
        <f t="shared" si="370"/>
        <v>2.6597571361183424E-2</v>
      </c>
      <c r="J620" s="325">
        <f t="shared" si="370"/>
        <v>-0.97203743471076431</v>
      </c>
      <c r="K620" s="325">
        <f t="shared" si="370"/>
        <v>0.18547513266853319</v>
      </c>
      <c r="L620" s="325">
        <f t="shared" si="370"/>
        <v>9.2652650568017497E-2</v>
      </c>
      <c r="M620" s="325">
        <f t="shared" ca="1" si="370"/>
        <v>0.16644664801125916</v>
      </c>
      <c r="N620" s="325">
        <f t="shared" ca="1" si="370"/>
        <v>9.8015180286782133E-2</v>
      </c>
      <c r="O620" s="325">
        <f t="shared" ca="1" si="370"/>
        <v>0.11479651193118987</v>
      </c>
      <c r="P620" s="325">
        <f t="shared" ca="1" si="370"/>
        <v>5.0019701580056843E-2</v>
      </c>
      <c r="Q620" s="325">
        <f t="shared" ca="1" si="370"/>
        <v>0.3732788712024096</v>
      </c>
      <c r="R620" s="325">
        <f t="shared" ca="1" si="370"/>
        <v>0.24054149968875618</v>
      </c>
      <c r="S620" s="325">
        <f t="shared" ca="1" si="370"/>
        <v>1.6409382635530406E-2</v>
      </c>
      <c r="T620" s="325">
        <f t="shared" ca="1" si="370"/>
        <v>-0.20399978770225574</v>
      </c>
      <c r="U620" s="325">
        <f t="shared" ca="1" si="370"/>
        <v>-0.53633839616686507</v>
      </c>
      <c r="V620" s="325"/>
    </row>
    <row r="621" spans="1:22">
      <c r="A621" s="400">
        <f>Baseline!A621</f>
        <v>27</v>
      </c>
      <c r="B621" s="9" t="s">
        <v>311</v>
      </c>
      <c r="C621" s="351"/>
      <c r="G621" s="325">
        <f t="shared" ref="G621:U621" si="371">G564/G$550*100</f>
        <v>3.013804799384987</v>
      </c>
      <c r="H621" s="325">
        <f t="shared" si="371"/>
        <v>3.3686246926566596</v>
      </c>
      <c r="I621" s="325">
        <f t="shared" si="371"/>
        <v>2.9273530292965417</v>
      </c>
      <c r="J621" s="325">
        <f t="shared" si="371"/>
        <v>2.8894551152233281</v>
      </c>
      <c r="K621" s="325">
        <f t="shared" si="371"/>
        <v>2.7211786212004379</v>
      </c>
      <c r="L621" s="325">
        <f t="shared" si="371"/>
        <v>2.7258852239096583</v>
      </c>
      <c r="M621" s="325">
        <f t="shared" si="371"/>
        <v>2.6627529747613865</v>
      </c>
      <c r="N621" s="325">
        <f t="shared" si="371"/>
        <v>2.6727715471471702</v>
      </c>
      <c r="O621" s="325">
        <f t="shared" si="371"/>
        <v>2.7579255631377126</v>
      </c>
      <c r="P621" s="325">
        <f t="shared" si="371"/>
        <v>2.9231333706280576</v>
      </c>
      <c r="Q621" s="325">
        <f t="shared" si="371"/>
        <v>3.1766255244656385</v>
      </c>
      <c r="R621" s="325">
        <f t="shared" si="371"/>
        <v>3.5305066205433784</v>
      </c>
      <c r="S621" s="325">
        <f t="shared" si="371"/>
        <v>4.0015457679390591</v>
      </c>
      <c r="T621" s="325">
        <f t="shared" si="371"/>
        <v>4.6122576207901984</v>
      </c>
      <c r="U621" s="325">
        <f t="shared" si="371"/>
        <v>5.3923576931197221</v>
      </c>
      <c r="V621" s="325"/>
    </row>
    <row r="622" spans="1:22">
      <c r="A622" s="400">
        <f>Baseline!A622</f>
        <v>28</v>
      </c>
      <c r="B622" s="9" t="s">
        <v>312</v>
      </c>
      <c r="C622" s="351"/>
      <c r="G622" s="325">
        <f t="shared" ref="G622:U622" si="372">G573/G$550*100</f>
        <v>3.3636592618224714</v>
      </c>
      <c r="H622" s="325">
        <f t="shared" si="372"/>
        <v>3.9610492996535505</v>
      </c>
      <c r="I622" s="325">
        <f t="shared" si="372"/>
        <v>2.9007554579353583</v>
      </c>
      <c r="J622" s="325">
        <f t="shared" si="372"/>
        <v>3.8614925499340922</v>
      </c>
      <c r="K622" s="325">
        <f t="shared" si="372"/>
        <v>2.535703488531905</v>
      </c>
      <c r="L622" s="325">
        <f t="shared" si="372"/>
        <v>2.722825019804521</v>
      </c>
      <c r="M622" s="325">
        <f t="shared" ca="1" si="372"/>
        <v>2.554989815427799</v>
      </c>
      <c r="N622" s="325">
        <f t="shared" ca="1" si="372"/>
        <v>2.5994497108025114</v>
      </c>
      <c r="O622" s="325">
        <f t="shared" ca="1" si="372"/>
        <v>2.6412458322524359</v>
      </c>
      <c r="P622" s="325">
        <f t="shared" ca="1" si="372"/>
        <v>2.8460710799688096</v>
      </c>
      <c r="Q622" s="325">
        <f t="shared" ca="1" si="372"/>
        <v>2.7582894074556163</v>
      </c>
      <c r="R622" s="325">
        <f t="shared" ca="1" si="372"/>
        <v>3.217407426180257</v>
      </c>
      <c r="S622" s="325">
        <f t="shared" ca="1" si="372"/>
        <v>3.9006475928986881</v>
      </c>
      <c r="T622" s="325">
        <f t="shared" ca="1" si="372"/>
        <v>4.7359739052288585</v>
      </c>
      <c r="U622" s="325">
        <f t="shared" ca="1" si="372"/>
        <v>5.8694432591670385</v>
      </c>
      <c r="V622" s="325"/>
    </row>
    <row r="623" spans="1:22">
      <c r="A623" s="400">
        <f>Baseline!A623</f>
        <v>0</v>
      </c>
      <c r="B623" s="9"/>
      <c r="C623" s="351"/>
      <c r="G623" s="328"/>
      <c r="H623" s="328"/>
      <c r="I623" s="328"/>
      <c r="J623" s="328"/>
      <c r="K623" s="328"/>
      <c r="L623" s="326"/>
      <c r="M623" s="328"/>
      <c r="N623" s="328"/>
      <c r="O623" s="328"/>
      <c r="P623" s="328"/>
      <c r="Q623" s="328"/>
      <c r="R623" s="328"/>
      <c r="S623" s="328"/>
      <c r="T623" s="328"/>
      <c r="U623" s="328"/>
      <c r="V623" s="328"/>
    </row>
    <row r="624" spans="1:22">
      <c r="A624" s="400">
        <f>Baseline!A624</f>
        <v>0</v>
      </c>
      <c r="B624" s="9" t="s">
        <v>86</v>
      </c>
      <c r="C624" s="351"/>
      <c r="G624" s="328"/>
      <c r="H624" s="328">
        <f t="shared" ref="H624:U624" si="373">(H564/G564-1)*100</f>
        <v>21.72397746376673</v>
      </c>
      <c r="I624" s="328">
        <f t="shared" si="373"/>
        <v>11.227887626301246</v>
      </c>
      <c r="J624" s="328">
        <f t="shared" si="373"/>
        <v>10.594637360437375</v>
      </c>
      <c r="K624" s="328">
        <f t="shared" si="373"/>
        <v>6.3216540968402235</v>
      </c>
      <c r="L624" s="328">
        <f t="shared" si="373"/>
        <v>5.0000000000000044</v>
      </c>
      <c r="M624" s="328">
        <f t="shared" si="373"/>
        <v>14.703939288346547</v>
      </c>
      <c r="N624" s="328">
        <f t="shared" si="373"/>
        <v>17.86530408077418</v>
      </c>
      <c r="O624" s="328">
        <f t="shared" si="373"/>
        <v>21.164591108480082</v>
      </c>
      <c r="P624" s="328">
        <f t="shared" si="373"/>
        <v>24.457510805791884</v>
      </c>
      <c r="Q624" s="328">
        <f t="shared" si="373"/>
        <v>27.606386415066897</v>
      </c>
      <c r="R624" s="328">
        <f t="shared" si="373"/>
        <v>30.504662899138669</v>
      </c>
      <c r="S624" s="328">
        <f t="shared" si="373"/>
        <v>33.0901082845104</v>
      </c>
      <c r="T624" s="328">
        <f t="shared" si="373"/>
        <v>35.344555061429908</v>
      </c>
      <c r="U624" s="328">
        <f t="shared" si="373"/>
        <v>37.284073054191168</v>
      </c>
      <c r="V624" s="328"/>
    </row>
    <row r="625" spans="1:22">
      <c r="A625" s="400">
        <f>Baseline!A625</f>
        <v>0</v>
      </c>
      <c r="B625" s="9" t="s">
        <v>87</v>
      </c>
      <c r="C625" s="351"/>
      <c r="G625" s="328"/>
      <c r="H625" s="328">
        <f t="shared" ref="H625:U625" si="374">(H565/G565-1)*100</f>
        <v>26.449386689633236</v>
      </c>
      <c r="I625" s="328">
        <f t="shared" si="374"/>
        <v>-10.583270179718852</v>
      </c>
      <c r="J625" s="328">
        <f t="shared" si="374"/>
        <v>17.121121442124366</v>
      </c>
      <c r="K625" s="328">
        <f t="shared" si="374"/>
        <v>-1.0350760593283659</v>
      </c>
      <c r="L625" s="328">
        <f t="shared" si="374"/>
        <v>5.0000000000000044</v>
      </c>
      <c r="M625" s="328">
        <f t="shared" si="374"/>
        <v>1.9492945719359112</v>
      </c>
      <c r="N625" s="328">
        <f t="shared" si="374"/>
        <v>2.3827194083202219</v>
      </c>
      <c r="O625" s="328">
        <f t="shared" si="374"/>
        <v>2.8508488707881696</v>
      </c>
      <c r="P625" s="328">
        <f t="shared" si="374"/>
        <v>3.3520297581069336</v>
      </c>
      <c r="Q625" s="328">
        <f t="shared" si="374"/>
        <v>3.883563301734938</v>
      </c>
      <c r="R625" s="328">
        <f t="shared" si="374"/>
        <v>4.4416837001460596</v>
      </c>
      <c r="S625" s="328">
        <f t="shared" si="374"/>
        <v>5.0216066022899408</v>
      </c>
      <c r="T625" s="328">
        <f t="shared" si="374"/>
        <v>5.6176540117728102</v>
      </c>
      <c r="U625" s="328">
        <f t="shared" si="374"/>
        <v>6.223453214266228</v>
      </c>
      <c r="V625" s="328"/>
    </row>
    <row r="626" spans="1:22">
      <c r="A626" s="400">
        <f>Baseline!A626</f>
        <v>0</v>
      </c>
      <c r="B626" s="9" t="s">
        <v>88</v>
      </c>
      <c r="C626" s="351"/>
      <c r="G626" s="328"/>
      <c r="H626" s="328">
        <f t="shared" ref="H626:U626" si="375">(H558/G558-1)*100</f>
        <v>0.5128808778856575</v>
      </c>
      <c r="I626" s="328">
        <f t="shared" si="375"/>
        <v>98.070926500370433</v>
      </c>
      <c r="J626" s="328">
        <f t="shared" si="375"/>
        <v>-3.0514755433186269</v>
      </c>
      <c r="K626" s="328">
        <f t="shared" si="375"/>
        <v>37.27037993820683</v>
      </c>
      <c r="L626" s="328">
        <f t="shared" si="375"/>
        <v>5.0000000000000044</v>
      </c>
      <c r="M626" s="328">
        <f t="shared" si="375"/>
        <v>38.137923736141779</v>
      </c>
      <c r="N626" s="328">
        <f t="shared" si="375"/>
        <v>38.137923736141801</v>
      </c>
      <c r="O626" s="328">
        <f t="shared" si="375"/>
        <v>38.137923736141801</v>
      </c>
      <c r="P626" s="328">
        <f t="shared" si="375"/>
        <v>38.137923736141801</v>
      </c>
      <c r="Q626" s="328">
        <f t="shared" si="375"/>
        <v>38.137923736141801</v>
      </c>
      <c r="R626" s="328">
        <f t="shared" si="375"/>
        <v>38.137923736141801</v>
      </c>
      <c r="S626" s="328">
        <f t="shared" si="375"/>
        <v>38.137923736141801</v>
      </c>
      <c r="T626" s="328">
        <f t="shared" si="375"/>
        <v>38.137923736141822</v>
      </c>
      <c r="U626" s="328">
        <f t="shared" si="375"/>
        <v>38.137923736141801</v>
      </c>
      <c r="V626" s="328"/>
    </row>
    <row r="627" spans="1:22">
      <c r="A627" s="400">
        <f>Baseline!A627</f>
        <v>0</v>
      </c>
      <c r="B627" s="9" t="s">
        <v>313</v>
      </c>
      <c r="C627" s="351"/>
      <c r="G627" s="328"/>
      <c r="H627" s="328">
        <f t="shared" ref="H627:U627" si="376">(H550/G550-1)*100</f>
        <v>8.9026950019809981</v>
      </c>
      <c r="I627" s="328">
        <f t="shared" si="376"/>
        <v>27.994473170882749</v>
      </c>
      <c r="J627" s="328">
        <f t="shared" si="376"/>
        <v>12.045189764439733</v>
      </c>
      <c r="K627" s="328">
        <f t="shared" si="376"/>
        <v>12.896538615901299</v>
      </c>
      <c r="L627" s="328">
        <f t="shared" si="376"/>
        <v>4.8187035609080775</v>
      </c>
      <c r="M627" s="328">
        <f t="shared" si="376"/>
        <v>17.423499736528569</v>
      </c>
      <c r="N627" s="328">
        <f t="shared" si="376"/>
        <v>17.423499736528569</v>
      </c>
      <c r="O627" s="328">
        <f t="shared" si="376"/>
        <v>17.423499736528569</v>
      </c>
      <c r="P627" s="328">
        <f t="shared" si="376"/>
        <v>17.423499736528569</v>
      </c>
      <c r="Q627" s="328">
        <f t="shared" si="376"/>
        <v>17.423499736528569</v>
      </c>
      <c r="R627" s="328">
        <f t="shared" si="376"/>
        <v>17.423499736528569</v>
      </c>
      <c r="S627" s="328">
        <f t="shared" si="376"/>
        <v>17.423499736528569</v>
      </c>
      <c r="T627" s="328">
        <f t="shared" si="376"/>
        <v>17.423499736528569</v>
      </c>
      <c r="U627" s="328">
        <f t="shared" si="376"/>
        <v>17.423499736528569</v>
      </c>
      <c r="V627" s="328"/>
    </row>
    <row r="628" spans="1:22">
      <c r="A628" s="400">
        <f>Baseline!A628</f>
        <v>0</v>
      </c>
      <c r="B628" s="10"/>
      <c r="C628" s="351"/>
      <c r="G628" s="334"/>
      <c r="H628" s="334"/>
      <c r="I628" s="334"/>
      <c r="J628" s="334"/>
      <c r="K628" s="334"/>
      <c r="L628" s="334"/>
      <c r="M628" s="334"/>
      <c r="N628" s="334"/>
      <c r="O628" s="334"/>
      <c r="P628" s="334"/>
      <c r="Q628" s="334"/>
      <c r="R628" s="334"/>
      <c r="S628" s="334"/>
      <c r="T628" s="334"/>
      <c r="U628" s="334"/>
      <c r="V628" s="334"/>
    </row>
    <row r="629" spans="1:22">
      <c r="A629" s="400">
        <f>Baseline!A629</f>
        <v>0</v>
      </c>
      <c r="B629" s="111" t="s">
        <v>314</v>
      </c>
      <c r="C629" s="350"/>
      <c r="G629" s="349">
        <f t="shared" ref="G629:U629" si="377">G536</f>
        <v>2015</v>
      </c>
      <c r="H629" s="349">
        <f t="shared" si="377"/>
        <v>2016</v>
      </c>
      <c r="I629" s="349">
        <f t="shared" si="377"/>
        <v>2017</v>
      </c>
      <c r="J629" s="349">
        <f t="shared" si="377"/>
        <v>2018</v>
      </c>
      <c r="K629" s="349">
        <f t="shared" si="377"/>
        <v>2019</v>
      </c>
      <c r="L629" s="349">
        <f t="shared" si="377"/>
        <v>2020</v>
      </c>
      <c r="M629" s="349">
        <f t="shared" si="377"/>
        <v>2021</v>
      </c>
      <c r="N629" s="349">
        <f t="shared" si="377"/>
        <v>2022</v>
      </c>
      <c r="O629" s="349">
        <f t="shared" si="377"/>
        <v>2023</v>
      </c>
      <c r="P629" s="349">
        <f t="shared" si="377"/>
        <v>2024</v>
      </c>
      <c r="Q629" s="349">
        <f t="shared" si="377"/>
        <v>2025</v>
      </c>
      <c r="R629" s="349">
        <f t="shared" si="377"/>
        <v>2026</v>
      </c>
      <c r="S629" s="349">
        <f t="shared" si="377"/>
        <v>2027</v>
      </c>
      <c r="T629" s="349">
        <f t="shared" si="377"/>
        <v>2028</v>
      </c>
      <c r="U629" s="349">
        <f t="shared" si="377"/>
        <v>2029</v>
      </c>
      <c r="V629" s="349"/>
    </row>
    <row r="630" spans="1:22">
      <c r="A630" s="400">
        <f>Baseline!A630</f>
        <v>0</v>
      </c>
      <c r="B630" s="111"/>
      <c r="C630" s="350"/>
      <c r="G630" s="349"/>
      <c r="H630" s="349"/>
      <c r="I630" s="349"/>
      <c r="J630" s="349"/>
      <c r="K630" s="349"/>
      <c r="L630" s="349"/>
      <c r="M630" s="349"/>
      <c r="N630" s="349"/>
      <c r="O630" s="349"/>
      <c r="P630" s="349"/>
      <c r="Q630" s="349"/>
      <c r="R630" s="349"/>
      <c r="S630" s="349"/>
      <c r="T630" s="349"/>
      <c r="U630" s="349"/>
      <c r="V630" s="349"/>
    </row>
    <row r="631" spans="1:22" ht="15">
      <c r="A631" s="400" t="str">
        <f>Baseline!A631</f>
        <v>20a</v>
      </c>
      <c r="B631" s="380" t="s">
        <v>115</v>
      </c>
      <c r="C631" s="381"/>
      <c r="D631" s="382"/>
      <c r="E631" s="156"/>
      <c r="F631" s="156"/>
      <c r="G631" s="383">
        <f t="shared" ref="G631:U631" si="378">G582</f>
        <v>8.5413045724874195</v>
      </c>
      <c r="H631" s="383">
        <f t="shared" si="378"/>
        <v>8.6948480442005991</v>
      </c>
      <c r="I631" s="383">
        <f t="shared" si="378"/>
        <v>7.0876758565315052</v>
      </c>
      <c r="J631" s="383">
        <f t="shared" si="378"/>
        <v>8.705989540960541</v>
      </c>
      <c r="K631" s="383">
        <f t="shared" si="378"/>
        <v>8.0276903102430133</v>
      </c>
      <c r="L631" s="383">
        <f t="shared" si="378"/>
        <v>7.1445504791175578</v>
      </c>
      <c r="M631" s="383">
        <f t="shared" ca="1" si="378"/>
        <v>5.1698329158559098</v>
      </c>
      <c r="N631" s="383">
        <f t="shared" ca="1" si="378"/>
        <v>3.4929644058872205</v>
      </c>
      <c r="O631" s="383">
        <f t="shared" ca="1" si="378"/>
        <v>2.1171075353648949</v>
      </c>
      <c r="P631" s="383">
        <f t="shared" ca="1" si="378"/>
        <v>1.035142965666491</v>
      </c>
      <c r="Q631" s="383">
        <f t="shared" ca="1" si="378"/>
        <v>0.24607876819240559</v>
      </c>
      <c r="R631" s="383">
        <f t="shared" ca="1" si="378"/>
        <v>-0.26555220164763227</v>
      </c>
      <c r="S631" s="383">
        <f t="shared" ca="1" si="378"/>
        <v>-0.48355999273404537</v>
      </c>
      <c r="T631" s="383">
        <f t="shared" ca="1" si="378"/>
        <v>-0.38727885867324441</v>
      </c>
      <c r="U631" s="383">
        <f t="shared" ca="1" si="378"/>
        <v>4.9611365866685631E-2</v>
      </c>
      <c r="V631" s="336"/>
    </row>
    <row r="632" spans="1:22" ht="15">
      <c r="A632" s="400" t="str">
        <f>Baseline!A632</f>
        <v>20b</v>
      </c>
      <c r="B632" s="369" t="s">
        <v>317</v>
      </c>
      <c r="C632" s="352"/>
      <c r="G632" s="371">
        <v>25</v>
      </c>
      <c r="H632" s="324">
        <f t="shared" ref="H632:U632" si="379">G632</f>
        <v>25</v>
      </c>
      <c r="I632" s="324">
        <f t="shared" si="379"/>
        <v>25</v>
      </c>
      <c r="J632" s="324">
        <f t="shared" si="379"/>
        <v>25</v>
      </c>
      <c r="K632" s="324">
        <f t="shared" si="379"/>
        <v>25</v>
      </c>
      <c r="L632" s="324">
        <f t="shared" si="379"/>
        <v>25</v>
      </c>
      <c r="M632" s="324">
        <f t="shared" si="379"/>
        <v>25</v>
      </c>
      <c r="N632" s="324">
        <f t="shared" si="379"/>
        <v>25</v>
      </c>
      <c r="O632" s="324">
        <f t="shared" si="379"/>
        <v>25</v>
      </c>
      <c r="P632" s="324">
        <f t="shared" si="379"/>
        <v>25</v>
      </c>
      <c r="Q632" s="324">
        <f t="shared" si="379"/>
        <v>25</v>
      </c>
      <c r="R632" s="324">
        <f t="shared" si="379"/>
        <v>25</v>
      </c>
      <c r="S632" s="324">
        <f t="shared" si="379"/>
        <v>25</v>
      </c>
      <c r="T632" s="324">
        <f t="shared" si="379"/>
        <v>25</v>
      </c>
      <c r="U632" s="324">
        <f t="shared" si="379"/>
        <v>25</v>
      </c>
      <c r="V632" s="328"/>
    </row>
    <row r="633" spans="1:22" ht="15.75">
      <c r="A633" s="400">
        <f>Baseline!A633</f>
        <v>0</v>
      </c>
      <c r="B633" s="6" t="s">
        <v>89</v>
      </c>
      <c r="C633" s="352"/>
      <c r="G633" s="330">
        <f t="shared" ref="G633:U633" si="380">G634*2</f>
        <v>16.666666666666668</v>
      </c>
      <c r="H633" s="330">
        <f t="shared" si="380"/>
        <v>16.666666666666668</v>
      </c>
      <c r="I633" s="330">
        <f t="shared" si="380"/>
        <v>16.666666666666668</v>
      </c>
      <c r="J633" s="330">
        <f t="shared" si="380"/>
        <v>16.666666666666668</v>
      </c>
      <c r="K633" s="330">
        <f t="shared" si="380"/>
        <v>16.666666666666668</v>
      </c>
      <c r="L633" s="335">
        <f t="shared" si="380"/>
        <v>16.666666666666668</v>
      </c>
      <c r="M633" s="330">
        <f t="shared" si="380"/>
        <v>16.666666666666668</v>
      </c>
      <c r="N633" s="330">
        <f t="shared" si="380"/>
        <v>16.666666666666668</v>
      </c>
      <c r="O633" s="330">
        <f t="shared" si="380"/>
        <v>16.666666666666668</v>
      </c>
      <c r="P633" s="330">
        <f t="shared" si="380"/>
        <v>16.666666666666668</v>
      </c>
      <c r="Q633" s="330">
        <f t="shared" si="380"/>
        <v>16.666666666666668</v>
      </c>
      <c r="R633" s="330">
        <f t="shared" si="380"/>
        <v>16.666666666666668</v>
      </c>
      <c r="S633" s="330">
        <f t="shared" si="380"/>
        <v>16.666666666666668</v>
      </c>
      <c r="T633" s="330">
        <f t="shared" si="380"/>
        <v>16.666666666666668</v>
      </c>
      <c r="U633" s="330">
        <f t="shared" si="380"/>
        <v>16.666666666666668</v>
      </c>
      <c r="V633" s="330"/>
    </row>
    <row r="634" spans="1:22" ht="15.75">
      <c r="A634" s="400">
        <f>Baseline!A634</f>
        <v>0</v>
      </c>
      <c r="B634" s="6" t="s">
        <v>90</v>
      </c>
      <c r="C634" s="352"/>
      <c r="G634" s="330">
        <f t="shared" ref="G634:U634" si="381">G632/3</f>
        <v>8.3333333333333339</v>
      </c>
      <c r="H634" s="330">
        <f t="shared" si="381"/>
        <v>8.3333333333333339</v>
      </c>
      <c r="I634" s="330">
        <f t="shared" si="381"/>
        <v>8.3333333333333339</v>
      </c>
      <c r="J634" s="330">
        <f t="shared" si="381"/>
        <v>8.3333333333333339</v>
      </c>
      <c r="K634" s="330">
        <f t="shared" si="381"/>
        <v>8.3333333333333339</v>
      </c>
      <c r="L634" s="335">
        <f t="shared" si="381"/>
        <v>8.3333333333333339</v>
      </c>
      <c r="M634" s="330">
        <f t="shared" si="381"/>
        <v>8.3333333333333339</v>
      </c>
      <c r="N634" s="330">
        <f t="shared" si="381"/>
        <v>8.3333333333333339</v>
      </c>
      <c r="O634" s="330">
        <f t="shared" si="381"/>
        <v>8.3333333333333339</v>
      </c>
      <c r="P634" s="330">
        <f t="shared" si="381"/>
        <v>8.3333333333333339</v>
      </c>
      <c r="Q634" s="330">
        <f t="shared" si="381"/>
        <v>8.3333333333333339</v>
      </c>
      <c r="R634" s="330">
        <f t="shared" si="381"/>
        <v>8.3333333333333339</v>
      </c>
      <c r="S634" s="330">
        <f t="shared" si="381"/>
        <v>8.3333333333333339</v>
      </c>
      <c r="T634" s="330">
        <f t="shared" si="381"/>
        <v>8.3333333333333339</v>
      </c>
      <c r="U634" s="330">
        <f t="shared" si="381"/>
        <v>8.3333333333333339</v>
      </c>
      <c r="V634" s="330"/>
    </row>
    <row r="635" spans="1:22" ht="15">
      <c r="A635" s="400" t="str">
        <f>Baseline!A635</f>
        <v>21a</v>
      </c>
      <c r="B635" s="380" t="s">
        <v>120</v>
      </c>
      <c r="C635" s="381"/>
      <c r="D635" s="382"/>
      <c r="E635" s="156"/>
      <c r="F635" s="156"/>
      <c r="G635" s="383">
        <f t="shared" ref="G635:U635" si="382">G585</f>
        <v>283.40603128080511</v>
      </c>
      <c r="H635" s="383">
        <f t="shared" si="382"/>
        <v>258.11269694586906</v>
      </c>
      <c r="I635" s="383">
        <f t="shared" si="382"/>
        <v>242.11893084295033</v>
      </c>
      <c r="J635" s="383">
        <f t="shared" si="382"/>
        <v>301.30212077330191</v>
      </c>
      <c r="K635" s="383">
        <f t="shared" si="382"/>
        <v>295.00784137064954</v>
      </c>
      <c r="L635" s="383">
        <f t="shared" si="382"/>
        <v>262.1001946982322</v>
      </c>
      <c r="M635" s="383">
        <f t="shared" ca="1" si="382"/>
        <v>194.15368097820584</v>
      </c>
      <c r="N635" s="383">
        <f t="shared" ca="1" si="382"/>
        <v>130.68697957427366</v>
      </c>
      <c r="O635" s="383">
        <f t="shared" ca="1" si="382"/>
        <v>76.76449153168025</v>
      </c>
      <c r="P635" s="383">
        <f t="shared" ca="1" si="382"/>
        <v>35.412101824285998</v>
      </c>
      <c r="Q635" s="383">
        <f t="shared" ca="1" si="382"/>
        <v>7.7465463365814955</v>
      </c>
      <c r="R635" s="383">
        <f t="shared" ca="1" si="382"/>
        <v>-7.5216457633143143</v>
      </c>
      <c r="S635" s="383">
        <f t="shared" ca="1" si="382"/>
        <v>-12.084329925910019</v>
      </c>
      <c r="T635" s="383">
        <f t="shared" ca="1" si="382"/>
        <v>-8.3967308531845077</v>
      </c>
      <c r="U635" s="383">
        <f t="shared" ca="1" si="382"/>
        <v>0.9200310641481817</v>
      </c>
      <c r="V635" s="336"/>
    </row>
    <row r="636" spans="1:22" ht="15">
      <c r="A636" s="400" t="str">
        <f>Baseline!A636</f>
        <v>21b</v>
      </c>
      <c r="B636" s="369" t="s">
        <v>318</v>
      </c>
      <c r="C636" s="352"/>
      <c r="G636" s="371">
        <v>200</v>
      </c>
      <c r="H636" s="372">
        <f t="shared" ref="H636:U636" si="383">G636</f>
        <v>200</v>
      </c>
      <c r="I636" s="372">
        <f t="shared" si="383"/>
        <v>200</v>
      </c>
      <c r="J636" s="372">
        <f t="shared" si="383"/>
        <v>200</v>
      </c>
      <c r="K636" s="372">
        <f t="shared" si="383"/>
        <v>200</v>
      </c>
      <c r="L636" s="372">
        <f t="shared" si="383"/>
        <v>200</v>
      </c>
      <c r="M636" s="372">
        <f t="shared" si="383"/>
        <v>200</v>
      </c>
      <c r="N636" s="372">
        <f t="shared" si="383"/>
        <v>200</v>
      </c>
      <c r="O636" s="372">
        <f t="shared" si="383"/>
        <v>200</v>
      </c>
      <c r="P636" s="372">
        <f t="shared" si="383"/>
        <v>200</v>
      </c>
      <c r="Q636" s="372">
        <f t="shared" si="383"/>
        <v>200</v>
      </c>
      <c r="R636" s="372">
        <f t="shared" si="383"/>
        <v>200</v>
      </c>
      <c r="S636" s="372">
        <f t="shared" si="383"/>
        <v>200</v>
      </c>
      <c r="T636" s="372">
        <f t="shared" si="383"/>
        <v>200</v>
      </c>
      <c r="U636" s="372">
        <f t="shared" si="383"/>
        <v>200</v>
      </c>
      <c r="V636" s="337"/>
    </row>
    <row r="637" spans="1:22" ht="15.75">
      <c r="A637" s="400">
        <f>Baseline!A637</f>
        <v>0</v>
      </c>
      <c r="B637" s="6" t="s">
        <v>89</v>
      </c>
      <c r="C637" s="352"/>
      <c r="G637" s="338">
        <f t="shared" ref="G637:U637" si="384">G638*2</f>
        <v>133.33333333333334</v>
      </c>
      <c r="H637" s="329">
        <f t="shared" si="384"/>
        <v>133.33333333333334</v>
      </c>
      <c r="I637" s="329">
        <f t="shared" si="384"/>
        <v>133.33333333333334</v>
      </c>
      <c r="J637" s="329">
        <f t="shared" si="384"/>
        <v>133.33333333333334</v>
      </c>
      <c r="K637" s="329">
        <f t="shared" si="384"/>
        <v>133.33333333333334</v>
      </c>
      <c r="L637" s="329">
        <f t="shared" si="384"/>
        <v>133.33333333333334</v>
      </c>
      <c r="M637" s="329">
        <f t="shared" si="384"/>
        <v>133.33333333333334</v>
      </c>
      <c r="N637" s="329">
        <f t="shared" si="384"/>
        <v>133.33333333333334</v>
      </c>
      <c r="O637" s="329">
        <f t="shared" si="384"/>
        <v>133.33333333333334</v>
      </c>
      <c r="P637" s="329">
        <f t="shared" si="384"/>
        <v>133.33333333333334</v>
      </c>
      <c r="Q637" s="329">
        <f t="shared" si="384"/>
        <v>133.33333333333334</v>
      </c>
      <c r="R637" s="329">
        <f t="shared" si="384"/>
        <v>133.33333333333334</v>
      </c>
      <c r="S637" s="329">
        <f t="shared" si="384"/>
        <v>133.33333333333334</v>
      </c>
      <c r="T637" s="329">
        <f t="shared" si="384"/>
        <v>133.33333333333334</v>
      </c>
      <c r="U637" s="329">
        <f t="shared" si="384"/>
        <v>133.33333333333334</v>
      </c>
      <c r="V637" s="329"/>
    </row>
    <row r="638" spans="1:22" ht="15.75">
      <c r="A638" s="400">
        <f>Baseline!A638</f>
        <v>0</v>
      </c>
      <c r="B638" s="6" t="s">
        <v>90</v>
      </c>
      <c r="C638" s="352"/>
      <c r="G638" s="338">
        <f t="shared" ref="G638:U638" si="385">G636/3</f>
        <v>66.666666666666671</v>
      </c>
      <c r="H638" s="329">
        <f t="shared" si="385"/>
        <v>66.666666666666671</v>
      </c>
      <c r="I638" s="329">
        <f t="shared" si="385"/>
        <v>66.666666666666671</v>
      </c>
      <c r="J638" s="329">
        <f t="shared" si="385"/>
        <v>66.666666666666671</v>
      </c>
      <c r="K638" s="329">
        <f t="shared" si="385"/>
        <v>66.666666666666671</v>
      </c>
      <c r="L638" s="329">
        <f t="shared" si="385"/>
        <v>66.666666666666671</v>
      </c>
      <c r="M638" s="329">
        <f t="shared" si="385"/>
        <v>66.666666666666671</v>
      </c>
      <c r="N638" s="329">
        <f t="shared" si="385"/>
        <v>66.666666666666671</v>
      </c>
      <c r="O638" s="329">
        <f t="shared" si="385"/>
        <v>66.666666666666671</v>
      </c>
      <c r="P638" s="329">
        <f t="shared" si="385"/>
        <v>66.666666666666671</v>
      </c>
      <c r="Q638" s="329">
        <f t="shared" si="385"/>
        <v>66.666666666666671</v>
      </c>
      <c r="R638" s="329">
        <f t="shared" si="385"/>
        <v>66.666666666666671</v>
      </c>
      <c r="S638" s="329">
        <f t="shared" si="385"/>
        <v>66.666666666666671</v>
      </c>
      <c r="T638" s="329">
        <f t="shared" si="385"/>
        <v>66.666666666666671</v>
      </c>
      <c r="U638" s="329">
        <f t="shared" si="385"/>
        <v>66.666666666666671</v>
      </c>
      <c r="V638" s="329"/>
    </row>
    <row r="639" spans="1:22" ht="15">
      <c r="A639" s="400" t="str">
        <f>Baseline!A639</f>
        <v>22a</v>
      </c>
      <c r="B639" s="380" t="s">
        <v>116</v>
      </c>
      <c r="C639" s="381"/>
      <c r="D639" s="382"/>
      <c r="E639" s="156"/>
      <c r="F639" s="156"/>
      <c r="G639" s="383">
        <f t="shared" ref="G639:U639" si="386">G588</f>
        <v>6.2283042628739747</v>
      </c>
      <c r="H639" s="383">
        <f t="shared" si="386"/>
        <v>5.9666743807876248</v>
      </c>
      <c r="I639" s="383">
        <f t="shared" si="386"/>
        <v>6.3222931294625635</v>
      </c>
      <c r="J639" s="383">
        <f t="shared" si="386"/>
        <v>5.6307790072291342</v>
      </c>
      <c r="K639" s="383">
        <f t="shared" si="386"/>
        <v>6.362831768220742</v>
      </c>
      <c r="L639" s="383">
        <f t="shared" si="386"/>
        <v>6.7037206227778583</v>
      </c>
      <c r="M639" s="383">
        <f t="shared" ca="1" si="386"/>
        <v>6.3543161387506615</v>
      </c>
      <c r="N639" s="383">
        <f t="shared" ca="1" si="386"/>
        <v>8.9227524213998137</v>
      </c>
      <c r="O639" s="383">
        <f t="shared" ca="1" si="386"/>
        <v>6.60756973129984</v>
      </c>
      <c r="P639" s="383">
        <f t="shared" ca="1" si="386"/>
        <v>5.673922855538569</v>
      </c>
      <c r="Q639" s="383">
        <f t="shared" ca="1" si="386"/>
        <v>-8.5976276315020623</v>
      </c>
      <c r="R639" s="383">
        <f t="shared" ca="1" si="386"/>
        <v>-8.74172396952779</v>
      </c>
      <c r="S639" s="383">
        <f t="shared" ca="1" si="386"/>
        <v>-7.0959011836374746</v>
      </c>
      <c r="T639" s="383">
        <f t="shared" ca="1" si="386"/>
        <v>-6.4914992554479127</v>
      </c>
      <c r="U639" s="383">
        <f t="shared" ca="1" si="386"/>
        <v>-4.5661464288247968</v>
      </c>
      <c r="V639" s="336"/>
    </row>
    <row r="640" spans="1:22" ht="15">
      <c r="A640" s="400" t="str">
        <f>Baseline!A640</f>
        <v>22b</v>
      </c>
      <c r="B640" s="369" t="s">
        <v>319</v>
      </c>
      <c r="C640" s="352"/>
      <c r="G640" s="371">
        <v>40</v>
      </c>
      <c r="H640" s="324">
        <f t="shared" ref="H640:U640" si="387">G640</f>
        <v>40</v>
      </c>
      <c r="I640" s="324">
        <f t="shared" si="387"/>
        <v>40</v>
      </c>
      <c r="J640" s="324">
        <f t="shared" si="387"/>
        <v>40</v>
      </c>
      <c r="K640" s="324">
        <f t="shared" si="387"/>
        <v>40</v>
      </c>
      <c r="L640" s="324">
        <f t="shared" si="387"/>
        <v>40</v>
      </c>
      <c r="M640" s="324">
        <f t="shared" si="387"/>
        <v>40</v>
      </c>
      <c r="N640" s="324">
        <f t="shared" si="387"/>
        <v>40</v>
      </c>
      <c r="O640" s="324">
        <f t="shared" si="387"/>
        <v>40</v>
      </c>
      <c r="P640" s="324">
        <f t="shared" si="387"/>
        <v>40</v>
      </c>
      <c r="Q640" s="324">
        <f t="shared" si="387"/>
        <v>40</v>
      </c>
      <c r="R640" s="324">
        <f t="shared" si="387"/>
        <v>40</v>
      </c>
      <c r="S640" s="324">
        <f t="shared" si="387"/>
        <v>40</v>
      </c>
      <c r="T640" s="324">
        <f t="shared" si="387"/>
        <v>40</v>
      </c>
      <c r="U640" s="324">
        <f t="shared" si="387"/>
        <v>40</v>
      </c>
      <c r="V640" s="325"/>
    </row>
    <row r="641" spans="1:22" ht="15.75">
      <c r="A641" s="400">
        <f>Baseline!A641</f>
        <v>0</v>
      </c>
      <c r="B641" s="6" t="s">
        <v>89</v>
      </c>
      <c r="C641" s="352"/>
      <c r="G641" s="329">
        <f t="shared" ref="G641:U641" si="388">G642*2</f>
        <v>26.666666666666668</v>
      </c>
      <c r="H641" s="329">
        <f t="shared" si="388"/>
        <v>26.666666666666668</v>
      </c>
      <c r="I641" s="329">
        <f t="shared" si="388"/>
        <v>26.666666666666668</v>
      </c>
      <c r="J641" s="329">
        <f t="shared" si="388"/>
        <v>26.666666666666668</v>
      </c>
      <c r="K641" s="329">
        <f t="shared" si="388"/>
        <v>26.666666666666668</v>
      </c>
      <c r="L641" s="339">
        <f t="shared" si="388"/>
        <v>26.666666666666668</v>
      </c>
      <c r="M641" s="329">
        <f t="shared" si="388"/>
        <v>26.666666666666668</v>
      </c>
      <c r="N641" s="329">
        <f t="shared" si="388"/>
        <v>26.666666666666668</v>
      </c>
      <c r="O641" s="329">
        <f t="shared" si="388"/>
        <v>26.666666666666668</v>
      </c>
      <c r="P641" s="329">
        <f t="shared" si="388"/>
        <v>26.666666666666668</v>
      </c>
      <c r="Q641" s="329">
        <f t="shared" si="388"/>
        <v>26.666666666666668</v>
      </c>
      <c r="R641" s="329">
        <f t="shared" si="388"/>
        <v>26.666666666666668</v>
      </c>
      <c r="S641" s="329">
        <f t="shared" si="388"/>
        <v>26.666666666666668</v>
      </c>
      <c r="T641" s="329">
        <f t="shared" si="388"/>
        <v>26.666666666666668</v>
      </c>
      <c r="U641" s="329">
        <f t="shared" si="388"/>
        <v>26.666666666666668</v>
      </c>
      <c r="V641" s="329"/>
    </row>
    <row r="642" spans="1:22" ht="15.75">
      <c r="A642" s="400">
        <f>Baseline!A642</f>
        <v>0</v>
      </c>
      <c r="B642" s="6" t="s">
        <v>90</v>
      </c>
      <c r="C642" s="352"/>
      <c r="G642" s="329">
        <f t="shared" ref="G642:U642" si="389">G640/3</f>
        <v>13.333333333333334</v>
      </c>
      <c r="H642" s="329">
        <f t="shared" si="389"/>
        <v>13.333333333333334</v>
      </c>
      <c r="I642" s="329">
        <f t="shared" si="389"/>
        <v>13.333333333333334</v>
      </c>
      <c r="J642" s="329">
        <f t="shared" si="389"/>
        <v>13.333333333333334</v>
      </c>
      <c r="K642" s="329">
        <f t="shared" si="389"/>
        <v>13.333333333333334</v>
      </c>
      <c r="L642" s="339">
        <f t="shared" si="389"/>
        <v>13.333333333333334</v>
      </c>
      <c r="M642" s="329">
        <f t="shared" si="389"/>
        <v>13.333333333333334</v>
      </c>
      <c r="N642" s="329">
        <f t="shared" si="389"/>
        <v>13.333333333333334</v>
      </c>
      <c r="O642" s="329">
        <f t="shared" si="389"/>
        <v>13.333333333333334</v>
      </c>
      <c r="P642" s="329">
        <f t="shared" si="389"/>
        <v>13.333333333333334</v>
      </c>
      <c r="Q642" s="329">
        <f t="shared" si="389"/>
        <v>13.333333333333334</v>
      </c>
      <c r="R642" s="329">
        <f t="shared" si="389"/>
        <v>13.333333333333334</v>
      </c>
      <c r="S642" s="329">
        <f t="shared" si="389"/>
        <v>13.333333333333334</v>
      </c>
      <c r="T642" s="329">
        <f t="shared" si="389"/>
        <v>13.333333333333334</v>
      </c>
      <c r="U642" s="329">
        <f t="shared" si="389"/>
        <v>13.333333333333334</v>
      </c>
      <c r="V642" s="329"/>
    </row>
    <row r="643" spans="1:22" ht="15">
      <c r="A643" s="400" t="str">
        <f>Baseline!A643</f>
        <v>23a</v>
      </c>
      <c r="B643" s="380" t="s">
        <v>338</v>
      </c>
      <c r="C643" s="381"/>
      <c r="D643" s="382"/>
      <c r="E643" s="156"/>
      <c r="F643" s="156"/>
      <c r="G643" s="383">
        <f t="shared" ref="G643:U643" si="390">G614</f>
        <v>40.334672185246909</v>
      </c>
      <c r="H643" s="383">
        <f t="shared" si="390"/>
        <v>36.219197077580475</v>
      </c>
      <c r="I643" s="383">
        <f t="shared" si="390"/>
        <v>31.724523713242519</v>
      </c>
      <c r="J643" s="383">
        <f t="shared" si="390"/>
        <v>33.179615118195095</v>
      </c>
      <c r="K643" s="383">
        <f t="shared" si="390"/>
        <v>24.433834749322848</v>
      </c>
      <c r="L643" s="383">
        <f t="shared" si="390"/>
        <v>24.433834749322848</v>
      </c>
      <c r="M643" s="383">
        <f t="shared" si="390"/>
        <v>20.430895293063742</v>
      </c>
      <c r="N643" s="383">
        <f t="shared" si="390"/>
        <v>16.62553065378664</v>
      </c>
      <c r="O643" s="383">
        <f t="shared" si="390"/>
        <v>13.160545587084577</v>
      </c>
      <c r="P643" s="383">
        <f t="shared" si="390"/>
        <v>10.142076501478265</v>
      </c>
      <c r="Q643" s="383">
        <f t="shared" si="390"/>
        <v>7.6230465293151779</v>
      </c>
      <c r="R643" s="383">
        <f t="shared" si="390"/>
        <v>5.6024325983765708</v>
      </c>
      <c r="S643" s="383">
        <f t="shared" si="390"/>
        <v>4.037429582848489</v>
      </c>
      <c r="T643" s="383">
        <f t="shared" si="390"/>
        <v>2.861134479386414</v>
      </c>
      <c r="U643" s="383">
        <f t="shared" si="390"/>
        <v>1.9989052759049393</v>
      </c>
      <c r="V643" s="336"/>
    </row>
    <row r="644" spans="1:22" ht="15">
      <c r="A644" s="400" t="str">
        <f>Baseline!A644</f>
        <v>23b</v>
      </c>
      <c r="B644" s="369" t="s">
        <v>337</v>
      </c>
      <c r="C644" s="352"/>
      <c r="G644" s="371">
        <v>60</v>
      </c>
      <c r="H644" s="324">
        <f t="shared" ref="H644" si="391">G644</f>
        <v>60</v>
      </c>
      <c r="I644" s="324">
        <f t="shared" ref="I644" si="392">H644</f>
        <v>60</v>
      </c>
      <c r="J644" s="324">
        <f t="shared" ref="J644" si="393">I644</f>
        <v>60</v>
      </c>
      <c r="K644" s="324">
        <f t="shared" ref="K644" si="394">J644</f>
        <v>60</v>
      </c>
      <c r="L644" s="324">
        <f t="shared" ref="L644" si="395">K644</f>
        <v>60</v>
      </c>
      <c r="M644" s="324">
        <f t="shared" ref="M644" si="396">L644</f>
        <v>60</v>
      </c>
      <c r="N644" s="324">
        <f t="shared" ref="N644" si="397">M644</f>
        <v>60</v>
      </c>
      <c r="O644" s="324">
        <f t="shared" ref="O644" si="398">N644</f>
        <v>60</v>
      </c>
      <c r="P644" s="324">
        <f t="shared" ref="P644" si="399">O644</f>
        <v>60</v>
      </c>
      <c r="Q644" s="324">
        <f t="shared" ref="Q644" si="400">P644</f>
        <v>60</v>
      </c>
      <c r="R644" s="324">
        <f t="shared" ref="R644" si="401">Q644</f>
        <v>60</v>
      </c>
      <c r="S644" s="324">
        <f t="shared" ref="S644" si="402">R644</f>
        <v>60</v>
      </c>
      <c r="T644" s="324">
        <f t="shared" ref="T644" si="403">S644</f>
        <v>60</v>
      </c>
      <c r="U644" s="324">
        <f t="shared" ref="U644" si="404">T644</f>
        <v>60</v>
      </c>
      <c r="V644" s="325"/>
    </row>
    <row r="645" spans="1:22" ht="15.75">
      <c r="A645" s="400">
        <f>Baseline!A645</f>
        <v>0</v>
      </c>
      <c r="B645" s="6" t="s">
        <v>89</v>
      </c>
      <c r="C645" s="352"/>
      <c r="G645" s="329">
        <f t="shared" ref="G645:U645" si="405">G646*2</f>
        <v>40</v>
      </c>
      <c r="H645" s="329">
        <f t="shared" si="405"/>
        <v>40</v>
      </c>
      <c r="I645" s="329">
        <f t="shared" si="405"/>
        <v>40</v>
      </c>
      <c r="J645" s="329">
        <f t="shared" si="405"/>
        <v>40</v>
      </c>
      <c r="K645" s="329">
        <f t="shared" si="405"/>
        <v>40</v>
      </c>
      <c r="L645" s="339">
        <f t="shared" si="405"/>
        <v>40</v>
      </c>
      <c r="M645" s="329">
        <f t="shared" si="405"/>
        <v>40</v>
      </c>
      <c r="N645" s="329">
        <f t="shared" si="405"/>
        <v>40</v>
      </c>
      <c r="O645" s="329">
        <f t="shared" si="405"/>
        <v>40</v>
      </c>
      <c r="P645" s="329">
        <f t="shared" si="405"/>
        <v>40</v>
      </c>
      <c r="Q645" s="329">
        <f t="shared" si="405"/>
        <v>40</v>
      </c>
      <c r="R645" s="329">
        <f t="shared" si="405"/>
        <v>40</v>
      </c>
      <c r="S645" s="329">
        <f t="shared" si="405"/>
        <v>40</v>
      </c>
      <c r="T645" s="329">
        <f t="shared" si="405"/>
        <v>40</v>
      </c>
      <c r="U645" s="329">
        <f t="shared" si="405"/>
        <v>40</v>
      </c>
      <c r="V645" s="329"/>
    </row>
    <row r="646" spans="1:22" ht="15.75">
      <c r="A646" s="400">
        <f>Baseline!A646</f>
        <v>0</v>
      </c>
      <c r="B646" s="6" t="s">
        <v>90</v>
      </c>
      <c r="C646" s="352"/>
      <c r="G646" s="329">
        <f t="shared" ref="G646:U646" si="406">G644/3</f>
        <v>20</v>
      </c>
      <c r="H646" s="329">
        <f t="shared" si="406"/>
        <v>20</v>
      </c>
      <c r="I646" s="329">
        <f t="shared" si="406"/>
        <v>20</v>
      </c>
      <c r="J646" s="329">
        <f t="shared" si="406"/>
        <v>20</v>
      </c>
      <c r="K646" s="329">
        <f t="shared" si="406"/>
        <v>20</v>
      </c>
      <c r="L646" s="339">
        <f t="shared" si="406"/>
        <v>20</v>
      </c>
      <c r="M646" s="329">
        <f t="shared" si="406"/>
        <v>20</v>
      </c>
      <c r="N646" s="329">
        <f t="shared" si="406"/>
        <v>20</v>
      </c>
      <c r="O646" s="329">
        <f t="shared" si="406"/>
        <v>20</v>
      </c>
      <c r="P646" s="329">
        <f t="shared" si="406"/>
        <v>20</v>
      </c>
      <c r="Q646" s="329">
        <f t="shared" si="406"/>
        <v>20</v>
      </c>
      <c r="R646" s="329">
        <f t="shared" si="406"/>
        <v>20</v>
      </c>
      <c r="S646" s="329">
        <f t="shared" si="406"/>
        <v>20</v>
      </c>
      <c r="T646" s="329">
        <f t="shared" si="406"/>
        <v>20</v>
      </c>
      <c r="U646" s="329">
        <f t="shared" si="406"/>
        <v>20</v>
      </c>
      <c r="V646" s="329"/>
    </row>
    <row r="647" spans="1:22" ht="15">
      <c r="A647" s="400">
        <f>Baseline!A647</f>
        <v>29</v>
      </c>
      <c r="B647" s="380" t="s">
        <v>369</v>
      </c>
      <c r="C647" s="381"/>
      <c r="D647" s="382"/>
      <c r="E647" s="156"/>
      <c r="F647" s="156"/>
      <c r="G647" s="383">
        <f t="shared" ref="G647:U647" si="407">G591</f>
        <v>7.7127130443442047</v>
      </c>
      <c r="H647" s="383">
        <f t="shared" si="407"/>
        <v>7.112611678960798</v>
      </c>
      <c r="I647" s="383">
        <f t="shared" si="407"/>
        <v>9.3748924764535317</v>
      </c>
      <c r="J647" s="383">
        <f t="shared" si="407"/>
        <v>7.8842247728001231</v>
      </c>
      <c r="K647" s="383">
        <f t="shared" si="407"/>
        <v>9.571530430129112</v>
      </c>
      <c r="L647" s="383">
        <f t="shared" si="407"/>
        <v>10.08432538739665</v>
      </c>
      <c r="M647" s="383">
        <f t="shared" ca="1" si="407"/>
        <v>10.754590282679152</v>
      </c>
      <c r="N647" s="383">
        <f t="shared" ca="1" si="407"/>
        <v>17.385341054857086</v>
      </c>
      <c r="O647" s="383">
        <f t="shared" ca="1" si="407"/>
        <v>15.166800269757609</v>
      </c>
      <c r="P647" s="383">
        <f t="shared" ca="1" si="407"/>
        <v>15.683310461495182</v>
      </c>
      <c r="Q647" s="383">
        <f t="shared" ca="1" si="407"/>
        <v>-29.191641517051554</v>
      </c>
      <c r="R647" s="383">
        <f t="shared" ca="1" si="407"/>
        <v>-37.087634918203918</v>
      </c>
      <c r="S647" s="383">
        <f t="shared" ca="1" si="407"/>
        <v>-38.151070611293356</v>
      </c>
      <c r="T647" s="383">
        <f t="shared" ca="1" si="407"/>
        <v>-44.724804875527269</v>
      </c>
      <c r="U647" s="383">
        <f t="shared" ca="1" si="407"/>
        <v>-40.658655875069833</v>
      </c>
      <c r="V647" s="336"/>
    </row>
    <row r="648" spans="1:22" ht="15">
      <c r="A648" s="400">
        <f>Baseline!A648</f>
        <v>0</v>
      </c>
      <c r="B648" s="369" t="s">
        <v>370</v>
      </c>
      <c r="C648" s="352"/>
      <c r="G648" s="371">
        <v>0</v>
      </c>
      <c r="H648" s="324">
        <f t="shared" ref="H648:U648" si="408">G648</f>
        <v>0</v>
      </c>
      <c r="I648" s="324">
        <f t="shared" si="408"/>
        <v>0</v>
      </c>
      <c r="J648" s="324">
        <f t="shared" si="408"/>
        <v>0</v>
      </c>
      <c r="K648" s="324">
        <f t="shared" si="408"/>
        <v>0</v>
      </c>
      <c r="L648" s="324">
        <f t="shared" si="408"/>
        <v>0</v>
      </c>
      <c r="M648" s="324">
        <f t="shared" si="408"/>
        <v>0</v>
      </c>
      <c r="N648" s="324">
        <f t="shared" si="408"/>
        <v>0</v>
      </c>
      <c r="O648" s="324">
        <f t="shared" si="408"/>
        <v>0</v>
      </c>
      <c r="P648" s="324">
        <f t="shared" si="408"/>
        <v>0</v>
      </c>
      <c r="Q648" s="324">
        <f t="shared" si="408"/>
        <v>0</v>
      </c>
      <c r="R648" s="324">
        <f t="shared" si="408"/>
        <v>0</v>
      </c>
      <c r="S648" s="324">
        <f t="shared" si="408"/>
        <v>0</v>
      </c>
      <c r="T648" s="324">
        <f t="shared" si="408"/>
        <v>0</v>
      </c>
      <c r="U648" s="324">
        <f t="shared" si="408"/>
        <v>0</v>
      </c>
      <c r="V648" s="325"/>
    </row>
    <row r="649" spans="1:22" ht="15.75">
      <c r="A649" s="400">
        <f>Baseline!A649</f>
        <v>0</v>
      </c>
      <c r="B649" s="6" t="s">
        <v>89</v>
      </c>
      <c r="C649" s="352"/>
      <c r="G649" s="329">
        <f t="shared" ref="G649:U649" si="409">G650*2</f>
        <v>0</v>
      </c>
      <c r="H649" s="329">
        <f t="shared" si="409"/>
        <v>0</v>
      </c>
      <c r="I649" s="329">
        <f t="shared" si="409"/>
        <v>0</v>
      </c>
      <c r="J649" s="329">
        <f t="shared" si="409"/>
        <v>0</v>
      </c>
      <c r="K649" s="329">
        <f t="shared" si="409"/>
        <v>0</v>
      </c>
      <c r="L649" s="339">
        <f t="shared" si="409"/>
        <v>0</v>
      </c>
      <c r="M649" s="329">
        <f t="shared" si="409"/>
        <v>0</v>
      </c>
      <c r="N649" s="329">
        <f t="shared" si="409"/>
        <v>0</v>
      </c>
      <c r="O649" s="329">
        <f t="shared" si="409"/>
        <v>0</v>
      </c>
      <c r="P649" s="329">
        <f t="shared" si="409"/>
        <v>0</v>
      </c>
      <c r="Q649" s="329">
        <f t="shared" si="409"/>
        <v>0</v>
      </c>
      <c r="R649" s="329">
        <f t="shared" si="409"/>
        <v>0</v>
      </c>
      <c r="S649" s="329">
        <f t="shared" si="409"/>
        <v>0</v>
      </c>
      <c r="T649" s="329">
        <f t="shared" si="409"/>
        <v>0</v>
      </c>
      <c r="U649" s="329">
        <f t="shared" si="409"/>
        <v>0</v>
      </c>
      <c r="V649" s="329"/>
    </row>
    <row r="650" spans="1:22" ht="15.75">
      <c r="A650" s="400">
        <f>Baseline!A650</f>
        <v>0</v>
      </c>
      <c r="B650" s="6" t="s">
        <v>90</v>
      </c>
      <c r="C650" s="352"/>
      <c r="G650" s="329">
        <f t="shared" ref="G650:U650" si="410">G648/3</f>
        <v>0</v>
      </c>
      <c r="H650" s="329">
        <f t="shared" si="410"/>
        <v>0</v>
      </c>
      <c r="I650" s="329">
        <f t="shared" si="410"/>
        <v>0</v>
      </c>
      <c r="J650" s="329">
        <f t="shared" si="410"/>
        <v>0</v>
      </c>
      <c r="K650" s="329">
        <f t="shared" si="410"/>
        <v>0</v>
      </c>
      <c r="L650" s="339">
        <f t="shared" si="410"/>
        <v>0</v>
      </c>
      <c r="M650" s="329">
        <f t="shared" si="410"/>
        <v>0</v>
      </c>
      <c r="N650" s="329">
        <f t="shared" si="410"/>
        <v>0</v>
      </c>
      <c r="O650" s="329">
        <f t="shared" si="410"/>
        <v>0</v>
      </c>
      <c r="P650" s="329">
        <f t="shared" si="410"/>
        <v>0</v>
      </c>
      <c r="Q650" s="329">
        <f t="shared" si="410"/>
        <v>0</v>
      </c>
      <c r="R650" s="329">
        <f t="shared" si="410"/>
        <v>0</v>
      </c>
      <c r="S650" s="329">
        <f t="shared" si="410"/>
        <v>0</v>
      </c>
      <c r="T650" s="329">
        <f t="shared" si="410"/>
        <v>0</v>
      </c>
      <c r="U650" s="329">
        <f t="shared" si="410"/>
        <v>0</v>
      </c>
      <c r="V650" s="329"/>
    </row>
    <row r="651" spans="1:22" ht="15">
      <c r="A651" s="400">
        <f>Baseline!A651</f>
        <v>30</v>
      </c>
      <c r="B651" s="380" t="s">
        <v>339</v>
      </c>
      <c r="C651" s="381"/>
      <c r="D651" s="382"/>
      <c r="E651" s="156"/>
      <c r="F651" s="156"/>
      <c r="G651" s="383">
        <f t="shared" ref="G651:U651" si="411">G605</f>
        <v>3.8226456529975001</v>
      </c>
      <c r="H651" s="383">
        <f t="shared" si="411"/>
        <v>3.5275478281571448</v>
      </c>
      <c r="I651" s="383">
        <f t="shared" si="411"/>
        <v>3.4209660553338064</v>
      </c>
      <c r="J651" s="383">
        <f t="shared" si="411"/>
        <v>2.8975769700318796</v>
      </c>
      <c r="K651" s="383">
        <f t="shared" si="411"/>
        <v>3.1935759429176063</v>
      </c>
      <c r="L651" s="383">
        <f t="shared" si="411"/>
        <v>3.2867284974816449</v>
      </c>
      <c r="M651" s="383">
        <f t="shared" si="411"/>
        <v>2.203865294073331</v>
      </c>
      <c r="N651" s="383">
        <f t="shared" ca="1" si="411"/>
        <v>0.92388531928513395</v>
      </c>
      <c r="O651" s="383">
        <f t="shared" ca="1" si="411"/>
        <v>-6.8283893490743208E-2</v>
      </c>
      <c r="P651" s="383">
        <f t="shared" ca="1" si="411"/>
        <v>-0.92512334027991106</v>
      </c>
      <c r="Q651" s="383">
        <f t="shared" ca="1" si="411"/>
        <v>-1.4183996653238578</v>
      </c>
      <c r="R651" s="383">
        <f t="shared" ca="1" si="411"/>
        <v>-2.0551638184776388</v>
      </c>
      <c r="S651" s="383">
        <f t="shared" ca="1" si="411"/>
        <v>-2.1114038750169164</v>
      </c>
      <c r="T651" s="383">
        <f t="shared" ca="1" si="411"/>
        <v>-1.7406552249317191</v>
      </c>
      <c r="U651" s="383">
        <f t="shared" ca="1" si="411"/>
        <v>-1.0988297418613637</v>
      </c>
      <c r="V651" s="336"/>
    </row>
    <row r="652" spans="1:22">
      <c r="A652" s="400">
        <f>Baseline!A652</f>
        <v>0</v>
      </c>
      <c r="B652" s="369" t="s">
        <v>320</v>
      </c>
      <c r="C652" s="46"/>
      <c r="G652" s="371">
        <v>0</v>
      </c>
      <c r="H652" s="324">
        <f t="shared" ref="H652:U652" si="412">G652</f>
        <v>0</v>
      </c>
      <c r="I652" s="324">
        <f t="shared" si="412"/>
        <v>0</v>
      </c>
      <c r="J652" s="324">
        <f t="shared" si="412"/>
        <v>0</v>
      </c>
      <c r="K652" s="324">
        <f t="shared" si="412"/>
        <v>0</v>
      </c>
      <c r="L652" s="324">
        <f t="shared" si="412"/>
        <v>0</v>
      </c>
      <c r="M652" s="324">
        <f t="shared" si="412"/>
        <v>0</v>
      </c>
      <c r="N652" s="324">
        <f t="shared" si="412"/>
        <v>0</v>
      </c>
      <c r="O652" s="324">
        <f t="shared" si="412"/>
        <v>0</v>
      </c>
      <c r="P652" s="324">
        <f t="shared" si="412"/>
        <v>0</v>
      </c>
      <c r="Q652" s="324">
        <f t="shared" si="412"/>
        <v>0</v>
      </c>
      <c r="R652" s="324">
        <f t="shared" si="412"/>
        <v>0</v>
      </c>
      <c r="S652" s="324">
        <f t="shared" si="412"/>
        <v>0</v>
      </c>
      <c r="T652" s="324">
        <f t="shared" si="412"/>
        <v>0</v>
      </c>
      <c r="U652" s="324">
        <f t="shared" si="412"/>
        <v>0</v>
      </c>
      <c r="V652" s="325"/>
    </row>
    <row r="653" spans="1:22" ht="15">
      <c r="A653" s="400">
        <f>Baseline!A653</f>
        <v>0</v>
      </c>
      <c r="B653" s="6" t="s">
        <v>89</v>
      </c>
      <c r="C653" s="46"/>
      <c r="G653" s="329">
        <f t="shared" ref="G653:U653" si="413">G654*2</f>
        <v>0</v>
      </c>
      <c r="H653" s="329">
        <f t="shared" si="413"/>
        <v>0</v>
      </c>
      <c r="I653" s="329">
        <f t="shared" si="413"/>
        <v>0</v>
      </c>
      <c r="J653" s="329">
        <f t="shared" si="413"/>
        <v>0</v>
      </c>
      <c r="K653" s="329">
        <f t="shared" si="413"/>
        <v>0</v>
      </c>
      <c r="L653" s="339">
        <f t="shared" si="413"/>
        <v>0</v>
      </c>
      <c r="M653" s="329">
        <f t="shared" si="413"/>
        <v>0</v>
      </c>
      <c r="N653" s="329">
        <f t="shared" si="413"/>
        <v>0</v>
      </c>
      <c r="O653" s="329">
        <f t="shared" si="413"/>
        <v>0</v>
      </c>
      <c r="P653" s="329">
        <f t="shared" si="413"/>
        <v>0</v>
      </c>
      <c r="Q653" s="329">
        <f t="shared" si="413"/>
        <v>0</v>
      </c>
      <c r="R653" s="329">
        <f t="shared" si="413"/>
        <v>0</v>
      </c>
      <c r="S653" s="329">
        <f t="shared" si="413"/>
        <v>0</v>
      </c>
      <c r="T653" s="329">
        <f t="shared" si="413"/>
        <v>0</v>
      </c>
      <c r="U653" s="329">
        <f t="shared" si="413"/>
        <v>0</v>
      </c>
      <c r="V653" s="329"/>
    </row>
    <row r="654" spans="1:22" ht="15">
      <c r="A654" s="400">
        <f>Baseline!A654</f>
        <v>0</v>
      </c>
      <c r="B654" s="6" t="s">
        <v>90</v>
      </c>
      <c r="C654" s="46"/>
      <c r="G654" s="329">
        <f t="shared" ref="G654:U654" si="414">G652/3</f>
        <v>0</v>
      </c>
      <c r="H654" s="329">
        <f t="shared" si="414"/>
        <v>0</v>
      </c>
      <c r="I654" s="329">
        <f t="shared" si="414"/>
        <v>0</v>
      </c>
      <c r="J654" s="329">
        <f t="shared" si="414"/>
        <v>0</v>
      </c>
      <c r="K654" s="329">
        <f t="shared" si="414"/>
        <v>0</v>
      </c>
      <c r="L654" s="339">
        <f t="shared" si="414"/>
        <v>0</v>
      </c>
      <c r="M654" s="329">
        <f t="shared" si="414"/>
        <v>0</v>
      </c>
      <c r="N654" s="329">
        <f t="shared" si="414"/>
        <v>0</v>
      </c>
      <c r="O654" s="329">
        <f t="shared" si="414"/>
        <v>0</v>
      </c>
      <c r="P654" s="329">
        <f t="shared" si="414"/>
        <v>0</v>
      </c>
      <c r="Q654" s="329">
        <f t="shared" si="414"/>
        <v>0</v>
      </c>
      <c r="R654" s="329">
        <f t="shared" si="414"/>
        <v>0</v>
      </c>
      <c r="S654" s="329">
        <f t="shared" si="414"/>
        <v>0</v>
      </c>
      <c r="T654" s="329">
        <f t="shared" si="414"/>
        <v>0</v>
      </c>
      <c r="U654" s="329">
        <f t="shared" si="414"/>
        <v>0</v>
      </c>
      <c r="V654" s="329"/>
    </row>
    <row r="655" spans="1:22" ht="15">
      <c r="A655" s="400">
        <f>Baseline!A655</f>
        <v>31</v>
      </c>
      <c r="B655" s="380" t="s">
        <v>340</v>
      </c>
      <c r="C655" s="381"/>
      <c r="D655" s="382"/>
      <c r="E655" s="156"/>
      <c r="F655" s="156"/>
      <c r="G655" s="383">
        <f t="shared" ref="G655:U655" si="415">G597</f>
        <v>2.1271786528675478</v>
      </c>
      <c r="H655" s="383">
        <f t="shared" si="415"/>
        <v>2.1525669757981953</v>
      </c>
      <c r="I655" s="383">
        <f t="shared" si="415"/>
        <v>2.388396537668243</v>
      </c>
      <c r="J655" s="383">
        <f t="shared" si="415"/>
        <v>2.1916664465904523</v>
      </c>
      <c r="K655" s="383">
        <f t="shared" si="415"/>
        <v>2.1800132072952065</v>
      </c>
      <c r="L655" s="383">
        <f t="shared" si="415"/>
        <v>2.581505623313979</v>
      </c>
      <c r="M655" s="383">
        <f t="shared" ca="1" si="415"/>
        <v>2.4123570914259203</v>
      </c>
      <c r="N655" s="383">
        <f t="shared" ca="1" si="415"/>
        <v>2.1991804979346674</v>
      </c>
      <c r="O655" s="383">
        <f t="shared" ca="1" si="415"/>
        <v>1.9554439459213793</v>
      </c>
      <c r="P655" s="383">
        <f t="shared" ca="1" si="415"/>
        <v>1.6976106725395073</v>
      </c>
      <c r="Q655" s="383">
        <f t="shared" ca="1" si="415"/>
        <v>1.4418909046101123</v>
      </c>
      <c r="R655" s="383">
        <f t="shared" ca="1" si="415"/>
        <v>1.2015006808798772</v>
      </c>
      <c r="S655" s="383">
        <f t="shared" ca="1" si="415"/>
        <v>0.98523907012998024</v>
      </c>
      <c r="T655" s="383">
        <f t="shared" ca="1" si="415"/>
        <v>0.79744232243316138</v>
      </c>
      <c r="U655" s="383">
        <f t="shared" ca="1" si="415"/>
        <v>0.63884303012094479</v>
      </c>
      <c r="V655" s="336"/>
    </row>
    <row r="656" spans="1:22">
      <c r="A656" s="400">
        <f>Baseline!A656</f>
        <v>0</v>
      </c>
      <c r="B656" s="369" t="s">
        <v>321</v>
      </c>
      <c r="C656" s="46"/>
      <c r="G656" s="371">
        <v>0</v>
      </c>
      <c r="H656" s="324">
        <f t="shared" ref="H656:U656" si="416">G656</f>
        <v>0</v>
      </c>
      <c r="I656" s="324">
        <f t="shared" si="416"/>
        <v>0</v>
      </c>
      <c r="J656" s="324">
        <f t="shared" si="416"/>
        <v>0</v>
      </c>
      <c r="K656" s="324">
        <f t="shared" si="416"/>
        <v>0</v>
      </c>
      <c r="L656" s="324">
        <f t="shared" si="416"/>
        <v>0</v>
      </c>
      <c r="M656" s="324">
        <f t="shared" si="416"/>
        <v>0</v>
      </c>
      <c r="N656" s="324">
        <f t="shared" si="416"/>
        <v>0</v>
      </c>
      <c r="O656" s="324">
        <f t="shared" si="416"/>
        <v>0</v>
      </c>
      <c r="P656" s="324">
        <f t="shared" si="416"/>
        <v>0</v>
      </c>
      <c r="Q656" s="324">
        <f t="shared" si="416"/>
        <v>0</v>
      </c>
      <c r="R656" s="324">
        <f t="shared" si="416"/>
        <v>0</v>
      </c>
      <c r="S656" s="324">
        <f t="shared" si="416"/>
        <v>0</v>
      </c>
      <c r="T656" s="324">
        <f t="shared" si="416"/>
        <v>0</v>
      </c>
      <c r="U656" s="324">
        <f t="shared" si="416"/>
        <v>0</v>
      </c>
      <c r="V656" s="325"/>
    </row>
    <row r="657" spans="1:22" ht="15">
      <c r="A657" s="400">
        <f>Baseline!A657</f>
        <v>0</v>
      </c>
      <c r="B657" s="6" t="s">
        <v>89</v>
      </c>
      <c r="C657" s="46"/>
      <c r="G657" s="329">
        <f t="shared" ref="G657:U657" si="417">G658*2</f>
        <v>0</v>
      </c>
      <c r="H657" s="329">
        <f t="shared" si="417"/>
        <v>0</v>
      </c>
      <c r="I657" s="329">
        <f t="shared" si="417"/>
        <v>0</v>
      </c>
      <c r="J657" s="329">
        <f t="shared" si="417"/>
        <v>0</v>
      </c>
      <c r="K657" s="329">
        <f t="shared" si="417"/>
        <v>0</v>
      </c>
      <c r="L657" s="339">
        <f t="shared" si="417"/>
        <v>0</v>
      </c>
      <c r="M657" s="329">
        <f t="shared" si="417"/>
        <v>0</v>
      </c>
      <c r="N657" s="329">
        <f t="shared" si="417"/>
        <v>0</v>
      </c>
      <c r="O657" s="329">
        <f t="shared" si="417"/>
        <v>0</v>
      </c>
      <c r="P657" s="329">
        <f t="shared" si="417"/>
        <v>0</v>
      </c>
      <c r="Q657" s="329">
        <f t="shared" si="417"/>
        <v>0</v>
      </c>
      <c r="R657" s="329">
        <f t="shared" si="417"/>
        <v>0</v>
      </c>
      <c r="S657" s="329">
        <f t="shared" si="417"/>
        <v>0</v>
      </c>
      <c r="T657" s="329">
        <f t="shared" si="417"/>
        <v>0</v>
      </c>
      <c r="U657" s="329">
        <f t="shared" si="417"/>
        <v>0</v>
      </c>
      <c r="V657" s="329"/>
    </row>
    <row r="658" spans="1:22" ht="15">
      <c r="A658" s="400">
        <f>Baseline!A658</f>
        <v>0</v>
      </c>
      <c r="B658" s="6" t="s">
        <v>90</v>
      </c>
      <c r="C658" s="46"/>
      <c r="G658" s="329">
        <f t="shared" ref="G658:U658" si="418">G656/3</f>
        <v>0</v>
      </c>
      <c r="H658" s="329">
        <f t="shared" si="418"/>
        <v>0</v>
      </c>
      <c r="I658" s="329">
        <f t="shared" si="418"/>
        <v>0</v>
      </c>
      <c r="J658" s="329">
        <f t="shared" si="418"/>
        <v>0</v>
      </c>
      <c r="K658" s="329">
        <f t="shared" si="418"/>
        <v>0</v>
      </c>
      <c r="L658" s="339">
        <f t="shared" si="418"/>
        <v>0</v>
      </c>
      <c r="M658" s="329">
        <f t="shared" si="418"/>
        <v>0</v>
      </c>
      <c r="N658" s="329">
        <f t="shared" si="418"/>
        <v>0</v>
      </c>
      <c r="O658" s="329">
        <f t="shared" si="418"/>
        <v>0</v>
      </c>
      <c r="P658" s="329">
        <f t="shared" si="418"/>
        <v>0</v>
      </c>
      <c r="Q658" s="329">
        <f t="shared" si="418"/>
        <v>0</v>
      </c>
      <c r="R658" s="329">
        <f t="shared" si="418"/>
        <v>0</v>
      </c>
      <c r="S658" s="329">
        <f t="shared" si="418"/>
        <v>0</v>
      </c>
      <c r="T658" s="329">
        <f t="shared" si="418"/>
        <v>0</v>
      </c>
      <c r="U658" s="329">
        <f t="shared" si="418"/>
        <v>0</v>
      </c>
      <c r="V658" s="329"/>
    </row>
    <row r="662" spans="1:22" s="46" customFormat="1"/>
    <row r="663" spans="1:22" s="80" customFormat="1">
      <c r="B663" s="111"/>
      <c r="C663" s="351"/>
      <c r="D663" s="46"/>
      <c r="E663" s="107"/>
      <c r="F663" s="107"/>
      <c r="G663" s="328"/>
      <c r="H663" s="328"/>
      <c r="I663" s="328"/>
      <c r="J663" s="328"/>
      <c r="K663" s="328"/>
      <c r="L663" s="326"/>
      <c r="M663" s="328"/>
      <c r="N663" s="328"/>
      <c r="O663" s="328"/>
      <c r="P663" s="328"/>
      <c r="Q663" s="328"/>
      <c r="R663" s="328"/>
      <c r="S663" s="328"/>
      <c r="T663" s="328"/>
      <c r="U663" s="328"/>
      <c r="V663" s="328"/>
    </row>
    <row r="664" spans="1:22" s="80" customFormat="1">
      <c r="B664" s="111"/>
      <c r="C664" s="351"/>
      <c r="D664" s="46"/>
      <c r="E664" s="107"/>
      <c r="F664" s="107"/>
      <c r="G664" s="328"/>
      <c r="H664" s="328"/>
      <c r="I664" s="328"/>
      <c r="J664" s="328"/>
      <c r="K664" s="328"/>
      <c r="L664" s="326"/>
      <c r="M664" s="328"/>
      <c r="N664" s="328"/>
      <c r="O664" s="328"/>
      <c r="P664" s="328"/>
      <c r="Q664" s="328"/>
      <c r="R664" s="328"/>
      <c r="S664" s="328"/>
      <c r="T664" s="328"/>
      <c r="U664" s="328"/>
      <c r="V664" s="328"/>
    </row>
    <row r="665" spans="1:22" s="80" customFormat="1">
      <c r="B665" s="111"/>
      <c r="C665" s="351"/>
      <c r="D665" s="46"/>
      <c r="E665" s="107"/>
      <c r="F665" s="107"/>
      <c r="G665" s="328"/>
      <c r="H665" s="328"/>
      <c r="I665" s="328"/>
      <c r="J665" s="328"/>
      <c r="K665" s="328"/>
      <c r="L665" s="326"/>
      <c r="M665" s="328"/>
      <c r="N665" s="328"/>
      <c r="O665" s="328"/>
      <c r="P665" s="328"/>
      <c r="Q665" s="328"/>
      <c r="R665" s="328"/>
      <c r="S665" s="328"/>
      <c r="T665" s="328"/>
      <c r="U665" s="328"/>
      <c r="V665" s="328"/>
    </row>
    <row r="666" spans="1:22" s="80" customFormat="1">
      <c r="B666" s="111"/>
      <c r="C666" s="350"/>
      <c r="D666" s="46"/>
      <c r="E666" s="107"/>
      <c r="F666" s="107"/>
      <c r="G666" s="327"/>
      <c r="H666" s="327"/>
      <c r="I666" s="327"/>
      <c r="J666" s="327"/>
      <c r="K666" s="327"/>
      <c r="L666" s="324"/>
      <c r="M666" s="327"/>
      <c r="N666" s="327"/>
      <c r="O666" s="327"/>
      <c r="P666" s="327"/>
      <c r="Q666" s="327"/>
      <c r="R666" s="327"/>
      <c r="S666" s="327"/>
      <c r="T666" s="327"/>
      <c r="U666" s="327"/>
      <c r="V666" s="327"/>
    </row>
    <row r="667" spans="1:22" s="80" customFormat="1">
      <c r="B667" s="347"/>
      <c r="C667" s="112"/>
      <c r="D667" s="46"/>
      <c r="E667" s="107"/>
      <c r="F667" s="107"/>
      <c r="G667" s="328"/>
      <c r="H667" s="328"/>
      <c r="I667" s="328"/>
      <c r="J667" s="328"/>
      <c r="K667" s="328"/>
      <c r="L667" s="326"/>
      <c r="M667" s="328"/>
      <c r="N667" s="328"/>
      <c r="O667" s="328"/>
      <c r="P667" s="328"/>
      <c r="Q667" s="328"/>
      <c r="R667" s="328"/>
      <c r="S667" s="328"/>
      <c r="T667" s="328"/>
      <c r="U667" s="328"/>
      <c r="V667" s="328"/>
    </row>
    <row r="668" spans="1:22" s="80" customFormat="1">
      <c r="B668" s="347"/>
      <c r="C668" s="112"/>
      <c r="D668" s="46"/>
      <c r="E668" s="107"/>
      <c r="F668" s="107"/>
      <c r="G668" s="328"/>
      <c r="H668" s="328"/>
      <c r="I668" s="328"/>
      <c r="J668" s="328"/>
      <c r="K668" s="328"/>
      <c r="L668" s="326"/>
      <c r="M668" s="328"/>
      <c r="N668" s="328"/>
      <c r="O668" s="328"/>
      <c r="P668" s="328"/>
      <c r="Q668" s="328"/>
      <c r="R668" s="328"/>
      <c r="S668" s="328"/>
      <c r="T668" s="328"/>
      <c r="U668" s="328"/>
      <c r="V668" s="328"/>
    </row>
    <row r="669" spans="1:22" s="80" customFormat="1">
      <c r="B669" s="347"/>
      <c r="C669" s="112"/>
      <c r="D669" s="46"/>
      <c r="E669" s="107"/>
      <c r="F669" s="107"/>
      <c r="G669" s="328"/>
      <c r="H669" s="328"/>
      <c r="I669" s="328"/>
      <c r="J669" s="328"/>
      <c r="K669" s="328"/>
      <c r="L669" s="326"/>
      <c r="M669" s="328"/>
      <c r="N669" s="328"/>
      <c r="O669" s="328"/>
      <c r="P669" s="328"/>
      <c r="Q669" s="328"/>
      <c r="R669" s="328"/>
      <c r="S669" s="328"/>
      <c r="T669" s="328"/>
      <c r="U669" s="328"/>
      <c r="V669" s="328"/>
    </row>
    <row r="670" spans="1:22" s="80" customFormat="1">
      <c r="B670" s="113"/>
      <c r="C670" s="113"/>
      <c r="D670" s="46"/>
      <c r="E670" s="107"/>
      <c r="F670" s="107"/>
      <c r="G670" s="327"/>
      <c r="H670" s="327"/>
      <c r="I670" s="327"/>
      <c r="J670" s="327"/>
      <c r="K670" s="327"/>
      <c r="L670" s="324"/>
      <c r="M670" s="327"/>
      <c r="N670" s="327"/>
      <c r="O670" s="327"/>
      <c r="P670" s="327"/>
      <c r="Q670" s="327"/>
      <c r="R670" s="327"/>
      <c r="S670" s="327"/>
      <c r="T670" s="327"/>
      <c r="U670" s="327"/>
      <c r="V670" s="327"/>
    </row>
    <row r="671" spans="1:22" s="80" customFormat="1">
      <c r="B671" s="347"/>
      <c r="C671" s="112"/>
      <c r="D671" s="46"/>
      <c r="E671" s="107"/>
      <c r="F671" s="107"/>
      <c r="G671" s="328"/>
      <c r="H671" s="328"/>
      <c r="I671" s="328"/>
      <c r="J671" s="328"/>
      <c r="K671" s="328"/>
      <c r="L671" s="326"/>
      <c r="M671" s="328"/>
      <c r="N671" s="328"/>
      <c r="O671" s="328"/>
      <c r="P671" s="328"/>
      <c r="Q671" s="328"/>
      <c r="R671" s="328"/>
      <c r="S671" s="328"/>
      <c r="T671" s="328"/>
      <c r="U671" s="328"/>
      <c r="V671" s="328"/>
    </row>
    <row r="672" spans="1:22" s="80" customFormat="1">
      <c r="B672" s="347"/>
      <c r="C672" s="112"/>
      <c r="D672" s="46"/>
      <c r="E672" s="107"/>
      <c r="F672" s="107"/>
      <c r="G672" s="328"/>
      <c r="H672" s="328"/>
      <c r="I672" s="328"/>
      <c r="J672" s="328"/>
      <c r="K672" s="328"/>
      <c r="L672" s="326"/>
      <c r="M672" s="328"/>
      <c r="N672" s="328"/>
      <c r="O672" s="328"/>
      <c r="P672" s="328"/>
      <c r="Q672" s="328"/>
      <c r="R672" s="328"/>
      <c r="S672" s="328"/>
      <c r="T672" s="328"/>
      <c r="U672" s="328"/>
      <c r="V672" s="328"/>
    </row>
    <row r="673" spans="2:22" s="80" customFormat="1">
      <c r="B673" s="347"/>
      <c r="C673" s="112"/>
      <c r="D673" s="46"/>
      <c r="E673" s="107"/>
      <c r="F673" s="107"/>
      <c r="G673" s="328"/>
      <c r="H673" s="328"/>
      <c r="I673" s="328"/>
      <c r="J673" s="328"/>
      <c r="K673" s="328"/>
      <c r="L673" s="326"/>
      <c r="M673" s="328"/>
      <c r="N673" s="328"/>
      <c r="O673" s="328"/>
      <c r="P673" s="328"/>
      <c r="Q673" s="328"/>
      <c r="R673" s="328"/>
      <c r="S673" s="328"/>
      <c r="T673" s="328"/>
      <c r="U673" s="328"/>
      <c r="V673" s="328"/>
    </row>
    <row r="674" spans="2:22" s="80" customFormat="1">
      <c r="B674" s="113"/>
      <c r="C674" s="113"/>
      <c r="D674" s="46"/>
      <c r="E674" s="107"/>
      <c r="F674" s="107"/>
      <c r="G674" s="327"/>
      <c r="H674" s="327"/>
      <c r="I674" s="327"/>
      <c r="J674" s="327"/>
      <c r="K674" s="327"/>
      <c r="L674" s="324"/>
      <c r="M674" s="327"/>
      <c r="N674" s="327"/>
      <c r="O674" s="327"/>
      <c r="P674" s="327"/>
      <c r="Q674" s="327"/>
      <c r="R674" s="327"/>
      <c r="S674" s="327"/>
      <c r="T674" s="327"/>
      <c r="U674" s="327"/>
      <c r="V674" s="327"/>
    </row>
    <row r="675" spans="2:22" s="80" customFormat="1">
      <c r="B675" s="347"/>
      <c r="C675" s="112"/>
      <c r="D675" s="46"/>
      <c r="E675" s="107"/>
      <c r="F675" s="107"/>
      <c r="G675" s="330"/>
      <c r="H675" s="330"/>
      <c r="I675" s="330"/>
      <c r="J675" s="330"/>
      <c r="K675" s="330"/>
      <c r="L675" s="331"/>
      <c r="M675" s="330"/>
      <c r="N675" s="330"/>
      <c r="O675" s="330"/>
      <c r="P675" s="330"/>
      <c r="Q675" s="330"/>
      <c r="R675" s="330"/>
      <c r="S675" s="330"/>
      <c r="T675" s="330"/>
      <c r="U675" s="330"/>
      <c r="V675" s="330"/>
    </row>
    <row r="676" spans="2:22" s="80" customFormat="1">
      <c r="B676" s="347"/>
      <c r="C676" s="112"/>
      <c r="D676" s="46"/>
      <c r="E676" s="107"/>
      <c r="F676" s="107"/>
      <c r="G676" s="332"/>
      <c r="H676" s="332"/>
      <c r="I676" s="332"/>
      <c r="J676" s="332"/>
      <c r="K676" s="332"/>
      <c r="L676" s="333"/>
      <c r="M676" s="332"/>
      <c r="N676" s="332"/>
      <c r="O676" s="332"/>
      <c r="P676" s="332"/>
      <c r="Q676" s="332"/>
      <c r="R676" s="332"/>
      <c r="S676" s="332"/>
      <c r="T676" s="332"/>
      <c r="U676" s="332"/>
      <c r="V676" s="332"/>
    </row>
    <row r="677" spans="2:22" s="80" customFormat="1">
      <c r="B677" s="347"/>
      <c r="C677" s="112"/>
      <c r="D677" s="46"/>
      <c r="E677" s="107"/>
      <c r="F677" s="107"/>
      <c r="G677" s="332"/>
      <c r="H677" s="332"/>
      <c r="I677" s="332"/>
      <c r="J677" s="332"/>
      <c r="K677" s="332"/>
      <c r="L677" s="333"/>
      <c r="M677" s="332"/>
      <c r="N677" s="332"/>
      <c r="O677" s="332"/>
      <c r="P677" s="332"/>
      <c r="Q677" s="332"/>
      <c r="R677" s="332"/>
      <c r="S677" s="332"/>
      <c r="T677" s="332"/>
      <c r="U677" s="332"/>
      <c r="V677" s="332"/>
    </row>
    <row r="678" spans="2:22" s="46" customFormat="1"/>
    <row r="679" spans="2:22" s="46" customFormat="1"/>
    <row r="680" spans="2:22" s="46" customFormat="1"/>
    <row r="681" spans="2:22" s="46" customFormat="1"/>
    <row r="682" spans="2:22" s="46" customFormat="1"/>
    <row r="683" spans="2:22" s="46" customFormat="1"/>
    <row r="684" spans="2:22" s="63" customFormat="1"/>
    <row r="685" spans="2:22" s="63" customFormat="1"/>
    <row r="686" spans="2:22" s="63" customFormat="1"/>
    <row r="687" spans="2:22" s="63" customFormat="1"/>
    <row r="688" spans="2:22" s="63" customFormat="1"/>
    <row r="689" s="104" customFormat="1"/>
    <row r="690" s="104" customFormat="1"/>
    <row r="691" s="46" customFormat="1"/>
    <row r="692" s="46" customFormat="1"/>
    <row r="693" s="46" customFormat="1"/>
    <row r="694" s="46" customFormat="1"/>
    <row r="695" s="46" customFormat="1"/>
    <row r="696" s="46" customFormat="1"/>
    <row r="697" s="46" customFormat="1"/>
    <row r="698" s="46" customFormat="1"/>
    <row r="699" s="46" customFormat="1"/>
    <row r="700" s="80" customFormat="1"/>
    <row r="706" s="81" customFormat="1"/>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92D050"/>
  </sheetPr>
  <dimension ref="B1:V23"/>
  <sheetViews>
    <sheetView view="pageBreakPreview" zoomScaleSheetLayoutView="100" workbookViewId="0"/>
  </sheetViews>
  <sheetFormatPr defaultColWidth="9.140625" defaultRowHeight="16.5"/>
  <cols>
    <col min="1" max="1" width="9.140625" style="3" customWidth="1"/>
    <col min="2" max="2" width="9.42578125" style="3" customWidth="1"/>
    <col min="3" max="16384" width="9.140625" style="3"/>
  </cols>
  <sheetData>
    <row r="1" spans="2:19">
      <c r="B1" s="392"/>
      <c r="C1" s="2"/>
      <c r="D1" s="2"/>
      <c r="E1" s="2"/>
      <c r="F1" s="2"/>
      <c r="G1" s="2"/>
      <c r="H1" s="2"/>
      <c r="I1" s="2"/>
      <c r="J1" s="2"/>
      <c r="K1" s="2"/>
      <c r="L1" s="2"/>
      <c r="M1" s="2"/>
      <c r="N1" s="2"/>
      <c r="O1" s="2"/>
      <c r="P1" s="2"/>
      <c r="Q1" s="2"/>
      <c r="R1" s="2"/>
      <c r="S1" s="2"/>
    </row>
    <row r="2" spans="2:19" ht="15" customHeight="1">
      <c r="B2" s="2"/>
      <c r="C2" s="2"/>
      <c r="D2" s="2"/>
      <c r="E2" s="2"/>
      <c r="F2" s="2"/>
      <c r="H2" s="66"/>
      <c r="I2" s="66"/>
      <c r="J2" s="66"/>
      <c r="K2" s="66"/>
      <c r="L2" s="66"/>
      <c r="M2" s="66"/>
      <c r="N2" s="66"/>
      <c r="O2" s="66"/>
      <c r="P2" s="66"/>
      <c r="Q2" s="66"/>
      <c r="R2" s="66"/>
      <c r="S2" s="2"/>
    </row>
    <row r="3" spans="2:19">
      <c r="B3" s="67" t="s">
        <v>57</v>
      </c>
      <c r="C3" s="2"/>
      <c r="D3" s="2"/>
      <c r="E3" s="2"/>
      <c r="F3" s="2"/>
      <c r="H3" s="4"/>
      <c r="I3" s="4"/>
      <c r="J3" s="4"/>
      <c r="K3" s="4"/>
      <c r="L3" s="4"/>
      <c r="M3" s="4"/>
      <c r="N3" s="4"/>
      <c r="O3" s="4"/>
      <c r="P3" s="4"/>
      <c r="Q3" s="4"/>
      <c r="R3" s="4"/>
      <c r="S3" s="2"/>
    </row>
    <row r="4" spans="2:19" ht="15" customHeight="1">
      <c r="B4" s="68" t="s">
        <v>353</v>
      </c>
      <c r="C4" s="2"/>
      <c r="D4" s="2"/>
      <c r="E4" s="2"/>
      <c r="F4" s="2"/>
      <c r="H4" s="66"/>
      <c r="I4" s="66"/>
      <c r="J4" s="66"/>
      <c r="K4" s="66"/>
      <c r="L4" s="66"/>
      <c r="M4" s="66"/>
      <c r="N4" s="66"/>
      <c r="O4" s="66"/>
      <c r="P4" s="66"/>
      <c r="Q4" s="66"/>
      <c r="R4" s="66"/>
      <c r="S4" s="2"/>
    </row>
    <row r="5" spans="2:19">
      <c r="B5" s="4" t="s">
        <v>354</v>
      </c>
      <c r="C5" s="2"/>
      <c r="D5" s="2"/>
      <c r="E5" s="2"/>
      <c r="F5" s="2"/>
      <c r="H5" s="4"/>
      <c r="I5" s="4"/>
      <c r="J5" s="4"/>
      <c r="K5" s="4"/>
      <c r="L5" s="4"/>
      <c r="M5" s="4"/>
      <c r="N5" s="4"/>
      <c r="O5" s="4"/>
      <c r="P5" s="4"/>
      <c r="Q5" s="4"/>
      <c r="R5" s="4"/>
      <c r="S5" s="2"/>
    </row>
    <row r="6" spans="2:19">
      <c r="B6" s="68" t="s">
        <v>358</v>
      </c>
      <c r="C6" s="2"/>
      <c r="D6" s="2"/>
      <c r="E6" s="2"/>
      <c r="F6" s="2"/>
      <c r="H6" s="4"/>
      <c r="I6" s="4"/>
      <c r="J6" s="4"/>
      <c r="K6" s="4"/>
      <c r="L6" s="4"/>
      <c r="M6" s="4"/>
      <c r="N6" s="4"/>
      <c r="O6" s="4"/>
      <c r="P6" s="4"/>
      <c r="Q6" s="4"/>
      <c r="R6" s="4"/>
      <c r="S6" s="2"/>
    </row>
    <row r="7" spans="2:19">
      <c r="B7" s="4"/>
      <c r="C7" s="2"/>
      <c r="D7" s="2"/>
      <c r="E7" s="2"/>
      <c r="F7" s="2"/>
      <c r="G7" s="2"/>
      <c r="H7" s="2"/>
      <c r="I7" s="2"/>
      <c r="J7" s="2"/>
      <c r="K7" s="2"/>
      <c r="L7" s="2"/>
      <c r="M7" s="2"/>
      <c r="N7" s="2"/>
      <c r="O7" s="2"/>
      <c r="P7" s="2"/>
      <c r="Q7" s="2"/>
      <c r="R7" s="2"/>
      <c r="S7" s="2"/>
    </row>
    <row r="8" spans="2:19">
      <c r="B8" s="4"/>
      <c r="C8" s="2"/>
      <c r="D8" s="2"/>
      <c r="E8" s="2"/>
      <c r="F8" s="2"/>
      <c r="G8" s="2"/>
      <c r="H8" s="2"/>
      <c r="I8" s="2"/>
      <c r="J8" s="2"/>
      <c r="K8" s="2"/>
      <c r="L8" s="2"/>
      <c r="M8" s="2"/>
      <c r="N8" s="2"/>
      <c r="O8" s="2"/>
      <c r="P8" s="2"/>
      <c r="Q8" s="2"/>
      <c r="R8" s="2"/>
      <c r="S8" s="2"/>
    </row>
    <row r="9" spans="2:19">
      <c r="C9" s="2"/>
      <c r="D9" s="2"/>
      <c r="E9" s="2"/>
      <c r="F9" s="2"/>
      <c r="G9" s="2"/>
      <c r="H9" s="2"/>
      <c r="I9" s="2"/>
      <c r="J9" s="2"/>
      <c r="K9" s="2"/>
      <c r="L9" s="2"/>
      <c r="M9" s="2"/>
      <c r="N9" s="2"/>
      <c r="O9" s="2"/>
      <c r="P9" s="2"/>
      <c r="Q9" s="2"/>
      <c r="R9" s="2"/>
      <c r="S9" s="2"/>
    </row>
    <row r="10" spans="2:19">
      <c r="B10" s="70" t="s">
        <v>114</v>
      </c>
    </row>
    <row r="11" spans="2:19">
      <c r="B11" s="69" t="s">
        <v>96</v>
      </c>
      <c r="C11" s="69" t="s">
        <v>105</v>
      </c>
    </row>
    <row r="12" spans="2:19">
      <c r="B12" s="3" t="s">
        <v>97</v>
      </c>
      <c r="C12" s="3" t="s">
        <v>106</v>
      </c>
    </row>
    <row r="13" spans="2:19">
      <c r="B13" s="3" t="s">
        <v>98</v>
      </c>
      <c r="C13" s="3" t="s">
        <v>107</v>
      </c>
    </row>
    <row r="14" spans="2:19">
      <c r="B14" s="3" t="s">
        <v>99</v>
      </c>
      <c r="C14" s="3" t="s">
        <v>108</v>
      </c>
    </row>
    <row r="15" spans="2:19">
      <c r="B15" s="3" t="s">
        <v>100</v>
      </c>
      <c r="C15" s="3" t="s">
        <v>109</v>
      </c>
    </row>
    <row r="16" spans="2:19">
      <c r="B16" s="3" t="s">
        <v>101</v>
      </c>
      <c r="C16" s="3" t="s">
        <v>110</v>
      </c>
    </row>
    <row r="17" spans="2:22">
      <c r="B17" s="3" t="s">
        <v>102</v>
      </c>
      <c r="C17" s="3" t="s">
        <v>111</v>
      </c>
    </row>
    <row r="18" spans="2:22">
      <c r="B18" s="3" t="s">
        <v>103</v>
      </c>
      <c r="C18" s="3" t="s">
        <v>112</v>
      </c>
    </row>
    <row r="19" spans="2:22">
      <c r="B19" s="3" t="s">
        <v>104</v>
      </c>
      <c r="C19" s="3" t="s">
        <v>113</v>
      </c>
    </row>
    <row r="20" spans="2:22">
      <c r="U20" s="5"/>
      <c r="V20" s="5"/>
    </row>
    <row r="23" spans="2:22">
      <c r="S23" s="5"/>
    </row>
  </sheetData>
  <pageMargins left="0.17" right="0.17" top="0.18" bottom="0.74803149606299213" header="0.17" footer="0.31496062992125984"/>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183"/>
  <sheetViews>
    <sheetView zoomScaleNormal="100" zoomScaleSheetLayoutView="90" workbookViewId="0">
      <pane xSplit="5" ySplit="10" topLeftCell="F149" activePane="bottomRight" state="frozen"/>
      <selection pane="topRight"/>
      <selection pane="bottomLeft"/>
      <selection pane="bottomRight"/>
    </sheetView>
  </sheetViews>
  <sheetFormatPr defaultColWidth="11.42578125" defaultRowHeight="15"/>
  <cols>
    <col min="1" max="1" width="3.7109375" customWidth="1"/>
    <col min="2" max="2" width="78.28515625" customWidth="1"/>
    <col min="3" max="4" width="12.42578125" customWidth="1"/>
    <col min="5" max="5" width="11.28515625" style="1" customWidth="1"/>
    <col min="6" max="6" width="10.7109375" customWidth="1"/>
    <col min="7" max="7" width="13.85546875" customWidth="1"/>
    <col min="8" max="8" width="13.5703125" customWidth="1"/>
    <col min="9" max="9" width="12.28515625" customWidth="1"/>
    <col min="10" max="10" width="13.140625" customWidth="1"/>
    <col min="11" max="11" width="13" customWidth="1"/>
    <col min="12" max="12" width="19" customWidth="1"/>
    <col min="13" max="13" width="13.7109375" customWidth="1"/>
    <col min="14" max="14" width="13.28515625" customWidth="1"/>
    <col min="15" max="15" width="12.140625" customWidth="1"/>
    <col min="16" max="16" width="12.7109375" customWidth="1"/>
    <col min="17" max="17" width="12.140625" customWidth="1"/>
    <col min="18" max="18" width="12.28515625" customWidth="1"/>
    <col min="19" max="19" width="12.140625" customWidth="1"/>
    <col min="20" max="20" width="11.5703125" customWidth="1"/>
    <col min="21" max="21" width="12" customWidth="1"/>
    <col min="22" max="16384" width="11.42578125" style="136"/>
  </cols>
  <sheetData>
    <row r="1" spans="1:23" ht="186.6" customHeight="1">
      <c r="A1" s="129"/>
      <c r="B1" s="494" t="s">
        <v>421</v>
      </c>
      <c r="C1" s="361"/>
      <c r="D1" s="361"/>
      <c r="E1" s="361"/>
      <c r="F1" s="129"/>
      <c r="G1" s="129"/>
      <c r="H1" s="129"/>
      <c r="I1" s="129"/>
      <c r="J1" s="129"/>
      <c r="K1" s="129"/>
      <c r="L1" s="129"/>
      <c r="M1" s="129"/>
      <c r="N1" s="129"/>
      <c r="O1" s="129"/>
      <c r="P1" s="129"/>
      <c r="Q1" s="129"/>
      <c r="R1" s="129"/>
      <c r="S1" s="129"/>
      <c r="T1" s="129"/>
      <c r="U1" s="129"/>
    </row>
    <row r="2" spans="1:23" s="15" customFormat="1" ht="12.75">
      <c r="B2" s="21" t="s">
        <v>2</v>
      </c>
      <c r="C2" s="105" t="s">
        <v>26</v>
      </c>
      <c r="G2" s="86"/>
      <c r="I2" s="17"/>
      <c r="J2" s="17"/>
      <c r="K2" s="17"/>
      <c r="L2" s="17"/>
      <c r="M2" s="17"/>
      <c r="N2" s="17"/>
      <c r="O2" s="17"/>
      <c r="P2" s="17"/>
      <c r="Q2" s="17"/>
      <c r="R2" s="17"/>
      <c r="S2" s="17"/>
      <c r="T2" s="17"/>
      <c r="U2" s="17"/>
      <c r="V2" s="312"/>
    </row>
    <row r="3" spans="1:23" s="19" customFormat="1" ht="12.75" hidden="1">
      <c r="B3" s="21" t="s">
        <v>8</v>
      </c>
      <c r="C3" s="84">
        <f>INDEX(SPIA!B3:'SPIA'!B39,MATCH(C2,Details,0),)</f>
        <v>9</v>
      </c>
      <c r="J3" s="22"/>
      <c r="L3" s="23"/>
      <c r="N3" s="15"/>
      <c r="O3" s="15"/>
      <c r="P3" s="15"/>
      <c r="Q3" s="15"/>
      <c r="R3" s="15"/>
      <c r="S3" s="15"/>
      <c r="T3" s="15"/>
      <c r="U3" s="15"/>
      <c r="V3" s="20"/>
      <c r="W3" s="15"/>
    </row>
    <row r="4" spans="1:23" s="19" customFormat="1" ht="15.75" hidden="1" customHeight="1">
      <c r="B4" s="21" t="s">
        <v>56</v>
      </c>
      <c r="C4" s="84" t="str">
        <f>INDEX(SPIA!E3:'SPIA'!E39,MATCH(C2,Details,0),)</f>
        <v>Strong</v>
      </c>
      <c r="E4" s="44" t="s">
        <v>118</v>
      </c>
      <c r="J4" s="24"/>
      <c r="N4" s="20"/>
      <c r="O4" s="21"/>
      <c r="P4" s="15"/>
      <c r="Q4" s="15"/>
      <c r="R4" s="15"/>
      <c r="S4" s="15"/>
      <c r="T4" s="15"/>
      <c r="U4" s="15"/>
      <c r="V4" s="20"/>
      <c r="W4" s="15"/>
    </row>
    <row r="5" spans="1:23" s="19" customFormat="1" ht="16.5" hidden="1" customHeight="1">
      <c r="B5" s="21" t="s">
        <v>55</v>
      </c>
      <c r="C5" s="85">
        <f>INDEX(SPIA!D3:'SPIA'!D39,MATCH(C2,Details,0),)</f>
        <v>28.746638826962773</v>
      </c>
      <c r="E5" s="44" t="s">
        <v>117</v>
      </c>
      <c r="G5" s="25"/>
      <c r="I5" s="25"/>
      <c r="J5" s="25"/>
      <c r="K5" s="25"/>
      <c r="M5" s="20"/>
      <c r="N5" s="15"/>
      <c r="O5" s="15"/>
      <c r="P5" s="15"/>
      <c r="Q5" s="15"/>
      <c r="R5" s="15"/>
      <c r="S5" s="15"/>
      <c r="T5" s="15"/>
      <c r="U5" s="15"/>
      <c r="V5" s="20"/>
      <c r="W5" s="15"/>
    </row>
    <row r="6" spans="1:23" s="19" customFormat="1" ht="16.5" customHeight="1">
      <c r="B6" s="102" t="s">
        <v>59</v>
      </c>
      <c r="C6" s="106" t="s">
        <v>4</v>
      </c>
      <c r="J6" s="25"/>
      <c r="M6" s="21"/>
      <c r="O6" s="26"/>
      <c r="P6" s="15"/>
      <c r="Q6" s="15"/>
      <c r="R6" s="15"/>
      <c r="S6" s="15"/>
      <c r="T6" s="15"/>
      <c r="U6" s="15"/>
      <c r="V6" s="20"/>
      <c r="W6" s="15"/>
    </row>
    <row r="7" spans="1:23" s="19" customFormat="1" ht="16.5" customHeight="1">
      <c r="B7" s="21" t="s">
        <v>0</v>
      </c>
      <c r="C7" s="105" t="s">
        <v>5</v>
      </c>
      <c r="J7" s="25"/>
      <c r="M7" s="356"/>
      <c r="O7" s="102"/>
      <c r="P7" s="15"/>
      <c r="Q7" s="15"/>
      <c r="R7" s="15"/>
      <c r="S7" s="15"/>
      <c r="T7" s="15"/>
      <c r="U7" s="15"/>
      <c r="V7" s="20"/>
      <c r="W7" s="15"/>
    </row>
    <row r="8" spans="1:23" s="15" customFormat="1" ht="12.75">
      <c r="B8" s="21" t="s">
        <v>3</v>
      </c>
      <c r="C8" s="105">
        <v>2020</v>
      </c>
      <c r="D8" s="20"/>
      <c r="E8" s="20"/>
      <c r="F8" s="20"/>
      <c r="H8" s="20"/>
      <c r="I8" s="20"/>
      <c r="J8" s="20"/>
      <c r="K8" s="20"/>
      <c r="L8" s="27"/>
      <c r="M8" s="20"/>
      <c r="N8" s="28"/>
      <c r="O8" s="20"/>
      <c r="P8" s="20"/>
      <c r="Q8" s="20"/>
      <c r="R8" s="20"/>
      <c r="S8" s="20"/>
      <c r="T8" s="20"/>
      <c r="U8" s="20"/>
      <c r="V8" s="20"/>
    </row>
    <row r="9" spans="1:23" s="15" customFormat="1" ht="12.75">
      <c r="B9" s="20"/>
      <c r="C9" s="20"/>
      <c r="D9" s="20"/>
      <c r="E9" s="20"/>
      <c r="F9" s="20"/>
      <c r="H9" s="20"/>
      <c r="I9" s="20"/>
      <c r="J9" s="20"/>
      <c r="K9" s="20"/>
      <c r="L9" s="27"/>
      <c r="M9" s="20"/>
      <c r="N9" s="28"/>
      <c r="O9" s="20"/>
      <c r="P9" s="20"/>
      <c r="Q9" s="20"/>
      <c r="R9" s="20"/>
      <c r="S9" s="20"/>
      <c r="T9" s="20"/>
      <c r="U9" s="20"/>
      <c r="V9" s="20"/>
    </row>
    <row r="10" spans="1:23" ht="39" customHeight="1">
      <c r="A10" s="129"/>
      <c r="B10" s="144" t="s">
        <v>1</v>
      </c>
      <c r="C10" s="144" t="s">
        <v>9</v>
      </c>
      <c r="D10" s="144" t="s">
        <v>0</v>
      </c>
      <c r="E10" s="362" t="s">
        <v>178</v>
      </c>
      <c r="F10" s="135">
        <v>2014</v>
      </c>
      <c r="G10" s="135">
        <v>2015</v>
      </c>
      <c r="H10" s="135">
        <v>2016</v>
      </c>
      <c r="I10" s="135">
        <v>2017</v>
      </c>
      <c r="J10" s="135">
        <v>2018</v>
      </c>
      <c r="K10" s="135">
        <v>2019</v>
      </c>
      <c r="L10" s="141">
        <v>2020</v>
      </c>
      <c r="M10" s="141">
        <v>2021</v>
      </c>
      <c r="N10" s="141">
        <v>2022</v>
      </c>
      <c r="O10" s="141">
        <v>2023</v>
      </c>
      <c r="P10" s="141">
        <v>2024</v>
      </c>
      <c r="Q10" s="141">
        <v>2025</v>
      </c>
      <c r="R10" s="141">
        <v>2026</v>
      </c>
      <c r="S10" s="141">
        <v>2027</v>
      </c>
      <c r="T10" s="141">
        <v>2028</v>
      </c>
      <c r="U10" s="141">
        <v>2029</v>
      </c>
    </row>
    <row r="11" spans="1:23">
      <c r="A11" s="129"/>
      <c r="B11" s="22"/>
      <c r="C11" s="35"/>
      <c r="D11" s="35"/>
      <c r="E11" s="22"/>
      <c r="F11" s="30"/>
      <c r="G11" s="30"/>
      <c r="H11" s="30"/>
      <c r="I11" s="30"/>
      <c r="J11" s="30"/>
      <c r="K11" s="30"/>
      <c r="L11" s="30"/>
      <c r="M11" s="30"/>
      <c r="N11" s="30"/>
      <c r="O11" s="30"/>
      <c r="P11" s="30"/>
      <c r="Q11" s="30"/>
      <c r="R11" s="30"/>
      <c r="S11" s="30"/>
      <c r="T11" s="30"/>
      <c r="U11" s="30"/>
    </row>
    <row r="12" spans="1:23">
      <c r="A12" s="129"/>
      <c r="B12" s="128" t="s">
        <v>323</v>
      </c>
      <c r="C12" s="128"/>
      <c r="D12" s="125"/>
      <c r="E12" s="126"/>
      <c r="F12" s="127"/>
      <c r="G12" s="127"/>
      <c r="H12" s="127"/>
      <c r="I12" s="127"/>
      <c r="J12" s="127"/>
      <c r="K12" s="127"/>
      <c r="L12" s="127"/>
      <c r="M12" s="127"/>
      <c r="N12" s="127"/>
      <c r="O12" s="127"/>
      <c r="P12" s="127"/>
      <c r="Q12" s="127"/>
      <c r="R12" s="127"/>
      <c r="S12" s="127"/>
      <c r="T12" s="127"/>
      <c r="U12" s="127"/>
    </row>
    <row r="13" spans="1:23">
      <c r="A13" s="129"/>
      <c r="B13" s="129"/>
      <c r="C13" s="35"/>
      <c r="D13" s="35"/>
      <c r="E13" s="129"/>
      <c r="F13" s="33"/>
      <c r="G13" s="33"/>
      <c r="H13" s="33"/>
      <c r="I13" s="33"/>
      <c r="J13" s="33"/>
      <c r="K13" s="33"/>
      <c r="L13" s="33"/>
      <c r="M13" s="33"/>
      <c r="N13" s="33"/>
      <c r="O13" s="33"/>
      <c r="P13" s="33"/>
      <c r="Q13" s="33"/>
      <c r="R13" s="33"/>
      <c r="S13" s="33"/>
      <c r="T13" s="33"/>
      <c r="U13" s="33"/>
    </row>
    <row r="14" spans="1:23" s="20" customFormat="1">
      <c r="A14" s="35"/>
      <c r="B14" s="20" t="s">
        <v>135</v>
      </c>
      <c r="C14" s="45" t="str">
        <f>'Data Request'!$C$6</f>
        <v>Naira</v>
      </c>
      <c r="D14" s="45" t="str">
        <f>'Data Request'!$C$7</f>
        <v>Million</v>
      </c>
      <c r="F14" s="160"/>
      <c r="G14" s="506">
        <v>1660778</v>
      </c>
      <c r="H14" s="506">
        <v>1808632</v>
      </c>
      <c r="I14" s="506">
        <v>2314949</v>
      </c>
      <c r="J14" s="506">
        <v>2593789</v>
      </c>
      <c r="K14" s="506">
        <v>2928298</v>
      </c>
      <c r="L14" s="506">
        <v>3069404</v>
      </c>
      <c r="M14" s="506">
        <v>3373143</v>
      </c>
      <c r="N14" s="507">
        <v>3729172</v>
      </c>
      <c r="O14" s="506">
        <v>4128395</v>
      </c>
      <c r="P14" s="506">
        <v>4422336</v>
      </c>
      <c r="Q14" s="506">
        <v>4737207</v>
      </c>
      <c r="R14" s="506">
        <v>5074496</v>
      </c>
      <c r="S14" s="506">
        <v>5435800</v>
      </c>
      <c r="T14" s="506">
        <v>5822829</v>
      </c>
      <c r="U14" s="506">
        <v>6237414</v>
      </c>
      <c r="W14" s="18"/>
    </row>
    <row r="15" spans="1:23" s="20" customFormat="1" ht="12.75">
      <c r="A15" s="35"/>
      <c r="B15" s="20" t="s">
        <v>279</v>
      </c>
      <c r="C15" s="35" t="str">
        <f>'Data Request'!$C$6</f>
        <v>Naira</v>
      </c>
      <c r="D15" s="35" t="str">
        <f>'Data Request'!$C$7</f>
        <v>Million</v>
      </c>
      <c r="E15" s="359" t="s">
        <v>280</v>
      </c>
      <c r="F15" s="35"/>
      <c r="G15" s="495">
        <v>93497948.264582023</v>
      </c>
      <c r="H15" s="495">
        <v>101253015.60181139</v>
      </c>
      <c r="I15" s="495">
        <v>114004749.64759709</v>
      </c>
      <c r="J15" s="495">
        <v>127736827.8093085</v>
      </c>
      <c r="K15" s="495">
        <v>144210492.06700775</v>
      </c>
      <c r="L15" s="495">
        <v>139517515.93604401</v>
      </c>
      <c r="M15" s="495">
        <v>142694417.13511199</v>
      </c>
      <c r="N15" s="495">
        <v>146794565.467177</v>
      </c>
      <c r="O15" s="495">
        <v>151464431.63871899</v>
      </c>
      <c r="P15" s="495">
        <v>151464431.63871899</v>
      </c>
      <c r="Q15" s="495">
        <v>151464431.63871899</v>
      </c>
      <c r="R15" s="495">
        <v>151464431.63871899</v>
      </c>
      <c r="S15" s="495">
        <v>151464431.63871899</v>
      </c>
      <c r="T15" s="495">
        <v>151464431.63871899</v>
      </c>
      <c r="U15" s="495">
        <v>151464431.63871899</v>
      </c>
      <c r="W15" s="18"/>
    </row>
    <row r="16" spans="1:23" s="20" customFormat="1" ht="12.75">
      <c r="A16" s="35"/>
      <c r="B16" s="20" t="s">
        <v>63</v>
      </c>
      <c r="C16" s="35" t="s">
        <v>281</v>
      </c>
      <c r="D16" s="35"/>
      <c r="E16" s="359" t="s">
        <v>280</v>
      </c>
      <c r="F16" s="35"/>
      <c r="G16" s="495">
        <v>196.48650000000001</v>
      </c>
      <c r="H16" s="495">
        <v>253.18969999999999</v>
      </c>
      <c r="I16" s="495">
        <v>305.78620000000001</v>
      </c>
      <c r="J16" s="495">
        <v>306.5</v>
      </c>
      <c r="K16" s="495">
        <v>326</v>
      </c>
      <c r="L16" s="495">
        <v>379</v>
      </c>
      <c r="M16" s="495">
        <v>379</v>
      </c>
      <c r="N16" s="495">
        <v>379</v>
      </c>
      <c r="O16" s="495">
        <v>379</v>
      </c>
      <c r="P16" s="495">
        <v>379</v>
      </c>
      <c r="Q16" s="495">
        <v>379</v>
      </c>
      <c r="R16" s="495">
        <v>379</v>
      </c>
      <c r="S16" s="495">
        <v>379</v>
      </c>
      <c r="T16" s="495">
        <v>379</v>
      </c>
      <c r="U16" s="495">
        <v>379</v>
      </c>
      <c r="W16" s="18"/>
    </row>
    <row r="17" spans="1:23" s="20" customFormat="1" ht="12.75" hidden="1">
      <c r="A17" s="35"/>
      <c r="B17" s="20" t="s">
        <v>58</v>
      </c>
      <c r="C17" s="35" t="s">
        <v>282</v>
      </c>
      <c r="D17" s="35"/>
      <c r="E17" s="359" t="s">
        <v>280</v>
      </c>
      <c r="F17" s="35"/>
      <c r="G17" s="343"/>
      <c r="H17" s="343"/>
      <c r="I17" s="343"/>
      <c r="J17" s="343"/>
      <c r="K17" s="343"/>
      <c r="L17" s="343">
        <v>1</v>
      </c>
      <c r="M17" s="343">
        <v>1</v>
      </c>
      <c r="N17" s="343">
        <v>1</v>
      </c>
      <c r="O17" s="343">
        <v>1</v>
      </c>
      <c r="P17" s="343">
        <v>1</v>
      </c>
      <c r="Q17" s="343">
        <v>1</v>
      </c>
      <c r="R17" s="343">
        <v>1</v>
      </c>
      <c r="S17" s="343">
        <v>1</v>
      </c>
      <c r="T17" s="343">
        <v>1</v>
      </c>
      <c r="U17" s="343">
        <v>1</v>
      </c>
      <c r="W17" s="18"/>
    </row>
    <row r="18" spans="1:23">
      <c r="A18" s="129"/>
      <c r="B18" s="22"/>
      <c r="C18" s="35"/>
      <c r="D18" s="35"/>
      <c r="E18" s="22"/>
      <c r="F18" s="30"/>
      <c r="G18" s="30"/>
      <c r="H18" s="30"/>
      <c r="I18" s="30"/>
      <c r="J18" s="30"/>
      <c r="K18" s="30"/>
      <c r="L18" s="30"/>
      <c r="M18" s="30"/>
      <c r="N18" s="30"/>
      <c r="O18" s="30"/>
      <c r="P18" s="30"/>
      <c r="Q18" s="30"/>
      <c r="R18" s="30"/>
      <c r="S18" s="30"/>
      <c r="T18" s="30"/>
      <c r="U18" s="30"/>
    </row>
    <row r="19" spans="1:23">
      <c r="A19" s="129"/>
      <c r="B19" s="128" t="s">
        <v>324</v>
      </c>
      <c r="C19" s="128"/>
      <c r="D19" s="125"/>
      <c r="E19" s="126"/>
      <c r="F19" s="127"/>
      <c r="G19" s="127"/>
      <c r="H19" s="127"/>
      <c r="I19" s="127"/>
      <c r="J19" s="127"/>
      <c r="K19" s="127"/>
      <c r="L19" s="127"/>
      <c r="M19" s="127"/>
      <c r="N19" s="127"/>
      <c r="O19" s="127"/>
      <c r="P19" s="127"/>
      <c r="Q19" s="127"/>
      <c r="R19" s="127"/>
      <c r="S19" s="127"/>
      <c r="T19" s="127"/>
      <c r="U19" s="127"/>
    </row>
    <row r="20" spans="1:23">
      <c r="A20" s="129"/>
      <c r="B20" s="129"/>
      <c r="C20" s="35"/>
      <c r="D20" s="35"/>
      <c r="E20" s="129"/>
      <c r="F20" s="33"/>
      <c r="G20" s="33"/>
      <c r="H20" s="33"/>
      <c r="I20" s="33"/>
      <c r="J20" s="33"/>
      <c r="K20" s="33"/>
      <c r="L20" s="33"/>
      <c r="M20" s="33"/>
      <c r="N20" s="33"/>
      <c r="O20" s="33"/>
      <c r="P20" s="33"/>
      <c r="Q20" s="33"/>
      <c r="R20" s="33"/>
      <c r="S20" s="33"/>
      <c r="T20" s="33"/>
      <c r="U20" s="33"/>
    </row>
    <row r="21" spans="1:23">
      <c r="A21" s="129"/>
      <c r="B21" s="32" t="s">
        <v>325</v>
      </c>
      <c r="C21" s="35"/>
      <c r="D21" s="35"/>
      <c r="E21" s="32"/>
      <c r="F21" s="58"/>
      <c r="G21" s="58"/>
      <c r="H21" s="58"/>
      <c r="I21" s="58"/>
      <c r="J21" s="58"/>
      <c r="K21" s="58"/>
      <c r="L21" s="58"/>
      <c r="M21" s="58"/>
      <c r="N21" s="58"/>
      <c r="O21" s="58"/>
      <c r="P21" s="58"/>
      <c r="Q21" s="58"/>
      <c r="R21" s="58"/>
      <c r="S21" s="58"/>
      <c r="T21" s="58"/>
      <c r="U21" s="58"/>
    </row>
    <row r="22" spans="1:23">
      <c r="A22" s="129"/>
      <c r="B22" s="32"/>
      <c r="C22" s="35"/>
      <c r="D22" s="35"/>
      <c r="E22" s="32"/>
      <c r="F22" s="58"/>
      <c r="G22" s="58"/>
      <c r="H22" s="58"/>
      <c r="I22" s="58"/>
      <c r="J22" s="58"/>
      <c r="K22" s="58"/>
      <c r="L22" s="58"/>
      <c r="M22" s="58"/>
      <c r="N22" s="58"/>
      <c r="O22" s="58"/>
      <c r="P22" s="58"/>
      <c r="Q22" s="58"/>
      <c r="R22" s="58"/>
      <c r="S22" s="58"/>
      <c r="T22" s="58"/>
      <c r="U22" s="58"/>
    </row>
    <row r="23" spans="1:23">
      <c r="A23" s="129"/>
      <c r="B23" s="32" t="s">
        <v>181</v>
      </c>
      <c r="C23" s="35" t="s">
        <v>10</v>
      </c>
      <c r="D23" s="35" t="s">
        <v>5</v>
      </c>
      <c r="E23" s="20"/>
      <c r="F23" s="160"/>
      <c r="G23" s="160">
        <f>SUM(G24:G25)</f>
        <v>134.00338035999999</v>
      </c>
      <c r="H23" s="160">
        <f t="shared" ref="H23:K23" si="0">SUM(H24:H25)</f>
        <v>114.99563746</v>
      </c>
      <c r="I23" s="160">
        <f t="shared" si="0"/>
        <v>125.66746250000001</v>
      </c>
      <c r="J23" s="160">
        <f t="shared" si="0"/>
        <v>188.77373681000003</v>
      </c>
      <c r="K23" s="160">
        <f t="shared" si="0"/>
        <v>208.96045975999999</v>
      </c>
      <c r="L23" s="137"/>
      <c r="M23" s="137"/>
      <c r="N23" s="137"/>
      <c r="O23" s="137"/>
      <c r="P23" s="137"/>
      <c r="Q23" s="137"/>
      <c r="R23" s="137"/>
      <c r="S23" s="137"/>
      <c r="T23" s="137"/>
      <c r="U23" s="137"/>
    </row>
    <row r="24" spans="1:23">
      <c r="A24" s="129"/>
      <c r="B24" s="154" t="s">
        <v>146</v>
      </c>
      <c r="C24" s="35" t="s">
        <v>10</v>
      </c>
      <c r="D24" s="35" t="s">
        <v>5</v>
      </c>
      <c r="E24" s="20"/>
      <c r="F24" s="355"/>
      <c r="G24" s="355">
        <v>98.351098469999997</v>
      </c>
      <c r="H24" s="355">
        <v>82.265081719999998</v>
      </c>
      <c r="I24" s="355">
        <v>77.081462210000012</v>
      </c>
      <c r="J24" s="355">
        <v>141.75001054000003</v>
      </c>
      <c r="K24" s="355">
        <v>162.46636701</v>
      </c>
      <c r="L24" s="137"/>
      <c r="M24" s="137"/>
      <c r="N24" s="137"/>
      <c r="O24" s="137"/>
      <c r="P24" s="137"/>
      <c r="Q24" s="137"/>
      <c r="R24" s="137"/>
      <c r="S24" s="137"/>
      <c r="T24" s="137"/>
      <c r="U24" s="137"/>
    </row>
    <row r="25" spans="1:23">
      <c r="A25" s="129"/>
      <c r="B25" s="154" t="s">
        <v>149</v>
      </c>
      <c r="C25" s="35" t="s">
        <v>10</v>
      </c>
      <c r="D25" s="35" t="s">
        <v>5</v>
      </c>
      <c r="E25" s="20"/>
      <c r="F25" s="355"/>
      <c r="G25" s="355">
        <v>35.652281890000005</v>
      </c>
      <c r="H25" s="355">
        <v>32.73055574</v>
      </c>
      <c r="I25" s="355">
        <v>48.586000290000001</v>
      </c>
      <c r="J25" s="355">
        <v>47.023726270000004</v>
      </c>
      <c r="K25" s="355">
        <v>46.494092750000007</v>
      </c>
      <c r="L25" s="137"/>
      <c r="M25" s="137"/>
      <c r="N25" s="137"/>
      <c r="O25" s="137"/>
      <c r="P25" s="137"/>
      <c r="Q25" s="137"/>
      <c r="R25" s="137"/>
      <c r="S25" s="137"/>
      <c r="T25" s="137"/>
      <c r="U25" s="137"/>
    </row>
    <row r="26" spans="1:23">
      <c r="A26" s="129"/>
      <c r="B26" s="154" t="s">
        <v>139</v>
      </c>
      <c r="C26" s="35" t="s">
        <v>10</v>
      </c>
      <c r="D26" s="35" t="s">
        <v>5</v>
      </c>
      <c r="E26" s="20"/>
      <c r="F26" s="355"/>
      <c r="G26" s="355"/>
      <c r="H26" s="355"/>
      <c r="I26" s="355"/>
      <c r="J26" s="355"/>
      <c r="K26" s="355"/>
      <c r="L26" s="137"/>
      <c r="M26" s="137"/>
      <c r="N26" s="137"/>
      <c r="O26" s="137"/>
      <c r="P26" s="137"/>
      <c r="Q26" s="137"/>
      <c r="R26" s="137"/>
      <c r="S26" s="137"/>
      <c r="T26" s="137"/>
      <c r="U26" s="137"/>
    </row>
    <row r="27" spans="1:23">
      <c r="A27" s="129"/>
      <c r="B27" s="154" t="s">
        <v>140</v>
      </c>
      <c r="C27" s="35" t="s">
        <v>10</v>
      </c>
      <c r="D27" s="35" t="s">
        <v>5</v>
      </c>
      <c r="E27" s="20"/>
      <c r="F27" s="355"/>
      <c r="G27" s="355"/>
      <c r="H27" s="355"/>
      <c r="I27" s="355"/>
      <c r="J27" s="355"/>
      <c r="K27" s="355"/>
      <c r="L27" s="137"/>
      <c r="M27" s="137"/>
      <c r="N27" s="137"/>
      <c r="O27" s="137"/>
      <c r="P27" s="137"/>
      <c r="Q27" s="137"/>
      <c r="R27" s="137"/>
      <c r="S27" s="137"/>
      <c r="T27" s="137"/>
      <c r="U27" s="137"/>
    </row>
    <row r="28" spans="1:23">
      <c r="A28" s="129"/>
      <c r="B28" s="154" t="s">
        <v>141</v>
      </c>
      <c r="C28" s="35" t="s">
        <v>10</v>
      </c>
      <c r="D28" s="35" t="s">
        <v>5</v>
      </c>
      <c r="E28" s="20"/>
      <c r="F28" s="355"/>
      <c r="G28" s="355"/>
      <c r="H28" s="355"/>
      <c r="I28" s="355"/>
      <c r="J28" s="355"/>
      <c r="K28" s="355"/>
      <c r="L28" s="137"/>
      <c r="M28" s="137"/>
      <c r="N28" s="137"/>
      <c r="O28" s="137"/>
      <c r="P28" s="137"/>
      <c r="Q28" s="137"/>
      <c r="R28" s="137"/>
      <c r="S28" s="137"/>
      <c r="T28" s="137"/>
      <c r="U28" s="137"/>
    </row>
    <row r="29" spans="1:23">
      <c r="A29" s="129"/>
      <c r="B29" s="154" t="s">
        <v>142</v>
      </c>
      <c r="C29" s="35" t="s">
        <v>10</v>
      </c>
      <c r="D29" s="35" t="s">
        <v>5</v>
      </c>
      <c r="E29" s="20"/>
      <c r="F29" s="355"/>
      <c r="G29" s="355"/>
      <c r="H29" s="355"/>
      <c r="I29" s="355"/>
      <c r="J29" s="355"/>
      <c r="K29" s="355"/>
      <c r="L29" s="138"/>
      <c r="M29" s="138"/>
      <c r="N29" s="138"/>
      <c r="O29" s="138"/>
      <c r="P29" s="138"/>
      <c r="Q29" s="138"/>
      <c r="R29" s="138"/>
      <c r="S29" s="138"/>
      <c r="T29" s="138"/>
      <c r="U29" s="138"/>
    </row>
    <row r="30" spans="1:23">
      <c r="A30" s="129"/>
      <c r="B30" s="154" t="s">
        <v>143</v>
      </c>
      <c r="C30" s="35" t="s">
        <v>10</v>
      </c>
      <c r="D30" s="35" t="s">
        <v>5</v>
      </c>
      <c r="E30" s="20"/>
      <c r="F30" s="355"/>
      <c r="G30" s="355"/>
      <c r="H30" s="355"/>
      <c r="I30" s="355"/>
      <c r="J30" s="355"/>
      <c r="K30" s="355"/>
      <c r="L30" s="137"/>
      <c r="M30" s="137"/>
      <c r="N30" s="137"/>
      <c r="O30" s="137"/>
      <c r="P30" s="137"/>
      <c r="Q30" s="137"/>
      <c r="R30" s="137"/>
      <c r="S30" s="137"/>
      <c r="T30" s="137"/>
      <c r="U30" s="137"/>
    </row>
    <row r="31" spans="1:23">
      <c r="A31" s="129"/>
      <c r="B31" s="154" t="s">
        <v>144</v>
      </c>
      <c r="C31" s="35" t="s">
        <v>10</v>
      </c>
      <c r="D31" s="35" t="s">
        <v>5</v>
      </c>
      <c r="E31" s="20"/>
      <c r="F31" s="355"/>
      <c r="G31" s="355"/>
      <c r="H31" s="355"/>
      <c r="I31" s="355"/>
      <c r="J31" s="355"/>
      <c r="K31" s="355"/>
      <c r="L31" s="137"/>
      <c r="M31" s="137"/>
      <c r="N31" s="137"/>
      <c r="O31" s="137"/>
      <c r="P31" s="137"/>
      <c r="Q31" s="137"/>
      <c r="R31" s="137"/>
      <c r="S31" s="137"/>
      <c r="T31" s="137"/>
      <c r="U31" s="137"/>
    </row>
    <row r="32" spans="1:23">
      <c r="A32" s="129"/>
      <c r="B32" s="154" t="s">
        <v>145</v>
      </c>
      <c r="C32" s="35" t="s">
        <v>10</v>
      </c>
      <c r="D32" s="35" t="s">
        <v>5</v>
      </c>
      <c r="E32" s="20"/>
      <c r="F32" s="355"/>
      <c r="G32" s="355"/>
      <c r="H32" s="355"/>
      <c r="I32" s="355"/>
      <c r="J32" s="355"/>
      <c r="K32" s="355"/>
      <c r="L32" s="137"/>
      <c r="M32" s="137"/>
      <c r="N32" s="137"/>
      <c r="O32" s="137"/>
      <c r="P32" s="137"/>
      <c r="Q32" s="137"/>
      <c r="R32" s="137"/>
      <c r="S32" s="137"/>
      <c r="T32" s="137"/>
      <c r="U32" s="137"/>
    </row>
    <row r="33" spans="1:21">
      <c r="A33" s="129"/>
      <c r="B33" s="129"/>
      <c r="C33" s="35"/>
      <c r="D33" s="35"/>
      <c r="E33" s="129"/>
      <c r="F33" s="33"/>
      <c r="G33" s="33"/>
      <c r="H33" s="33"/>
      <c r="I33" s="33"/>
      <c r="J33" s="33"/>
      <c r="K33" s="33"/>
      <c r="L33" s="33"/>
      <c r="M33" s="33"/>
      <c r="N33" s="33"/>
      <c r="O33" s="33"/>
      <c r="P33" s="33"/>
      <c r="Q33" s="33"/>
      <c r="R33" s="33"/>
      <c r="S33" s="33"/>
      <c r="T33" s="33"/>
      <c r="U33" s="33"/>
    </row>
    <row r="34" spans="1:21">
      <c r="A34" s="129"/>
      <c r="B34" s="32" t="s">
        <v>326</v>
      </c>
      <c r="C34" s="35"/>
      <c r="D34" s="35"/>
      <c r="E34" s="32"/>
      <c r="F34" s="58"/>
      <c r="G34" s="58"/>
      <c r="H34" s="58"/>
      <c r="I34" s="58"/>
      <c r="J34" s="58"/>
      <c r="K34" s="58"/>
      <c r="L34" s="58"/>
      <c r="M34" s="58"/>
      <c r="N34" s="58"/>
      <c r="O34" s="58"/>
      <c r="P34" s="58"/>
      <c r="Q34" s="58"/>
      <c r="R34" s="58"/>
      <c r="S34" s="58"/>
      <c r="T34" s="58"/>
      <c r="U34" s="58"/>
    </row>
    <row r="35" spans="1:21">
      <c r="A35" s="129"/>
      <c r="B35" s="32"/>
      <c r="C35" s="35"/>
      <c r="D35" s="35"/>
      <c r="E35" s="32"/>
      <c r="F35" s="58"/>
      <c r="G35" s="58"/>
      <c r="H35" s="58"/>
      <c r="I35" s="58"/>
      <c r="J35" s="58"/>
      <c r="K35" s="58"/>
      <c r="L35" s="58"/>
      <c r="M35" s="58"/>
      <c r="N35" s="58"/>
      <c r="O35" s="58"/>
      <c r="P35" s="58"/>
      <c r="Q35" s="58"/>
      <c r="R35" s="58"/>
      <c r="S35" s="58"/>
      <c r="T35" s="58"/>
      <c r="U35" s="58"/>
    </row>
    <row r="36" spans="1:21">
      <c r="A36" s="129"/>
      <c r="B36" s="32" t="s">
        <v>180</v>
      </c>
      <c r="C36" s="35" t="s">
        <v>4</v>
      </c>
      <c r="D36" s="35" t="s">
        <v>5</v>
      </c>
      <c r="E36" s="20"/>
      <c r="F36" s="160"/>
      <c r="G36" s="160">
        <f>SUM(G37:G51)</f>
        <v>115522.25205775999</v>
      </c>
      <c r="H36" s="160">
        <f t="shared" ref="H36:K36" si="1">SUM(H37:H51)</f>
        <v>128142.09312897999</v>
      </c>
      <c r="I36" s="160">
        <f t="shared" si="1"/>
        <v>125648.7055425</v>
      </c>
      <c r="J36" s="160">
        <f t="shared" si="1"/>
        <v>167955.84872232002</v>
      </c>
      <c r="K36" s="160">
        <f t="shared" si="1"/>
        <v>166953.58491927999</v>
      </c>
      <c r="L36" s="137"/>
      <c r="M36" s="137"/>
      <c r="N36" s="137"/>
      <c r="O36" s="137"/>
      <c r="P36" s="137"/>
      <c r="Q36" s="137"/>
      <c r="R36" s="137"/>
      <c r="S36" s="137"/>
      <c r="T36" s="137"/>
      <c r="U36" s="137"/>
    </row>
    <row r="37" spans="1:21">
      <c r="A37" s="129"/>
      <c r="B37" s="154" t="s">
        <v>295</v>
      </c>
      <c r="C37" s="35" t="s">
        <v>4</v>
      </c>
      <c r="D37" s="35" t="s">
        <v>5</v>
      </c>
      <c r="E37" s="20"/>
      <c r="F37" s="355"/>
      <c r="G37" s="355">
        <v>0</v>
      </c>
      <c r="H37" s="355">
        <v>0</v>
      </c>
      <c r="I37" s="355">
        <v>0</v>
      </c>
      <c r="J37" s="355">
        <v>16869</v>
      </c>
      <c r="K37" s="355">
        <v>17525.794256910001</v>
      </c>
      <c r="L37" s="137"/>
      <c r="M37" s="137"/>
      <c r="N37" s="137"/>
      <c r="O37" s="137"/>
      <c r="P37" s="139"/>
      <c r="Q37" s="139"/>
      <c r="R37" s="139"/>
      <c r="S37" s="139"/>
      <c r="T37" s="139"/>
      <c r="U37" s="139"/>
    </row>
    <row r="38" spans="1:21">
      <c r="A38" s="129"/>
      <c r="B38" s="154" t="s">
        <v>293</v>
      </c>
      <c r="C38" s="35" t="s">
        <v>4</v>
      </c>
      <c r="D38" s="35" t="s">
        <v>5</v>
      </c>
      <c r="E38" s="20"/>
      <c r="F38" s="355"/>
      <c r="G38" s="355">
        <v>7587.9417899199998</v>
      </c>
      <c r="H38" s="355">
        <v>7437.4789149799999</v>
      </c>
      <c r="I38" s="355">
        <v>7272.9015845200001</v>
      </c>
      <c r="J38" s="355">
        <v>7091.8310075700001</v>
      </c>
      <c r="K38" s="355">
        <v>6890.4648451400008</v>
      </c>
      <c r="L38" s="137"/>
      <c r="M38" s="137"/>
      <c r="N38" s="137"/>
      <c r="O38" s="137"/>
      <c r="P38" s="139"/>
      <c r="Q38" s="139"/>
      <c r="R38" s="139"/>
      <c r="S38" s="139"/>
      <c r="T38" s="139"/>
      <c r="U38" s="139"/>
    </row>
    <row r="39" spans="1:21">
      <c r="A39" s="129"/>
      <c r="B39" s="154" t="s">
        <v>292</v>
      </c>
      <c r="C39" s="35" t="s">
        <v>4</v>
      </c>
      <c r="D39" s="35" t="s">
        <v>5</v>
      </c>
      <c r="E39" s="20"/>
      <c r="F39" s="355"/>
      <c r="G39" s="355">
        <v>33678.882927890001</v>
      </c>
      <c r="H39" s="355">
        <v>33308.170558930004</v>
      </c>
      <c r="I39" s="355">
        <v>32875.84652762</v>
      </c>
      <c r="J39" s="355">
        <v>32373.416704990002</v>
      </c>
      <c r="K39" s="355">
        <v>31791.197461470001</v>
      </c>
      <c r="L39" s="137"/>
      <c r="M39" s="137"/>
      <c r="N39" s="137"/>
      <c r="O39" s="137"/>
      <c r="P39" s="139"/>
      <c r="Q39" s="139"/>
      <c r="R39" s="139"/>
      <c r="S39" s="139"/>
      <c r="T39" s="139"/>
      <c r="U39" s="139"/>
    </row>
    <row r="40" spans="1:21">
      <c r="A40" s="136"/>
      <c r="B40" s="154" t="s">
        <v>294</v>
      </c>
      <c r="C40" s="35" t="s">
        <v>4</v>
      </c>
      <c r="D40" s="35" t="s">
        <v>5</v>
      </c>
      <c r="E40" s="20"/>
      <c r="F40" s="355"/>
      <c r="G40" s="355">
        <v>0</v>
      </c>
      <c r="H40" s="355">
        <v>0</v>
      </c>
      <c r="I40" s="355">
        <v>0</v>
      </c>
      <c r="J40" s="355">
        <v>9364.2432063799988</v>
      </c>
      <c r="K40" s="355">
        <v>9117.3238016399991</v>
      </c>
      <c r="L40" s="137"/>
      <c r="M40" s="137"/>
      <c r="N40" s="137"/>
      <c r="O40" s="137"/>
      <c r="P40" s="140"/>
      <c r="Q40" s="140"/>
      <c r="R40" s="140"/>
      <c r="S40" s="140"/>
      <c r="T40" s="140"/>
      <c r="U40" s="140"/>
    </row>
    <row r="41" spans="1:21">
      <c r="A41" s="136"/>
      <c r="B41" s="154" t="s">
        <v>147</v>
      </c>
      <c r="C41" s="35" t="s">
        <v>4</v>
      </c>
      <c r="D41" s="35" t="s">
        <v>5</v>
      </c>
      <c r="E41" s="20"/>
      <c r="F41" s="355"/>
      <c r="G41" s="355">
        <v>0</v>
      </c>
      <c r="H41" s="355">
        <v>0</v>
      </c>
      <c r="I41" s="355">
        <v>0</v>
      </c>
      <c r="J41" s="355">
        <v>892.32311784000001</v>
      </c>
      <c r="K41" s="355">
        <v>1620.9792862899999</v>
      </c>
      <c r="L41" s="137"/>
      <c r="M41" s="137"/>
      <c r="N41" s="137"/>
      <c r="O41" s="137"/>
      <c r="P41" s="139"/>
      <c r="Q41" s="139"/>
      <c r="R41" s="140"/>
      <c r="S41" s="140"/>
      <c r="T41" s="140"/>
      <c r="U41" s="140"/>
    </row>
    <row r="42" spans="1:21">
      <c r="A42" s="136"/>
      <c r="B42" s="154" t="s">
        <v>12</v>
      </c>
      <c r="C42" s="35" t="s">
        <v>4</v>
      </c>
      <c r="D42" s="35" t="s">
        <v>5</v>
      </c>
      <c r="E42" s="20"/>
      <c r="F42" s="355"/>
      <c r="G42" s="355">
        <v>7584.6056014899996</v>
      </c>
      <c r="H42" s="355">
        <v>6676.3183792700002</v>
      </c>
      <c r="I42" s="355">
        <v>5533.4612364700006</v>
      </c>
      <c r="J42" s="355">
        <v>4390.6040949300004</v>
      </c>
      <c r="K42" s="355">
        <v>3247.7469546500001</v>
      </c>
      <c r="L42" s="137"/>
      <c r="M42" s="137"/>
      <c r="N42" s="137"/>
      <c r="O42" s="137"/>
      <c r="P42" s="140"/>
      <c r="Q42" s="140"/>
      <c r="R42" s="140"/>
      <c r="S42" s="140"/>
      <c r="T42" s="140"/>
      <c r="U42" s="140"/>
    </row>
    <row r="43" spans="1:21">
      <c r="A43" s="136"/>
      <c r="B43" s="154" t="s">
        <v>289</v>
      </c>
      <c r="C43" s="35" t="s">
        <v>4</v>
      </c>
      <c r="D43" s="35" t="s">
        <v>5</v>
      </c>
      <c r="E43" s="20"/>
      <c r="F43" s="355"/>
      <c r="G43" s="355">
        <v>0</v>
      </c>
      <c r="H43" s="355">
        <v>14049.30353734</v>
      </c>
      <c r="I43" s="355">
        <v>13295.67445543</v>
      </c>
      <c r="J43" s="355">
        <v>2116.3494071199998</v>
      </c>
      <c r="K43" s="355">
        <v>2482.9280000500003</v>
      </c>
      <c r="L43" s="137"/>
      <c r="M43" s="137"/>
      <c r="N43" s="137"/>
      <c r="O43" s="137"/>
      <c r="P43" s="139"/>
      <c r="Q43" s="139"/>
      <c r="R43" s="139"/>
      <c r="S43" s="139"/>
      <c r="T43" s="139"/>
      <c r="U43" s="139"/>
    </row>
    <row r="44" spans="1:21">
      <c r="A44" s="136"/>
      <c r="B44" s="154" t="s">
        <v>290</v>
      </c>
      <c r="C44" s="35" t="s">
        <v>4</v>
      </c>
      <c r="D44" s="35" t="s">
        <v>5</v>
      </c>
      <c r="E44" s="20"/>
      <c r="F44" s="355"/>
      <c r="G44" s="355">
        <v>0</v>
      </c>
      <c r="H44" s="355">
        <v>0</v>
      </c>
      <c r="I44" s="355">
        <v>0</v>
      </c>
      <c r="J44" s="355">
        <v>0</v>
      </c>
      <c r="K44" s="355">
        <v>0</v>
      </c>
      <c r="L44" s="137"/>
      <c r="M44" s="137"/>
      <c r="N44" s="137"/>
      <c r="O44" s="137"/>
      <c r="P44" s="139"/>
      <c r="Q44" s="139"/>
      <c r="R44" s="139"/>
      <c r="S44" s="139"/>
      <c r="T44" s="139"/>
      <c r="U44" s="139"/>
    </row>
    <row r="45" spans="1:21">
      <c r="A45" s="136"/>
      <c r="B45" s="154" t="s">
        <v>291</v>
      </c>
      <c r="C45" s="35" t="s">
        <v>4</v>
      </c>
      <c r="D45" s="35" t="s">
        <v>5</v>
      </c>
      <c r="E45" s="20"/>
      <c r="F45" s="355"/>
      <c r="G45" s="355">
        <v>0</v>
      </c>
      <c r="H45" s="355">
        <v>0</v>
      </c>
      <c r="I45" s="355">
        <v>0</v>
      </c>
      <c r="J45" s="355">
        <v>0</v>
      </c>
      <c r="K45" s="355">
        <v>0</v>
      </c>
      <c r="L45" s="137"/>
      <c r="M45" s="137"/>
      <c r="N45" s="137"/>
      <c r="O45" s="137"/>
      <c r="P45" s="139"/>
      <c r="Q45" s="139"/>
      <c r="R45" s="139"/>
      <c r="S45" s="139"/>
      <c r="T45" s="139"/>
      <c r="U45" s="139"/>
    </row>
    <row r="46" spans="1:21">
      <c r="A46" s="136"/>
      <c r="B46" s="154" t="s">
        <v>299</v>
      </c>
      <c r="C46" s="35" t="s">
        <v>4</v>
      </c>
      <c r="D46" s="35" t="s">
        <v>5</v>
      </c>
      <c r="E46" s="20"/>
      <c r="F46" s="355"/>
      <c r="G46" s="355">
        <v>32.043765759999999</v>
      </c>
      <c r="H46" s="355">
        <v>32.043765759999999</v>
      </c>
      <c r="I46" s="355">
        <v>32.043765759999999</v>
      </c>
      <c r="J46" s="355">
        <v>32.043765759999999</v>
      </c>
      <c r="K46" s="355">
        <v>32.043765759999999</v>
      </c>
      <c r="L46" s="137"/>
      <c r="M46" s="137"/>
      <c r="N46" s="137"/>
      <c r="O46" s="137"/>
      <c r="P46" s="139"/>
      <c r="Q46" s="139"/>
      <c r="R46" s="139"/>
      <c r="S46" s="139"/>
      <c r="T46" s="139"/>
      <c r="U46" s="139"/>
    </row>
    <row r="47" spans="1:21">
      <c r="A47" s="136"/>
      <c r="B47" s="154" t="s">
        <v>296</v>
      </c>
      <c r="C47" s="35" t="s">
        <v>4</v>
      </c>
      <c r="D47" s="35" t="s">
        <v>5</v>
      </c>
      <c r="E47" s="20"/>
      <c r="F47" s="355"/>
      <c r="G47" s="355">
        <v>22341.666666669997</v>
      </c>
      <c r="H47" s="355">
        <v>22341.666666669997</v>
      </c>
      <c r="I47" s="355">
        <v>22341.666666669997</v>
      </c>
      <c r="J47" s="355">
        <v>22341.666666669997</v>
      </c>
      <c r="K47" s="355">
        <v>22341.666666669997</v>
      </c>
      <c r="L47" s="137"/>
      <c r="M47" s="137"/>
      <c r="N47" s="137"/>
      <c r="O47" s="137"/>
      <c r="P47" s="139"/>
      <c r="Q47" s="139"/>
      <c r="R47" s="139"/>
      <c r="S47" s="139"/>
      <c r="T47" s="139"/>
      <c r="U47" s="139"/>
    </row>
    <row r="48" spans="1:21">
      <c r="A48" s="136"/>
      <c r="B48" s="154" t="s">
        <v>11</v>
      </c>
      <c r="C48" s="35" t="s">
        <v>4</v>
      </c>
      <c r="D48" s="35" t="s">
        <v>5</v>
      </c>
      <c r="E48" s="20"/>
      <c r="F48" s="355"/>
      <c r="G48" s="355">
        <v>25188.894385039999</v>
      </c>
      <c r="H48" s="355">
        <v>25188.894385039999</v>
      </c>
      <c r="I48" s="355">
        <v>25188.894385039999</v>
      </c>
      <c r="J48" s="355">
        <v>39123.76029405</v>
      </c>
      <c r="K48" s="355">
        <v>39123.76029405</v>
      </c>
      <c r="L48" s="137"/>
      <c r="M48" s="137"/>
      <c r="N48" s="137"/>
      <c r="O48" s="137"/>
      <c r="P48" s="139"/>
      <c r="Q48" s="139"/>
      <c r="R48" s="139"/>
      <c r="S48" s="139"/>
      <c r="T48" s="139"/>
      <c r="U48" s="139"/>
    </row>
    <row r="49" spans="1:21">
      <c r="A49" s="136"/>
      <c r="B49" s="154" t="s">
        <v>148</v>
      </c>
      <c r="C49" s="35" t="s">
        <v>4</v>
      </c>
      <c r="D49" s="35" t="s">
        <v>5</v>
      </c>
      <c r="E49" s="20"/>
      <c r="F49" s="355"/>
      <c r="G49" s="355">
        <v>0</v>
      </c>
      <c r="H49" s="355">
        <v>0</v>
      </c>
      <c r="I49" s="355">
        <v>0</v>
      </c>
      <c r="J49" s="355">
        <v>14252.393536020001</v>
      </c>
      <c r="K49" s="355">
        <v>13671.462665659999</v>
      </c>
      <c r="L49" s="137"/>
      <c r="M49" s="137"/>
      <c r="N49" s="137"/>
      <c r="O49" s="137"/>
      <c r="P49" s="139"/>
      <c r="Q49" s="139"/>
      <c r="R49" s="139"/>
      <c r="S49" s="139"/>
      <c r="T49" s="139"/>
      <c r="U49" s="139"/>
    </row>
    <row r="50" spans="1:21">
      <c r="A50" s="136"/>
      <c r="B50" s="154" t="s">
        <v>298</v>
      </c>
      <c r="C50" s="35" t="s">
        <v>4</v>
      </c>
      <c r="D50" s="35" t="s">
        <v>5</v>
      </c>
      <c r="E50" s="20"/>
      <c r="F50" s="355"/>
      <c r="G50" s="355">
        <v>0</v>
      </c>
      <c r="H50" s="355">
        <v>0</v>
      </c>
      <c r="I50" s="355">
        <v>0</v>
      </c>
      <c r="J50" s="355">
        <v>0</v>
      </c>
      <c r="K50" s="355">
        <v>0</v>
      </c>
      <c r="L50" s="137"/>
      <c r="M50" s="137"/>
      <c r="N50" s="137"/>
      <c r="O50" s="137"/>
      <c r="P50" s="139"/>
      <c r="Q50" s="139"/>
      <c r="R50" s="139"/>
      <c r="S50" s="139"/>
      <c r="T50" s="139"/>
      <c r="U50" s="139"/>
    </row>
    <row r="51" spans="1:21">
      <c r="A51" s="136"/>
      <c r="B51" s="154" t="s">
        <v>297</v>
      </c>
      <c r="C51" s="35" t="s">
        <v>4</v>
      </c>
      <c r="D51" s="35" t="s">
        <v>5</v>
      </c>
      <c r="E51" s="20"/>
      <c r="F51" s="355"/>
      <c r="G51" s="355">
        <v>19108.216920990002</v>
      </c>
      <c r="H51" s="355">
        <v>19108.216920990002</v>
      </c>
      <c r="I51" s="355">
        <v>19108.216920990002</v>
      </c>
      <c r="J51" s="355">
        <v>19108.216920990002</v>
      </c>
      <c r="K51" s="355">
        <v>19108.216920990002</v>
      </c>
      <c r="L51" s="137"/>
      <c r="M51" s="137"/>
      <c r="N51" s="137"/>
      <c r="O51" s="137"/>
      <c r="P51" s="139"/>
      <c r="Q51" s="139"/>
      <c r="R51" s="139"/>
      <c r="S51" s="139"/>
      <c r="T51" s="139"/>
      <c r="U51" s="139"/>
    </row>
    <row r="52" spans="1:21">
      <c r="A52" s="129"/>
      <c r="B52" s="32"/>
      <c r="C52" s="35"/>
      <c r="D52" s="35"/>
      <c r="E52" s="32"/>
      <c r="F52" s="58"/>
      <c r="G52" s="58"/>
      <c r="H52" s="58"/>
      <c r="I52" s="58"/>
      <c r="J52" s="58"/>
      <c r="K52" s="58"/>
      <c r="L52" s="58"/>
      <c r="M52" s="58"/>
      <c r="N52" s="58"/>
      <c r="O52" s="58"/>
      <c r="P52" s="58"/>
      <c r="Q52" s="58"/>
      <c r="R52" s="58"/>
      <c r="S52" s="58"/>
      <c r="T52" s="58"/>
      <c r="U52" s="58"/>
    </row>
    <row r="53" spans="1:21">
      <c r="A53" s="129"/>
      <c r="B53" s="32" t="s">
        <v>327</v>
      </c>
      <c r="C53" s="51"/>
      <c r="D53" s="51"/>
      <c r="E53" s="32"/>
      <c r="F53" s="54"/>
      <c r="G53" s="54"/>
      <c r="H53" s="54"/>
      <c r="I53" s="54"/>
      <c r="J53" s="54"/>
      <c r="K53" s="54"/>
      <c r="L53" s="54"/>
      <c r="M53" s="54"/>
      <c r="N53" s="54"/>
      <c r="O53" s="54"/>
      <c r="P53" s="54"/>
      <c r="Q53" s="54"/>
      <c r="R53" s="54"/>
      <c r="S53" s="54"/>
      <c r="T53" s="54"/>
      <c r="U53" s="54"/>
    </row>
    <row r="54" spans="1:21">
      <c r="A54" s="129"/>
      <c r="B54" s="32"/>
      <c r="C54" s="51"/>
      <c r="D54" s="51"/>
      <c r="E54" s="32"/>
      <c r="F54" s="54"/>
      <c r="G54" s="54"/>
      <c r="H54" s="54"/>
      <c r="I54" s="54"/>
      <c r="J54" s="54"/>
      <c r="K54" s="54"/>
      <c r="L54" s="54"/>
      <c r="M54" s="54"/>
      <c r="N54" s="54"/>
      <c r="O54" s="54"/>
      <c r="P54" s="54"/>
      <c r="Q54" s="54"/>
      <c r="R54" s="54"/>
      <c r="S54" s="54"/>
      <c r="T54" s="54"/>
      <c r="U54" s="54"/>
    </row>
    <row r="55" spans="1:21">
      <c r="A55" s="129"/>
      <c r="B55" s="32" t="s">
        <v>285</v>
      </c>
      <c r="C55" s="35" t="s">
        <v>10</v>
      </c>
      <c r="D55" s="35" t="s">
        <v>5</v>
      </c>
      <c r="E55" s="32"/>
      <c r="F55" s="160"/>
      <c r="G55" s="160">
        <v>3.8138967199999998</v>
      </c>
      <c r="H55" s="160">
        <v>4.0045915560000003</v>
      </c>
      <c r="I55" s="160">
        <v>4.2048211338000003</v>
      </c>
      <c r="J55" s="160">
        <v>4.4150621904900005</v>
      </c>
      <c r="K55" s="160">
        <v>4.6358153000144995</v>
      </c>
      <c r="L55" s="160">
        <v>4.8676060650152255</v>
      </c>
      <c r="M55" s="160">
        <v>5.1109863682659862</v>
      </c>
      <c r="N55" s="160">
        <v>5.3665356866792866</v>
      </c>
      <c r="O55" s="160">
        <v>5.6348624710132498</v>
      </c>
      <c r="P55" s="160">
        <v>5.9166055945639124</v>
      </c>
      <c r="Q55" s="160">
        <v>6.2124358742921082</v>
      </c>
      <c r="R55" s="160">
        <v>6.5230576680067145</v>
      </c>
      <c r="S55" s="160">
        <v>6.8492105514070492</v>
      </c>
      <c r="T55" s="160">
        <v>7.1916710789774028</v>
      </c>
      <c r="U55" s="160">
        <v>7.5512546329262706</v>
      </c>
    </row>
    <row r="56" spans="1:21">
      <c r="A56" s="129"/>
      <c r="B56" s="154" t="s">
        <v>146</v>
      </c>
      <c r="C56" s="35" t="s">
        <v>10</v>
      </c>
      <c r="D56" s="35" t="s">
        <v>5</v>
      </c>
      <c r="E56" s="20"/>
      <c r="F56" s="355"/>
      <c r="G56" s="355">
        <v>0.31338098999999997</v>
      </c>
      <c r="H56" s="355">
        <v>0.3290500395</v>
      </c>
      <c r="I56" s="355">
        <v>0.34550254147499998</v>
      </c>
      <c r="J56" s="355">
        <v>0.36277766854874999</v>
      </c>
      <c r="K56" s="355">
        <v>0.38091655197618746</v>
      </c>
      <c r="L56" s="355">
        <v>0.39996237957499686</v>
      </c>
      <c r="M56" s="355">
        <v>0.41996049855374668</v>
      </c>
      <c r="N56" s="355">
        <v>0.44095852348143411</v>
      </c>
      <c r="O56" s="355">
        <v>0.46300644965550575</v>
      </c>
      <c r="P56" s="355">
        <v>0.48615677213828107</v>
      </c>
      <c r="Q56" s="355">
        <v>0.51046461074519511</v>
      </c>
      <c r="R56" s="355">
        <v>0.53598784128245491</v>
      </c>
      <c r="S56" s="355">
        <v>0.56278723334657754</v>
      </c>
      <c r="T56" s="355">
        <v>0.59092659501390654</v>
      </c>
      <c r="U56" s="355">
        <v>0.6204729247646017</v>
      </c>
    </row>
    <row r="57" spans="1:21">
      <c r="A57" s="129"/>
      <c r="B57" s="154" t="s">
        <v>149</v>
      </c>
      <c r="C57" s="35" t="s">
        <v>10</v>
      </c>
      <c r="D57" s="35" t="s">
        <v>5</v>
      </c>
      <c r="E57" s="20"/>
      <c r="F57" s="355"/>
      <c r="G57" s="355">
        <v>3.50051573</v>
      </c>
      <c r="H57" s="355">
        <v>3.6755415165</v>
      </c>
      <c r="I57" s="355">
        <v>3.8593185923250002</v>
      </c>
      <c r="J57" s="355">
        <v>4.0522845219412504</v>
      </c>
      <c r="K57" s="355">
        <v>4.2548987480383129</v>
      </c>
      <c r="L57" s="355">
        <v>4.4676436854402288</v>
      </c>
      <c r="M57" s="355">
        <v>4.6910258697122398</v>
      </c>
      <c r="N57" s="355">
        <v>4.9255771631978522</v>
      </c>
      <c r="O57" s="355">
        <v>5.171856021357744</v>
      </c>
      <c r="P57" s="355">
        <v>5.4304488224256318</v>
      </c>
      <c r="Q57" s="355">
        <v>5.7019712635469135</v>
      </c>
      <c r="R57" s="355">
        <v>5.9870698267242597</v>
      </c>
      <c r="S57" s="355">
        <v>6.2864233180604714</v>
      </c>
      <c r="T57" s="355">
        <v>6.6007444839634966</v>
      </c>
      <c r="U57" s="355">
        <v>6.9307817081616694</v>
      </c>
    </row>
    <row r="58" spans="1:21">
      <c r="A58" s="129"/>
      <c r="B58" s="154" t="s">
        <v>139</v>
      </c>
      <c r="C58" s="35" t="s">
        <v>10</v>
      </c>
      <c r="D58" s="35" t="s">
        <v>5</v>
      </c>
      <c r="E58" s="20"/>
      <c r="F58" s="355"/>
      <c r="G58" s="355"/>
      <c r="H58" s="355"/>
      <c r="I58" s="355"/>
      <c r="J58" s="355"/>
      <c r="K58" s="355"/>
      <c r="L58" s="355"/>
      <c r="M58" s="355"/>
      <c r="N58" s="355"/>
      <c r="O58" s="355"/>
      <c r="P58" s="355"/>
      <c r="Q58" s="355"/>
      <c r="R58" s="355"/>
      <c r="S58" s="355"/>
      <c r="T58" s="355"/>
      <c r="U58" s="355"/>
    </row>
    <row r="59" spans="1:21">
      <c r="A59" s="129"/>
      <c r="B59" s="154" t="s">
        <v>140</v>
      </c>
      <c r="C59" s="35" t="s">
        <v>10</v>
      </c>
      <c r="D59" s="35" t="s">
        <v>5</v>
      </c>
      <c r="E59" s="20"/>
      <c r="F59" s="355"/>
      <c r="G59" s="355"/>
      <c r="H59" s="355"/>
      <c r="I59" s="355"/>
      <c r="J59" s="355"/>
      <c r="K59" s="355"/>
      <c r="L59" s="355"/>
      <c r="M59" s="355"/>
      <c r="N59" s="355"/>
      <c r="O59" s="355"/>
      <c r="P59" s="355"/>
      <c r="Q59" s="355"/>
      <c r="R59" s="355"/>
      <c r="S59" s="355"/>
      <c r="T59" s="355"/>
      <c r="U59" s="355"/>
    </row>
    <row r="60" spans="1:21">
      <c r="A60" s="129"/>
      <c r="B60" s="154" t="s">
        <v>141</v>
      </c>
      <c r="C60" s="35" t="s">
        <v>10</v>
      </c>
      <c r="D60" s="35" t="s">
        <v>5</v>
      </c>
      <c r="E60" s="20"/>
      <c r="F60" s="355"/>
      <c r="G60" s="355"/>
      <c r="H60" s="355"/>
      <c r="I60" s="355"/>
      <c r="J60" s="355"/>
      <c r="K60" s="355"/>
      <c r="L60" s="355"/>
      <c r="M60" s="355"/>
      <c r="N60" s="355"/>
      <c r="O60" s="355"/>
      <c r="P60" s="355"/>
      <c r="Q60" s="355"/>
      <c r="R60" s="355"/>
      <c r="S60" s="355"/>
      <c r="T60" s="355"/>
      <c r="U60" s="355"/>
    </row>
    <row r="61" spans="1:21">
      <c r="A61" s="129"/>
      <c r="B61" s="154" t="s">
        <v>142</v>
      </c>
      <c r="C61" s="35" t="s">
        <v>10</v>
      </c>
      <c r="D61" s="35" t="s">
        <v>5</v>
      </c>
      <c r="E61" s="20"/>
      <c r="F61" s="355"/>
      <c r="G61" s="355"/>
      <c r="H61" s="355"/>
      <c r="I61" s="355"/>
      <c r="J61" s="355"/>
      <c r="K61" s="355"/>
      <c r="L61" s="355"/>
      <c r="M61" s="355"/>
      <c r="N61" s="355"/>
      <c r="O61" s="355"/>
      <c r="P61" s="355"/>
      <c r="Q61" s="355"/>
      <c r="R61" s="355"/>
      <c r="S61" s="355"/>
      <c r="T61" s="355"/>
      <c r="U61" s="355"/>
    </row>
    <row r="62" spans="1:21">
      <c r="A62" s="129"/>
      <c r="B62" s="154" t="s">
        <v>143</v>
      </c>
      <c r="C62" s="35" t="s">
        <v>10</v>
      </c>
      <c r="D62" s="35" t="s">
        <v>5</v>
      </c>
      <c r="E62" s="20"/>
      <c r="F62" s="355"/>
      <c r="G62" s="355"/>
      <c r="H62" s="355"/>
      <c r="I62" s="355"/>
      <c r="J62" s="355"/>
      <c r="K62" s="355"/>
      <c r="L62" s="355"/>
      <c r="M62" s="355"/>
      <c r="N62" s="355"/>
      <c r="O62" s="355"/>
      <c r="P62" s="355"/>
      <c r="Q62" s="355"/>
      <c r="R62" s="355"/>
      <c r="S62" s="355"/>
      <c r="T62" s="355"/>
      <c r="U62" s="355"/>
    </row>
    <row r="63" spans="1:21">
      <c r="A63" s="129"/>
      <c r="B63" s="154" t="s">
        <v>144</v>
      </c>
      <c r="C63" s="35" t="s">
        <v>10</v>
      </c>
      <c r="D63" s="35" t="s">
        <v>5</v>
      </c>
      <c r="E63" s="20"/>
      <c r="F63" s="355"/>
      <c r="G63" s="355"/>
      <c r="H63" s="355"/>
      <c r="I63" s="355"/>
      <c r="J63" s="355"/>
      <c r="K63" s="355"/>
      <c r="L63" s="355"/>
      <c r="M63" s="355"/>
      <c r="N63" s="355"/>
      <c r="O63" s="355"/>
      <c r="P63" s="355"/>
      <c r="Q63" s="355"/>
      <c r="R63" s="355"/>
      <c r="S63" s="355"/>
      <c r="T63" s="355"/>
      <c r="U63" s="355"/>
    </row>
    <row r="64" spans="1:21">
      <c r="A64" s="129"/>
      <c r="B64" s="154" t="s">
        <v>145</v>
      </c>
      <c r="C64" s="35" t="s">
        <v>10</v>
      </c>
      <c r="D64" s="35" t="s">
        <v>5</v>
      </c>
      <c r="E64" s="20"/>
      <c r="F64" s="355"/>
      <c r="G64" s="355"/>
      <c r="H64" s="355"/>
      <c r="I64" s="355"/>
      <c r="J64" s="355"/>
      <c r="K64" s="355"/>
      <c r="L64" s="355"/>
      <c r="M64" s="355"/>
      <c r="N64" s="355"/>
      <c r="O64" s="355"/>
      <c r="P64" s="355"/>
      <c r="Q64" s="355"/>
      <c r="R64" s="355"/>
      <c r="S64" s="355"/>
      <c r="T64" s="355"/>
      <c r="U64" s="355"/>
    </row>
    <row r="65" spans="1:21">
      <c r="A65" s="129"/>
      <c r="B65" s="129"/>
      <c r="C65" s="35"/>
      <c r="D65" s="35"/>
      <c r="E65" s="129"/>
      <c r="F65" s="33"/>
      <c r="G65" s="33"/>
      <c r="H65" s="33"/>
      <c r="I65" s="33"/>
      <c r="J65" s="33"/>
      <c r="K65" s="33"/>
      <c r="L65" s="33"/>
      <c r="M65" s="33"/>
      <c r="N65" s="33"/>
      <c r="O65" s="33"/>
      <c r="P65" s="33"/>
      <c r="Q65" s="33"/>
      <c r="R65" s="33"/>
      <c r="S65" s="33"/>
      <c r="T65" s="33"/>
      <c r="U65" s="33"/>
    </row>
    <row r="66" spans="1:21">
      <c r="A66" s="129"/>
      <c r="B66" s="32" t="s">
        <v>328</v>
      </c>
      <c r="C66" s="35"/>
      <c r="D66" s="35"/>
      <c r="E66" s="32"/>
      <c r="F66" s="58"/>
      <c r="G66" s="58"/>
      <c r="H66" s="58"/>
      <c r="I66" s="58"/>
      <c r="J66" s="58"/>
      <c r="K66" s="58"/>
      <c r="L66" s="58"/>
      <c r="M66" s="58"/>
      <c r="N66" s="58"/>
      <c r="O66" s="58"/>
      <c r="P66" s="58"/>
      <c r="Q66" s="58"/>
      <c r="R66" s="58"/>
      <c r="S66" s="58"/>
      <c r="T66" s="58"/>
      <c r="U66" s="58"/>
    </row>
    <row r="67" spans="1:21">
      <c r="A67" s="129"/>
      <c r="B67" s="32"/>
      <c r="C67" s="35"/>
      <c r="D67" s="35"/>
      <c r="E67" s="32"/>
      <c r="F67" s="58"/>
      <c r="G67" s="58"/>
      <c r="H67" s="58"/>
      <c r="I67" s="58"/>
      <c r="J67" s="58"/>
      <c r="K67" s="58"/>
      <c r="L67" s="58"/>
      <c r="M67" s="58"/>
      <c r="N67" s="58"/>
      <c r="O67" s="58"/>
      <c r="P67" s="58"/>
      <c r="Q67" s="58"/>
      <c r="R67" s="58"/>
      <c r="S67" s="58"/>
      <c r="T67" s="58"/>
      <c r="U67" s="58"/>
    </row>
    <row r="68" spans="1:21">
      <c r="A68" s="129"/>
      <c r="B68" s="32" t="s">
        <v>286</v>
      </c>
      <c r="C68" s="35" t="s">
        <v>4</v>
      </c>
      <c r="D68" s="35" t="s">
        <v>5</v>
      </c>
      <c r="E68" s="32"/>
      <c r="F68" s="160"/>
      <c r="G68" s="160">
        <v>454.71563360000005</v>
      </c>
      <c r="H68" s="160">
        <v>472.14149785000001</v>
      </c>
      <c r="I68" s="160">
        <v>680.35819921999996</v>
      </c>
      <c r="J68" s="160">
        <v>695.21912125000006</v>
      </c>
      <c r="K68" s="160">
        <v>1014.1209691700001</v>
      </c>
      <c r="L68" s="160">
        <v>1014.1209691700001</v>
      </c>
      <c r="M68" s="160">
        <v>2046.1647349300001</v>
      </c>
      <c r="N68" s="160">
        <v>7014.1209691700005</v>
      </c>
      <c r="O68" s="160">
        <v>7014.1209691700005</v>
      </c>
      <c r="P68" s="160">
        <v>9014.1209691700005</v>
      </c>
      <c r="Q68" s="160">
        <v>6014.1209691700005</v>
      </c>
      <c r="R68" s="160">
        <v>7514.1209691700005</v>
      </c>
      <c r="S68" s="160">
        <v>8014.1209691700005</v>
      </c>
      <c r="T68" s="160">
        <v>6432.29640156</v>
      </c>
      <c r="U68" s="160">
        <v>6330.6865334800004</v>
      </c>
    </row>
    <row r="69" spans="1:21">
      <c r="A69" s="129"/>
      <c r="B69" s="154" t="s">
        <v>295</v>
      </c>
      <c r="C69" s="35" t="s">
        <v>4</v>
      </c>
      <c r="D69" s="35" t="s">
        <v>5</v>
      </c>
      <c r="E69" s="20"/>
      <c r="F69" s="355"/>
      <c r="G69" s="355">
        <v>0</v>
      </c>
      <c r="H69" s="355">
        <v>0</v>
      </c>
      <c r="I69" s="355">
        <v>0</v>
      </c>
      <c r="J69" s="355">
        <v>0</v>
      </c>
      <c r="K69" s="355">
        <v>33.609095520000004</v>
      </c>
      <c r="L69" s="355">
        <v>33.609095520000004</v>
      </c>
      <c r="M69" s="355">
        <v>33.609095520000004</v>
      </c>
      <c r="N69" s="355">
        <v>33.609095520000004</v>
      </c>
      <c r="O69" s="355">
        <v>33.609095520000004</v>
      </c>
      <c r="P69" s="355">
        <v>33.609095520000004</v>
      </c>
      <c r="Q69" s="355">
        <v>33.609095520000004</v>
      </c>
      <c r="R69" s="355">
        <v>33.609095520000004</v>
      </c>
      <c r="S69" s="355">
        <v>33.609095520000004</v>
      </c>
      <c r="T69" s="355">
        <v>33.609095520000004</v>
      </c>
      <c r="U69" s="355">
        <v>33.609095520000004</v>
      </c>
    </row>
    <row r="70" spans="1:21">
      <c r="A70" s="129"/>
      <c r="B70" s="154" t="s">
        <v>293</v>
      </c>
      <c r="C70" s="35" t="s">
        <v>4</v>
      </c>
      <c r="D70" s="35" t="s">
        <v>5</v>
      </c>
      <c r="E70" s="20"/>
      <c r="F70" s="355"/>
      <c r="G70" s="355">
        <v>212.05821008000001</v>
      </c>
      <c r="H70" s="355">
        <v>38.889801900000002</v>
      </c>
      <c r="I70" s="355">
        <v>42.53793357</v>
      </c>
      <c r="J70" s="355">
        <v>47.583042840000005</v>
      </c>
      <c r="K70" s="355">
        <v>52.046660469999999</v>
      </c>
      <c r="L70" s="355">
        <v>52.046660469999999</v>
      </c>
      <c r="M70" s="355">
        <v>52.046660469999999</v>
      </c>
      <c r="N70" s="355">
        <v>52.046660469999999</v>
      </c>
      <c r="O70" s="355">
        <v>52.046660469999999</v>
      </c>
      <c r="P70" s="355">
        <v>52.046660469999999</v>
      </c>
      <c r="Q70" s="355">
        <v>52.046660469999999</v>
      </c>
      <c r="R70" s="355">
        <v>52.046660469999999</v>
      </c>
      <c r="S70" s="355">
        <v>52.046660469999999</v>
      </c>
      <c r="T70" s="355">
        <v>52.046660469999999</v>
      </c>
      <c r="U70" s="355">
        <v>52.046660469999999</v>
      </c>
    </row>
    <row r="71" spans="1:21">
      <c r="A71" s="129"/>
      <c r="B71" s="154" t="s">
        <v>292</v>
      </c>
      <c r="C71" s="35" t="s">
        <v>4</v>
      </c>
      <c r="D71" s="35" t="s">
        <v>5</v>
      </c>
      <c r="E71" s="20"/>
      <c r="F71" s="355"/>
      <c r="G71" s="355">
        <v>85.234945840000009</v>
      </c>
      <c r="H71" s="355">
        <v>98.770860040000002</v>
      </c>
      <c r="I71" s="355">
        <v>114.45637348000001</v>
      </c>
      <c r="J71" s="355">
        <v>132.63285773000001</v>
      </c>
      <c r="K71" s="355">
        <v>153.69589665000001</v>
      </c>
      <c r="L71" s="355">
        <v>153.69589665000001</v>
      </c>
      <c r="M71" s="355">
        <v>153.69589665000001</v>
      </c>
      <c r="N71" s="355">
        <v>153.69589665000001</v>
      </c>
      <c r="O71" s="355">
        <v>153.69589665000001</v>
      </c>
      <c r="P71" s="355">
        <v>153.69589665000001</v>
      </c>
      <c r="Q71" s="355">
        <v>153.69589665000001</v>
      </c>
      <c r="R71" s="355">
        <v>153.69589665000001</v>
      </c>
      <c r="S71" s="355">
        <v>153.69589665000001</v>
      </c>
      <c r="T71" s="355">
        <v>153.69589665000001</v>
      </c>
      <c r="U71" s="355">
        <v>153.69589665000001</v>
      </c>
    </row>
    <row r="72" spans="1:21">
      <c r="A72" s="129"/>
      <c r="B72" s="154" t="s">
        <v>294</v>
      </c>
      <c r="C72" s="35" t="s">
        <v>4</v>
      </c>
      <c r="D72" s="35" t="s">
        <v>5</v>
      </c>
      <c r="E72" s="20"/>
      <c r="F72" s="355"/>
      <c r="G72" s="355">
        <v>0</v>
      </c>
      <c r="H72" s="355">
        <v>0</v>
      </c>
      <c r="I72" s="355">
        <v>0</v>
      </c>
      <c r="J72" s="355">
        <v>58.344960450000002</v>
      </c>
      <c r="K72" s="355">
        <v>63.818120189999995</v>
      </c>
      <c r="L72" s="355">
        <v>63.818120189999995</v>
      </c>
      <c r="M72" s="355">
        <v>63.818120189999995</v>
      </c>
      <c r="N72" s="355">
        <v>63.818120189999995</v>
      </c>
      <c r="O72" s="355">
        <v>63.818120189999995</v>
      </c>
      <c r="P72" s="355">
        <v>63.818120189999995</v>
      </c>
      <c r="Q72" s="355">
        <v>63.818120189999995</v>
      </c>
      <c r="R72" s="355">
        <v>63.818120189999995</v>
      </c>
      <c r="S72" s="355">
        <v>63.818120189999995</v>
      </c>
      <c r="T72" s="355">
        <v>63.818120189999995</v>
      </c>
      <c r="U72" s="355">
        <v>63.818120189999995</v>
      </c>
    </row>
    <row r="73" spans="1:21">
      <c r="A73" s="129"/>
      <c r="B73" s="154" t="s">
        <v>147</v>
      </c>
      <c r="C73" s="35" t="s">
        <v>4</v>
      </c>
      <c r="D73" s="35" t="s">
        <v>5</v>
      </c>
      <c r="E73" s="20"/>
      <c r="F73" s="355"/>
      <c r="G73" s="355">
        <v>0</v>
      </c>
      <c r="H73" s="355">
        <v>0</v>
      </c>
      <c r="I73" s="355">
        <v>0</v>
      </c>
      <c r="J73" s="355">
        <v>56.99448932</v>
      </c>
      <c r="K73" s="355">
        <v>118.04218153000001</v>
      </c>
      <c r="L73" s="355">
        <v>118.04218153000001</v>
      </c>
      <c r="M73" s="355">
        <v>118.04218153000001</v>
      </c>
      <c r="N73" s="355">
        <v>118.04218153000001</v>
      </c>
      <c r="O73" s="355">
        <v>118.04218153000001</v>
      </c>
      <c r="P73" s="355">
        <v>118.04218153000001</v>
      </c>
      <c r="Q73" s="355">
        <v>118.04218153000001</v>
      </c>
      <c r="R73" s="355">
        <v>118.04218153000001</v>
      </c>
      <c r="S73" s="355">
        <v>118.04218153000001</v>
      </c>
      <c r="T73" s="355">
        <v>118.04218153000001</v>
      </c>
      <c r="U73" s="355">
        <v>118.04218153000001</v>
      </c>
    </row>
    <row r="74" spans="1:21">
      <c r="A74" s="129"/>
      <c r="B74" s="154" t="s">
        <v>12</v>
      </c>
      <c r="C74" s="35" t="s">
        <v>4</v>
      </c>
      <c r="D74" s="35" t="s">
        <v>5</v>
      </c>
      <c r="E74" s="20"/>
      <c r="F74" s="355"/>
      <c r="G74" s="355">
        <v>157.42247768000001</v>
      </c>
      <c r="H74" s="355">
        <v>285.7142857</v>
      </c>
      <c r="I74" s="355">
        <v>285.7142857</v>
      </c>
      <c r="J74" s="355">
        <v>285.71428507000002</v>
      </c>
      <c r="K74" s="355">
        <v>285.71428507000002</v>
      </c>
      <c r="L74" s="355">
        <v>285.71428507000002</v>
      </c>
      <c r="M74" s="355">
        <v>285.71428507000002</v>
      </c>
      <c r="N74" s="355">
        <v>285.71428507000002</v>
      </c>
      <c r="O74" s="355">
        <v>285.71428507000002</v>
      </c>
      <c r="P74" s="355">
        <v>285.71428507000002</v>
      </c>
      <c r="Q74" s="355">
        <v>285.71428507000002</v>
      </c>
      <c r="R74" s="355">
        <v>285.71428507000002</v>
      </c>
      <c r="S74" s="355">
        <v>285.71428507000002</v>
      </c>
      <c r="T74" s="355">
        <v>285.71428507000002</v>
      </c>
      <c r="U74" s="355">
        <v>285.71428507000002</v>
      </c>
    </row>
    <row r="75" spans="1:21">
      <c r="A75" s="129"/>
      <c r="B75" s="154" t="s">
        <v>289</v>
      </c>
      <c r="C75" s="35" t="s">
        <v>4</v>
      </c>
      <c r="D75" s="35" t="s">
        <v>5</v>
      </c>
      <c r="E75" s="20"/>
      <c r="F75" s="355"/>
      <c r="G75" s="355">
        <v>0</v>
      </c>
      <c r="H75" s="355">
        <v>48.766550209999998</v>
      </c>
      <c r="I75" s="355">
        <v>237.64960647000001</v>
      </c>
      <c r="J75" s="355">
        <v>113.94948584000001</v>
      </c>
      <c r="K75" s="355">
        <v>307.19472974000001</v>
      </c>
      <c r="L75" s="355">
        <v>307.19472974000001</v>
      </c>
      <c r="M75" s="355">
        <v>307.19472974000001</v>
      </c>
      <c r="N75" s="355">
        <v>307.19472974000001</v>
      </c>
      <c r="O75" s="355">
        <v>307.19472974000001</v>
      </c>
      <c r="P75" s="355">
        <v>307.19472974000001</v>
      </c>
      <c r="Q75" s="355">
        <v>307.19472974000001</v>
      </c>
      <c r="R75" s="355">
        <v>307.19472974000001</v>
      </c>
      <c r="S75" s="355">
        <v>307.19472974000001</v>
      </c>
      <c r="T75" s="355">
        <v>25.370162130000267</v>
      </c>
      <c r="U75" s="355"/>
    </row>
    <row r="76" spans="1:21">
      <c r="A76" s="129"/>
      <c r="B76" s="154" t="s">
        <v>290</v>
      </c>
      <c r="C76" s="35" t="s">
        <v>4</v>
      </c>
      <c r="D76" s="35" t="s">
        <v>5</v>
      </c>
      <c r="E76" s="20"/>
      <c r="F76" s="355"/>
      <c r="G76" s="355">
        <v>0</v>
      </c>
      <c r="H76" s="355">
        <v>0</v>
      </c>
      <c r="I76" s="355">
        <v>0</v>
      </c>
      <c r="J76" s="355">
        <v>0</v>
      </c>
      <c r="K76" s="355">
        <v>0</v>
      </c>
      <c r="L76" s="355">
        <v>0</v>
      </c>
      <c r="M76" s="355"/>
      <c r="N76" s="355"/>
      <c r="O76" s="355"/>
      <c r="P76" s="355"/>
      <c r="Q76" s="355">
        <v>0</v>
      </c>
      <c r="R76" s="355">
        <v>0</v>
      </c>
      <c r="S76" s="355">
        <v>0</v>
      </c>
      <c r="T76" s="355">
        <v>0</v>
      </c>
      <c r="U76" s="355">
        <v>0</v>
      </c>
    </row>
    <row r="77" spans="1:21">
      <c r="A77" s="129"/>
      <c r="B77" s="154" t="s">
        <v>291</v>
      </c>
      <c r="C77" s="35" t="s">
        <v>4</v>
      </c>
      <c r="D77" s="35" t="s">
        <v>5</v>
      </c>
      <c r="E77" s="20"/>
      <c r="F77" s="355"/>
      <c r="G77" s="355">
        <v>0</v>
      </c>
      <c r="H77" s="355">
        <v>0</v>
      </c>
      <c r="I77" s="355">
        <v>0</v>
      </c>
      <c r="J77" s="355">
        <v>0</v>
      </c>
      <c r="K77" s="355">
        <v>0</v>
      </c>
      <c r="L77" s="355">
        <v>0</v>
      </c>
      <c r="M77" s="355"/>
      <c r="N77" s="355"/>
      <c r="O77" s="355"/>
      <c r="P77" s="355"/>
      <c r="Q77" s="355">
        <v>0</v>
      </c>
      <c r="R77" s="355">
        <v>0</v>
      </c>
      <c r="S77" s="355">
        <v>0</v>
      </c>
      <c r="T77" s="355">
        <v>0</v>
      </c>
      <c r="U77" s="355">
        <v>0</v>
      </c>
    </row>
    <row r="78" spans="1:21">
      <c r="A78" s="129"/>
      <c r="B78" s="154" t="s">
        <v>299</v>
      </c>
      <c r="C78" s="35" t="s">
        <v>4</v>
      </c>
      <c r="D78" s="35" t="s">
        <v>5</v>
      </c>
      <c r="E78" s="20"/>
      <c r="F78" s="355"/>
      <c r="G78" s="355">
        <v>0</v>
      </c>
      <c r="H78" s="355">
        <v>0</v>
      </c>
      <c r="I78" s="355">
        <v>0</v>
      </c>
      <c r="J78" s="355">
        <v>0</v>
      </c>
      <c r="K78" s="355">
        <v>0</v>
      </c>
      <c r="L78" s="355">
        <v>0</v>
      </c>
      <c r="M78" s="355">
        <v>32.043765759999999</v>
      </c>
      <c r="N78" s="355"/>
      <c r="O78" s="355"/>
      <c r="P78" s="355"/>
      <c r="Q78" s="355">
        <v>0</v>
      </c>
      <c r="R78" s="355">
        <v>0</v>
      </c>
      <c r="S78" s="355">
        <v>0</v>
      </c>
      <c r="T78" s="355">
        <v>0</v>
      </c>
      <c r="U78" s="355">
        <v>0</v>
      </c>
    </row>
    <row r="79" spans="1:21">
      <c r="A79" s="129"/>
      <c r="B79" s="154" t="s">
        <v>296</v>
      </c>
      <c r="C79" s="35" t="s">
        <v>4</v>
      </c>
      <c r="D79" s="35" t="s">
        <v>5</v>
      </c>
      <c r="E79" s="20"/>
      <c r="F79" s="355"/>
      <c r="G79" s="355">
        <v>0</v>
      </c>
      <c r="H79" s="355">
        <v>0</v>
      </c>
      <c r="I79" s="355">
        <v>0</v>
      </c>
      <c r="J79" s="355">
        <v>0</v>
      </c>
      <c r="K79" s="355">
        <v>0</v>
      </c>
      <c r="L79" s="355">
        <v>0</v>
      </c>
      <c r="M79" s="355"/>
      <c r="N79" s="355"/>
      <c r="O79" s="355"/>
      <c r="P79" s="355"/>
      <c r="Q79" s="355">
        <v>0</v>
      </c>
      <c r="R79" s="355">
        <v>0</v>
      </c>
      <c r="S79" s="355">
        <v>0</v>
      </c>
      <c r="T79" s="355">
        <v>0</v>
      </c>
      <c r="U79" s="355">
        <v>0</v>
      </c>
    </row>
    <row r="80" spans="1:21">
      <c r="A80" s="129"/>
      <c r="B80" s="154" t="s">
        <v>11</v>
      </c>
      <c r="C80" s="35" t="s">
        <v>4</v>
      </c>
      <c r="D80" s="35" t="s">
        <v>5</v>
      </c>
      <c r="E80" s="20"/>
      <c r="F80" s="355"/>
      <c r="G80" s="355">
        <v>0</v>
      </c>
      <c r="H80" s="355">
        <v>0</v>
      </c>
      <c r="I80" s="355">
        <v>0</v>
      </c>
      <c r="J80" s="355">
        <v>0</v>
      </c>
      <c r="K80" s="355">
        <v>0</v>
      </c>
      <c r="L80" s="355">
        <v>0</v>
      </c>
      <c r="M80" s="355"/>
      <c r="N80" s="355">
        <v>5000</v>
      </c>
      <c r="O80" s="355">
        <v>5000</v>
      </c>
      <c r="P80" s="355">
        <v>5000</v>
      </c>
      <c r="Q80" s="355">
        <v>5000</v>
      </c>
      <c r="R80" s="355">
        <v>5000</v>
      </c>
      <c r="S80" s="355">
        <v>5000</v>
      </c>
      <c r="T80" s="355">
        <v>5000</v>
      </c>
      <c r="U80" s="355">
        <v>4123.7602940500001</v>
      </c>
    </row>
    <row r="81" spans="1:21">
      <c r="A81" s="129"/>
      <c r="B81" s="154" t="s">
        <v>148</v>
      </c>
      <c r="C81" s="35" t="s">
        <v>4</v>
      </c>
      <c r="D81" s="35" t="s">
        <v>5</v>
      </c>
      <c r="E81" s="20"/>
      <c r="F81" s="355"/>
      <c r="G81" s="355">
        <v>0</v>
      </c>
      <c r="H81" s="355">
        <v>0</v>
      </c>
      <c r="I81" s="355">
        <v>0</v>
      </c>
      <c r="J81" s="355">
        <v>0</v>
      </c>
      <c r="K81" s="355">
        <v>0</v>
      </c>
      <c r="L81" s="355">
        <v>0</v>
      </c>
      <c r="M81" s="355">
        <v>1000</v>
      </c>
      <c r="N81" s="355">
        <v>1000</v>
      </c>
      <c r="O81" s="355">
        <v>1000</v>
      </c>
      <c r="P81" s="355">
        <v>3000</v>
      </c>
      <c r="Q81" s="355">
        <v>0</v>
      </c>
      <c r="R81" s="355">
        <v>1500</v>
      </c>
      <c r="S81" s="355">
        <v>2000</v>
      </c>
      <c r="T81" s="355">
        <v>700</v>
      </c>
      <c r="U81" s="355">
        <v>1500</v>
      </c>
    </row>
    <row r="82" spans="1:21">
      <c r="A82" s="129"/>
      <c r="B82" s="154" t="s">
        <v>298</v>
      </c>
      <c r="C82" s="35" t="s">
        <v>4</v>
      </c>
      <c r="D82" s="35" t="s">
        <v>5</v>
      </c>
      <c r="E82" s="20"/>
      <c r="F82" s="355"/>
      <c r="G82" s="355">
        <v>0</v>
      </c>
      <c r="H82" s="355">
        <v>0</v>
      </c>
      <c r="I82" s="355">
        <v>0</v>
      </c>
      <c r="J82" s="355">
        <v>0</v>
      </c>
      <c r="K82" s="355">
        <v>0</v>
      </c>
      <c r="L82" s="355">
        <v>0</v>
      </c>
      <c r="M82" s="355"/>
      <c r="N82" s="355"/>
      <c r="O82" s="355"/>
      <c r="P82" s="355"/>
      <c r="Q82" s="355">
        <v>0</v>
      </c>
      <c r="R82" s="355">
        <v>0</v>
      </c>
      <c r="S82" s="355">
        <v>0</v>
      </c>
      <c r="T82" s="355">
        <v>0</v>
      </c>
      <c r="U82" s="355">
        <v>0</v>
      </c>
    </row>
    <row r="83" spans="1:21">
      <c r="A83" s="129"/>
      <c r="B83" s="154" t="s">
        <v>297</v>
      </c>
      <c r="C83" s="35" t="s">
        <v>4</v>
      </c>
      <c r="D83" s="35" t="s">
        <v>5</v>
      </c>
      <c r="E83" s="20"/>
      <c r="F83" s="355"/>
      <c r="G83" s="355">
        <v>0</v>
      </c>
      <c r="H83" s="355">
        <v>0</v>
      </c>
      <c r="I83" s="355">
        <v>0</v>
      </c>
      <c r="J83" s="355">
        <v>0</v>
      </c>
      <c r="K83" s="355">
        <v>0</v>
      </c>
      <c r="L83" s="355">
        <v>0</v>
      </c>
      <c r="M83" s="355"/>
      <c r="N83" s="355"/>
      <c r="O83" s="355"/>
      <c r="P83" s="355"/>
      <c r="Q83" s="355">
        <v>0</v>
      </c>
      <c r="R83" s="355">
        <v>0</v>
      </c>
      <c r="S83" s="355">
        <v>0</v>
      </c>
      <c r="T83" s="355">
        <v>0</v>
      </c>
      <c r="U83" s="355">
        <v>0</v>
      </c>
    </row>
    <row r="84" spans="1:21">
      <c r="A84" s="129"/>
      <c r="B84" s="32"/>
      <c r="C84" s="35"/>
      <c r="D84" s="35"/>
      <c r="E84" s="32"/>
      <c r="F84" s="58"/>
      <c r="G84" s="58"/>
      <c r="H84" s="58"/>
      <c r="I84" s="58"/>
      <c r="J84" s="58"/>
      <c r="K84" s="58"/>
      <c r="L84" s="58"/>
      <c r="M84" s="58"/>
      <c r="N84" s="58"/>
      <c r="O84" s="58"/>
      <c r="P84" s="58"/>
      <c r="Q84" s="58"/>
      <c r="R84" s="58"/>
      <c r="S84" s="58"/>
      <c r="T84" s="58"/>
      <c r="U84" s="58"/>
    </row>
    <row r="85" spans="1:21">
      <c r="A85" s="129"/>
      <c r="B85" s="32" t="s">
        <v>329</v>
      </c>
      <c r="C85" s="51"/>
      <c r="D85" s="51"/>
      <c r="E85" s="32"/>
      <c r="F85" s="54"/>
      <c r="G85" s="54"/>
      <c r="H85" s="54"/>
      <c r="I85" s="54"/>
      <c r="J85" s="54"/>
      <c r="K85" s="54"/>
      <c r="L85" s="54"/>
      <c r="M85" s="54"/>
      <c r="N85" s="54"/>
      <c r="O85" s="54"/>
      <c r="P85" s="54"/>
      <c r="Q85" s="54"/>
      <c r="R85" s="54"/>
      <c r="S85" s="54"/>
      <c r="T85" s="54"/>
      <c r="U85" s="54"/>
    </row>
    <row r="86" spans="1:21">
      <c r="A86" s="129"/>
      <c r="B86" s="32"/>
      <c r="C86" s="51"/>
      <c r="D86" s="51"/>
      <c r="E86" s="32"/>
      <c r="F86" s="54"/>
      <c r="G86" s="54"/>
      <c r="H86" s="54"/>
      <c r="I86" s="54"/>
      <c r="J86" s="54"/>
      <c r="K86" s="54"/>
      <c r="L86" s="54"/>
      <c r="M86" s="54"/>
      <c r="N86" s="54"/>
      <c r="O86" s="54"/>
      <c r="P86" s="54"/>
      <c r="Q86" s="54"/>
      <c r="R86" s="54"/>
      <c r="S86" s="54"/>
      <c r="T86" s="54"/>
      <c r="U86" s="54"/>
    </row>
    <row r="87" spans="1:21">
      <c r="A87" s="129"/>
      <c r="B87" s="32" t="s">
        <v>288</v>
      </c>
      <c r="C87" s="35" t="s">
        <v>10</v>
      </c>
      <c r="D87" s="35" t="s">
        <v>5</v>
      </c>
      <c r="E87" s="32"/>
      <c r="F87" s="160"/>
      <c r="G87" s="160">
        <f>SUM(G88:G89)</f>
        <v>1.6048387800000004</v>
      </c>
      <c r="H87" s="160">
        <f t="shared" ref="H87:U87" si="2">SUM(H88:H89)</f>
        <v>1.1752142399999999</v>
      </c>
      <c r="I87" s="160">
        <f t="shared" si="2"/>
        <v>1.0882176799999999</v>
      </c>
      <c r="J87" s="160">
        <f t="shared" si="2"/>
        <v>0.94407132000000005</v>
      </c>
      <c r="K87" s="160">
        <f t="shared" si="2"/>
        <v>0.69279360000000012</v>
      </c>
      <c r="L87" s="160">
        <f t="shared" si="2"/>
        <v>0.83135232000000014</v>
      </c>
      <c r="M87" s="160">
        <f t="shared" si="2"/>
        <v>0.99762278400000004</v>
      </c>
      <c r="N87" s="160">
        <f t="shared" si="2"/>
        <v>1.1971473408</v>
      </c>
      <c r="O87" s="160">
        <f t="shared" si="2"/>
        <v>1.43657680896</v>
      </c>
      <c r="P87" s="160">
        <f t="shared" si="2"/>
        <v>1.7238921707519999</v>
      </c>
      <c r="Q87" s="160">
        <f t="shared" si="2"/>
        <v>2.0686706049023997</v>
      </c>
      <c r="R87" s="160">
        <f t="shared" si="2"/>
        <v>2.4824047258828799</v>
      </c>
      <c r="S87" s="160">
        <f t="shared" si="2"/>
        <v>2.9788856710594556</v>
      </c>
      <c r="T87" s="160">
        <f t="shared" si="2"/>
        <v>3.5746628052713465</v>
      </c>
      <c r="U87" s="160">
        <f t="shared" si="2"/>
        <v>4.2895953663256154</v>
      </c>
    </row>
    <row r="88" spans="1:21">
      <c r="A88" s="129"/>
      <c r="B88" s="154" t="s">
        <v>146</v>
      </c>
      <c r="C88" s="35" t="s">
        <v>10</v>
      </c>
      <c r="D88" s="35" t="s">
        <v>5</v>
      </c>
      <c r="E88" s="20"/>
      <c r="F88" s="355"/>
      <c r="G88" s="355">
        <v>0.48220166000000003</v>
      </c>
      <c r="H88" s="355">
        <v>0.43153963999999995</v>
      </c>
      <c r="I88" s="355">
        <v>0.42407055999999999</v>
      </c>
      <c r="J88" s="355">
        <v>0.51767717999999996</v>
      </c>
      <c r="K88" s="355">
        <v>0.37336859999999999</v>
      </c>
      <c r="L88" s="355">
        <f>K88*1.2</f>
        <v>0.44804231999999999</v>
      </c>
      <c r="M88" s="355">
        <f t="shared" ref="M88:U88" si="3">L88*1.2</f>
        <v>0.53765078399999999</v>
      </c>
      <c r="N88" s="355">
        <f t="shared" si="3"/>
        <v>0.64518094079999999</v>
      </c>
      <c r="O88" s="355">
        <f t="shared" si="3"/>
        <v>0.77421712895999995</v>
      </c>
      <c r="P88" s="355">
        <f t="shared" si="3"/>
        <v>0.92906055475199989</v>
      </c>
      <c r="Q88" s="355">
        <f t="shared" si="3"/>
        <v>1.1148726657023997</v>
      </c>
      <c r="R88" s="355">
        <f t="shared" si="3"/>
        <v>1.3378471988428797</v>
      </c>
      <c r="S88" s="355">
        <f t="shared" si="3"/>
        <v>1.6054166386114557</v>
      </c>
      <c r="T88" s="355">
        <f t="shared" si="3"/>
        <v>1.9264999663337468</v>
      </c>
      <c r="U88" s="355">
        <f t="shared" si="3"/>
        <v>2.3117999596004961</v>
      </c>
    </row>
    <row r="89" spans="1:21">
      <c r="A89" s="129"/>
      <c r="B89" s="154" t="s">
        <v>149</v>
      </c>
      <c r="C89" s="35" t="s">
        <v>10</v>
      </c>
      <c r="D89" s="35" t="s">
        <v>5</v>
      </c>
      <c r="E89" s="20"/>
      <c r="F89" s="355"/>
      <c r="G89" s="355">
        <v>1.1226371200000003</v>
      </c>
      <c r="H89" s="355">
        <v>0.74367459999999996</v>
      </c>
      <c r="I89" s="355">
        <v>0.66414711999999987</v>
      </c>
      <c r="J89" s="355">
        <v>0.42639414000000009</v>
      </c>
      <c r="K89" s="355">
        <v>0.31942500000000007</v>
      </c>
      <c r="L89" s="355">
        <f>K89*1.2</f>
        <v>0.3833100000000001</v>
      </c>
      <c r="M89" s="355">
        <f t="shared" ref="M89:U89" si="4">L89*1.2</f>
        <v>0.4599720000000001</v>
      </c>
      <c r="N89" s="355">
        <f t="shared" si="4"/>
        <v>0.55196640000000008</v>
      </c>
      <c r="O89" s="355">
        <f t="shared" si="4"/>
        <v>0.66235968000000012</v>
      </c>
      <c r="P89" s="355">
        <f t="shared" si="4"/>
        <v>0.79483161600000007</v>
      </c>
      <c r="Q89" s="355">
        <f t="shared" si="4"/>
        <v>0.9537979392</v>
      </c>
      <c r="R89" s="355">
        <f t="shared" si="4"/>
        <v>1.1445575270399999</v>
      </c>
      <c r="S89" s="355">
        <f t="shared" si="4"/>
        <v>1.3734690324479999</v>
      </c>
      <c r="T89" s="355">
        <f t="shared" si="4"/>
        <v>1.6481628389375997</v>
      </c>
      <c r="U89" s="355">
        <f t="shared" si="4"/>
        <v>1.9777954067251196</v>
      </c>
    </row>
    <row r="90" spans="1:21">
      <c r="A90" s="129"/>
      <c r="B90" s="154" t="s">
        <v>139</v>
      </c>
      <c r="C90" s="35" t="s">
        <v>10</v>
      </c>
      <c r="D90" s="35" t="s">
        <v>5</v>
      </c>
      <c r="E90" s="20"/>
      <c r="F90" s="355"/>
      <c r="G90" s="355"/>
      <c r="H90" s="355"/>
      <c r="I90" s="355"/>
      <c r="J90" s="355"/>
      <c r="K90" s="355"/>
      <c r="L90" s="355"/>
      <c r="M90" s="355"/>
      <c r="N90" s="355"/>
      <c r="O90" s="355"/>
      <c r="P90" s="355"/>
      <c r="Q90" s="355"/>
      <c r="R90" s="355"/>
      <c r="S90" s="355"/>
      <c r="T90" s="355"/>
      <c r="U90" s="355"/>
    </row>
    <row r="91" spans="1:21">
      <c r="A91" s="129"/>
      <c r="B91" s="154" t="s">
        <v>140</v>
      </c>
      <c r="C91" s="35" t="s">
        <v>10</v>
      </c>
      <c r="D91" s="35" t="s">
        <v>5</v>
      </c>
      <c r="E91" s="20"/>
      <c r="F91" s="355"/>
      <c r="G91" s="355"/>
      <c r="H91" s="355"/>
      <c r="I91" s="355"/>
      <c r="J91" s="355"/>
      <c r="K91" s="355"/>
      <c r="L91" s="355"/>
      <c r="M91" s="355"/>
      <c r="N91" s="355"/>
      <c r="O91" s="355"/>
      <c r="P91" s="355"/>
      <c r="Q91" s="355"/>
      <c r="R91" s="355"/>
      <c r="S91" s="355"/>
      <c r="T91" s="355"/>
      <c r="U91" s="355"/>
    </row>
    <row r="92" spans="1:21">
      <c r="A92" s="129"/>
      <c r="B92" s="154" t="s">
        <v>141</v>
      </c>
      <c r="C92" s="35" t="s">
        <v>10</v>
      </c>
      <c r="D92" s="35" t="s">
        <v>5</v>
      </c>
      <c r="E92" s="20"/>
      <c r="F92" s="355"/>
      <c r="G92" s="355"/>
      <c r="H92" s="355"/>
      <c r="I92" s="355"/>
      <c r="J92" s="355"/>
      <c r="K92" s="355"/>
      <c r="L92" s="355"/>
      <c r="M92" s="355"/>
      <c r="N92" s="355"/>
      <c r="O92" s="355"/>
      <c r="P92" s="355"/>
      <c r="Q92" s="355"/>
      <c r="R92" s="355"/>
      <c r="S92" s="355"/>
      <c r="T92" s="355"/>
      <c r="U92" s="355"/>
    </row>
    <row r="93" spans="1:21">
      <c r="A93" s="129"/>
      <c r="B93" s="154" t="s">
        <v>142</v>
      </c>
      <c r="C93" s="35" t="s">
        <v>10</v>
      </c>
      <c r="D93" s="35" t="s">
        <v>5</v>
      </c>
      <c r="E93" s="20"/>
      <c r="F93" s="355"/>
      <c r="G93" s="355"/>
      <c r="H93" s="355"/>
      <c r="I93" s="355"/>
      <c r="J93" s="355"/>
      <c r="K93" s="355"/>
      <c r="L93" s="355"/>
      <c r="M93" s="355"/>
      <c r="N93" s="355"/>
      <c r="O93" s="355"/>
      <c r="P93" s="355"/>
      <c r="Q93" s="355"/>
      <c r="R93" s="355"/>
      <c r="S93" s="355"/>
      <c r="T93" s="355"/>
      <c r="U93" s="355"/>
    </row>
    <row r="94" spans="1:21">
      <c r="A94" s="129"/>
      <c r="B94" s="154" t="s">
        <v>143</v>
      </c>
      <c r="C94" s="35" t="s">
        <v>10</v>
      </c>
      <c r="D94" s="35" t="s">
        <v>5</v>
      </c>
      <c r="E94" s="20"/>
      <c r="F94" s="355"/>
      <c r="G94" s="355"/>
      <c r="H94" s="355"/>
      <c r="I94" s="355"/>
      <c r="J94" s="355"/>
      <c r="K94" s="355"/>
      <c r="L94" s="355"/>
      <c r="M94" s="355"/>
      <c r="N94" s="355"/>
      <c r="O94" s="355"/>
      <c r="P94" s="355"/>
      <c r="Q94" s="355"/>
      <c r="R94" s="355"/>
      <c r="S94" s="355"/>
      <c r="T94" s="355"/>
      <c r="U94" s="355"/>
    </row>
    <row r="95" spans="1:21">
      <c r="A95" s="129"/>
      <c r="B95" s="154" t="s">
        <v>144</v>
      </c>
      <c r="C95" s="35" t="s">
        <v>10</v>
      </c>
      <c r="D95" s="35" t="s">
        <v>5</v>
      </c>
      <c r="E95" s="20"/>
      <c r="F95" s="355"/>
      <c r="G95" s="355"/>
      <c r="H95" s="355"/>
      <c r="I95" s="355"/>
      <c r="J95" s="355"/>
      <c r="K95" s="355"/>
      <c r="L95" s="355"/>
      <c r="M95" s="355"/>
      <c r="N95" s="355"/>
      <c r="O95" s="355"/>
      <c r="P95" s="355"/>
      <c r="Q95" s="355"/>
      <c r="R95" s="355"/>
      <c r="S95" s="355"/>
      <c r="T95" s="355"/>
      <c r="U95" s="355"/>
    </row>
    <row r="96" spans="1:21">
      <c r="A96" s="129"/>
      <c r="B96" s="154" t="s">
        <v>145</v>
      </c>
      <c r="C96" s="35" t="s">
        <v>10</v>
      </c>
      <c r="D96" s="35" t="s">
        <v>5</v>
      </c>
      <c r="E96" s="20"/>
      <c r="F96" s="355"/>
      <c r="G96" s="355"/>
      <c r="H96" s="355"/>
      <c r="I96" s="355"/>
      <c r="J96" s="355"/>
      <c r="K96" s="355"/>
      <c r="L96" s="355"/>
      <c r="M96" s="355"/>
      <c r="N96" s="355"/>
      <c r="O96" s="355"/>
      <c r="P96" s="355"/>
      <c r="Q96" s="355"/>
      <c r="R96" s="355"/>
      <c r="S96" s="355"/>
      <c r="T96" s="355"/>
      <c r="U96" s="355"/>
    </row>
    <row r="97" spans="1:21">
      <c r="A97" s="129"/>
      <c r="B97" s="129"/>
      <c r="C97" s="35"/>
      <c r="D97" s="35"/>
      <c r="E97" s="129"/>
      <c r="F97" s="33"/>
      <c r="G97" s="33"/>
      <c r="H97" s="33"/>
      <c r="I97" s="33"/>
      <c r="J97" s="33"/>
      <c r="K97" s="33"/>
      <c r="L97" s="33"/>
      <c r="M97" s="33"/>
      <c r="N97" s="33"/>
      <c r="O97" s="33"/>
      <c r="P97" s="33"/>
      <c r="Q97" s="33"/>
      <c r="R97" s="33"/>
      <c r="S97" s="33"/>
      <c r="T97" s="33"/>
      <c r="U97" s="33"/>
    </row>
    <row r="98" spans="1:21">
      <c r="A98" s="129"/>
      <c r="B98" s="32" t="s">
        <v>330</v>
      </c>
      <c r="C98" s="35"/>
      <c r="D98" s="35"/>
      <c r="E98" s="32"/>
      <c r="F98" s="58"/>
      <c r="G98" s="58"/>
      <c r="H98" s="58"/>
      <c r="I98" s="58"/>
      <c r="J98" s="58"/>
      <c r="K98" s="58"/>
      <c r="L98" s="58"/>
      <c r="M98" s="58"/>
      <c r="N98" s="58"/>
      <c r="O98" s="58"/>
      <c r="P98" s="58"/>
      <c r="Q98" s="58"/>
      <c r="R98" s="58"/>
      <c r="S98" s="58"/>
      <c r="T98" s="58"/>
      <c r="U98" s="58"/>
    </row>
    <row r="99" spans="1:21">
      <c r="A99" s="129"/>
      <c r="B99" s="32"/>
      <c r="C99" s="35"/>
      <c r="D99" s="35"/>
      <c r="E99" s="32"/>
      <c r="F99" s="58"/>
      <c r="G99" s="58"/>
      <c r="H99" s="58"/>
      <c r="I99" s="58"/>
      <c r="J99" s="58"/>
      <c r="K99" s="58"/>
      <c r="L99" s="58"/>
      <c r="M99" s="58"/>
      <c r="N99" s="58"/>
      <c r="O99" s="58"/>
      <c r="P99" s="58"/>
      <c r="Q99" s="58"/>
      <c r="R99" s="58"/>
      <c r="S99" s="58"/>
      <c r="T99" s="58"/>
      <c r="U99" s="58"/>
    </row>
    <row r="100" spans="1:21">
      <c r="A100" s="129"/>
      <c r="B100" s="32" t="s">
        <v>287</v>
      </c>
      <c r="C100" s="35" t="s">
        <v>4</v>
      </c>
      <c r="D100" s="35" t="s">
        <v>5</v>
      </c>
      <c r="E100" s="32"/>
      <c r="F100" s="160"/>
      <c r="G100" s="160">
        <v>1598.00465347</v>
      </c>
      <c r="H100" s="160">
        <v>1851.6425008699998</v>
      </c>
      <c r="I100" s="160">
        <v>1985.5148699600002</v>
      </c>
      <c r="J100" s="160">
        <v>1882.2708666600001</v>
      </c>
      <c r="K100" s="160">
        <v>2318.9253391899997</v>
      </c>
      <c r="L100" s="160">
        <v>2434.8716061494997</v>
      </c>
      <c r="M100" s="160">
        <v>2556.6151864569747</v>
      </c>
      <c r="N100" s="160">
        <v>2684.4459457798239</v>
      </c>
      <c r="O100" s="160">
        <v>2818.6682430688147</v>
      </c>
      <c r="P100" s="160">
        <v>2959.6016552222554</v>
      </c>
      <c r="Q100" s="160">
        <v>3107.5817379833679</v>
      </c>
      <c r="R100" s="160">
        <v>3262.9608248825371</v>
      </c>
      <c r="S100" s="160">
        <v>3426.1088661266635</v>
      </c>
      <c r="T100" s="160">
        <v>3597.414309432997</v>
      </c>
      <c r="U100" s="160">
        <v>3777.2850249046469</v>
      </c>
    </row>
    <row r="101" spans="1:21">
      <c r="A101" s="129"/>
      <c r="B101" s="154" t="s">
        <v>295</v>
      </c>
      <c r="C101" s="35" t="s">
        <v>4</v>
      </c>
      <c r="D101" s="35" t="s">
        <v>5</v>
      </c>
      <c r="E101" s="20"/>
      <c r="F101" s="355"/>
      <c r="G101" s="355">
        <v>0</v>
      </c>
      <c r="H101" s="355">
        <v>0</v>
      </c>
      <c r="I101" s="355">
        <v>0</v>
      </c>
      <c r="J101" s="355">
        <v>0</v>
      </c>
      <c r="K101" s="355">
        <v>424.09244271</v>
      </c>
      <c r="L101" s="355">
        <v>445.29706484550002</v>
      </c>
      <c r="M101" s="355">
        <v>467.56191808777504</v>
      </c>
      <c r="N101" s="355">
        <v>490.94001399216381</v>
      </c>
      <c r="O101" s="355">
        <v>515.48701469177195</v>
      </c>
      <c r="P101" s="355">
        <v>541.26136542636061</v>
      </c>
      <c r="Q101" s="355">
        <v>568.3244336976785</v>
      </c>
      <c r="R101" s="355">
        <v>596.74065538256264</v>
      </c>
      <c r="S101" s="355">
        <v>626.57768815169061</v>
      </c>
      <c r="T101" s="355">
        <v>657.90657255927522</v>
      </c>
      <c r="U101" s="355">
        <v>690.80190118723897</v>
      </c>
    </row>
    <row r="102" spans="1:21">
      <c r="A102" s="129"/>
      <c r="B102" s="154" t="s">
        <v>293</v>
      </c>
      <c r="C102" s="35" t="s">
        <v>4</v>
      </c>
      <c r="D102" s="35" t="s">
        <v>5</v>
      </c>
      <c r="E102" s="20"/>
      <c r="F102" s="355"/>
      <c r="G102" s="355">
        <v>0</v>
      </c>
      <c r="H102" s="355">
        <v>173.16840809000001</v>
      </c>
      <c r="I102" s="355">
        <v>169.52027641999999</v>
      </c>
      <c r="J102" s="355">
        <v>164.47516715</v>
      </c>
      <c r="K102" s="355">
        <v>160.01154952000002</v>
      </c>
      <c r="L102" s="355">
        <v>168.01212699600003</v>
      </c>
      <c r="M102" s="355">
        <v>176.41273334580004</v>
      </c>
      <c r="N102" s="355">
        <v>185.23337001309005</v>
      </c>
      <c r="O102" s="355">
        <v>194.49503851374453</v>
      </c>
      <c r="P102" s="355">
        <v>204.21979043943176</v>
      </c>
      <c r="Q102" s="355">
        <v>214.43077996140332</v>
      </c>
      <c r="R102" s="355">
        <v>225.15231895947355</v>
      </c>
      <c r="S102" s="355">
        <v>236.40993490744719</v>
      </c>
      <c r="T102" s="355">
        <v>248.23043165281956</v>
      </c>
      <c r="U102" s="355">
        <v>260.64195323546056</v>
      </c>
    </row>
    <row r="103" spans="1:21">
      <c r="A103" s="129"/>
      <c r="B103" s="154" t="s">
        <v>292</v>
      </c>
      <c r="C103" s="35" t="s">
        <v>4</v>
      </c>
      <c r="D103" s="35" t="s">
        <v>5</v>
      </c>
      <c r="E103" s="20"/>
      <c r="F103" s="355"/>
      <c r="G103" s="355">
        <v>1249.7321840299999</v>
      </c>
      <c r="H103" s="355">
        <v>1236.1962698299999</v>
      </c>
      <c r="I103" s="355">
        <v>1220.5107564100001</v>
      </c>
      <c r="J103" s="355">
        <v>1202.3342721600002</v>
      </c>
      <c r="K103" s="355">
        <v>1181.2712333299999</v>
      </c>
      <c r="L103" s="355">
        <v>1240.3347949964998</v>
      </c>
      <c r="M103" s="355">
        <v>1302.3515347463249</v>
      </c>
      <c r="N103" s="355">
        <v>1367.4691114836412</v>
      </c>
      <c r="O103" s="355">
        <v>1435.8425670578231</v>
      </c>
      <c r="P103" s="355">
        <v>1507.6346954107144</v>
      </c>
      <c r="Q103" s="355">
        <v>1583.0164301812499</v>
      </c>
      <c r="R103" s="355">
        <v>1662.1672516903127</v>
      </c>
      <c r="S103" s="355">
        <v>1745.2756142748283</v>
      </c>
      <c r="T103" s="355">
        <v>1832.5393949885697</v>
      </c>
      <c r="U103" s="355">
        <v>1924.1663647379983</v>
      </c>
    </row>
    <row r="104" spans="1:21">
      <c r="A104" s="129"/>
      <c r="B104" s="154" t="s">
        <v>294</v>
      </c>
      <c r="C104" s="35" t="s">
        <v>4</v>
      </c>
      <c r="D104" s="35" t="s">
        <v>5</v>
      </c>
      <c r="E104" s="20"/>
      <c r="F104" s="355"/>
      <c r="G104" s="355">
        <v>0</v>
      </c>
      <c r="H104" s="355">
        <v>0</v>
      </c>
      <c r="I104" s="355">
        <v>0</v>
      </c>
      <c r="J104" s="355">
        <v>211.5728263</v>
      </c>
      <c r="K104" s="355">
        <v>206.09966656999998</v>
      </c>
      <c r="L104" s="355">
        <v>216.4046498985</v>
      </c>
      <c r="M104" s="355">
        <v>227.22488239342499</v>
      </c>
      <c r="N104" s="355">
        <v>238.58612651309625</v>
      </c>
      <c r="O104" s="355">
        <v>250.51543283875105</v>
      </c>
      <c r="P104" s="355">
        <v>263.04120448068863</v>
      </c>
      <c r="Q104" s="355">
        <v>276.19326470472299</v>
      </c>
      <c r="R104" s="355">
        <v>290.00292793995925</v>
      </c>
      <c r="S104" s="355">
        <v>304.50307433695713</v>
      </c>
      <c r="T104" s="355">
        <v>319.72822805380503</v>
      </c>
      <c r="U104" s="355">
        <v>335.71463945649526</v>
      </c>
    </row>
    <row r="105" spans="1:21">
      <c r="A105" s="129"/>
      <c r="B105" s="154" t="s">
        <v>147</v>
      </c>
      <c r="C105" s="35" t="s">
        <v>4</v>
      </c>
      <c r="D105" s="35" t="s">
        <v>5</v>
      </c>
      <c r="E105" s="20"/>
      <c r="F105" s="355"/>
      <c r="G105" s="355">
        <v>0</v>
      </c>
      <c r="H105" s="355">
        <v>0</v>
      </c>
      <c r="I105" s="355">
        <v>0</v>
      </c>
      <c r="J105" s="355">
        <v>38.912334979999997</v>
      </c>
      <c r="K105" s="355">
        <v>70.138084629999994</v>
      </c>
      <c r="L105" s="355">
        <v>73.644988861499996</v>
      </c>
      <c r="M105" s="355">
        <v>77.32723830457499</v>
      </c>
      <c r="N105" s="355">
        <v>81.193600219803756</v>
      </c>
      <c r="O105" s="355">
        <v>85.253280230793933</v>
      </c>
      <c r="P105" s="355">
        <v>89.515944242333632</v>
      </c>
      <c r="Q105" s="355">
        <v>93.991741454450306</v>
      </c>
      <c r="R105" s="355">
        <v>98.691328527172843</v>
      </c>
      <c r="S105" s="355">
        <v>103.62589495353147</v>
      </c>
      <c r="T105" s="355">
        <v>108.80718970120805</v>
      </c>
      <c r="U105" s="355">
        <v>114.24754918626846</v>
      </c>
    </row>
    <row r="106" spans="1:21">
      <c r="A106" s="129"/>
      <c r="B106" s="154" t="s">
        <v>12</v>
      </c>
      <c r="C106" s="35" t="s">
        <v>4</v>
      </c>
      <c r="D106" s="35" t="s">
        <v>5</v>
      </c>
      <c r="E106" s="20"/>
      <c r="F106" s="355"/>
      <c r="G106" s="355">
        <v>348.27246944000001</v>
      </c>
      <c r="H106" s="355">
        <v>221.12658640000001</v>
      </c>
      <c r="I106" s="355">
        <v>221.12658640000001</v>
      </c>
      <c r="J106" s="355">
        <v>221.12658640000001</v>
      </c>
      <c r="K106" s="355">
        <v>221.12658640000001</v>
      </c>
      <c r="L106" s="355">
        <v>232.18291572000001</v>
      </c>
      <c r="M106" s="355">
        <v>243.79206150600001</v>
      </c>
      <c r="N106" s="355">
        <v>255.98166458130004</v>
      </c>
      <c r="O106" s="355">
        <v>268.78074781036503</v>
      </c>
      <c r="P106" s="355">
        <v>282.21978520088328</v>
      </c>
      <c r="Q106" s="355">
        <v>296.33077446092744</v>
      </c>
      <c r="R106" s="355">
        <v>311.14731318397384</v>
      </c>
      <c r="S106" s="355">
        <v>326.70467884317247</v>
      </c>
      <c r="T106" s="355">
        <v>343.03991278533113</v>
      </c>
      <c r="U106" s="355">
        <v>360.19190842459773</v>
      </c>
    </row>
    <row r="107" spans="1:21">
      <c r="A107" s="129"/>
      <c r="B107" s="154" t="s">
        <v>289</v>
      </c>
      <c r="C107" s="35" t="s">
        <v>4</v>
      </c>
      <c r="D107" s="35" t="s">
        <v>5</v>
      </c>
      <c r="E107" s="20"/>
      <c r="F107" s="355"/>
      <c r="G107" s="355">
        <v>0</v>
      </c>
      <c r="H107" s="355">
        <v>221.15123655000002</v>
      </c>
      <c r="I107" s="355">
        <v>374.35725073000003</v>
      </c>
      <c r="J107" s="355">
        <v>43.84967967</v>
      </c>
      <c r="K107" s="355">
        <v>56.18577603</v>
      </c>
      <c r="L107" s="355">
        <v>58.995064831500002</v>
      </c>
      <c r="M107" s="355">
        <v>61.944818073074998</v>
      </c>
      <c r="N107" s="355">
        <v>65.042058976728754</v>
      </c>
      <c r="O107" s="355">
        <v>68.294161925565191</v>
      </c>
      <c r="P107" s="355">
        <v>71.708870021843452</v>
      </c>
      <c r="Q107" s="355">
        <v>75.29431352293561</v>
      </c>
      <c r="R107" s="355">
        <v>79.059029199082417</v>
      </c>
      <c r="S107" s="355">
        <v>83.011980659036524</v>
      </c>
      <c r="T107" s="355">
        <v>87.162579691988356</v>
      </c>
      <c r="U107" s="355">
        <v>91.520708676587773</v>
      </c>
    </row>
    <row r="108" spans="1:21">
      <c r="A108" s="129"/>
      <c r="B108" s="154" t="s">
        <v>290</v>
      </c>
      <c r="C108" s="35" t="s">
        <v>4</v>
      </c>
      <c r="D108" s="35" t="s">
        <v>5</v>
      </c>
      <c r="E108" s="20"/>
      <c r="F108" s="355"/>
      <c r="G108" s="355">
        <v>0</v>
      </c>
      <c r="H108" s="355">
        <v>0</v>
      </c>
      <c r="I108" s="355">
        <v>0</v>
      </c>
      <c r="J108" s="355">
        <v>0</v>
      </c>
      <c r="K108" s="355">
        <v>0</v>
      </c>
      <c r="L108" s="355">
        <v>0</v>
      </c>
      <c r="M108" s="355">
        <v>0</v>
      </c>
      <c r="N108" s="355">
        <v>0</v>
      </c>
      <c r="O108" s="355">
        <v>0</v>
      </c>
      <c r="P108" s="355">
        <v>0</v>
      </c>
      <c r="Q108" s="355">
        <v>0</v>
      </c>
      <c r="R108" s="355">
        <v>0</v>
      </c>
      <c r="S108" s="355">
        <v>0</v>
      </c>
      <c r="T108" s="355">
        <v>0</v>
      </c>
      <c r="U108" s="355">
        <v>0</v>
      </c>
    </row>
    <row r="109" spans="1:21">
      <c r="A109" s="129"/>
      <c r="B109" s="154" t="s">
        <v>291</v>
      </c>
      <c r="C109" s="35" t="s">
        <v>4</v>
      </c>
      <c r="D109" s="35" t="s">
        <v>5</v>
      </c>
      <c r="E109" s="20"/>
      <c r="F109" s="355"/>
      <c r="G109" s="355">
        <v>0</v>
      </c>
      <c r="H109" s="355">
        <v>0</v>
      </c>
      <c r="I109" s="355">
        <v>0</v>
      </c>
      <c r="J109" s="355">
        <v>0</v>
      </c>
      <c r="K109" s="355">
        <v>0</v>
      </c>
      <c r="L109" s="355">
        <v>0</v>
      </c>
      <c r="M109" s="355">
        <v>0</v>
      </c>
      <c r="N109" s="355">
        <v>0</v>
      </c>
      <c r="O109" s="355">
        <v>0</v>
      </c>
      <c r="P109" s="355">
        <v>0</v>
      </c>
      <c r="Q109" s="355">
        <v>0</v>
      </c>
      <c r="R109" s="355">
        <v>0</v>
      </c>
      <c r="S109" s="355">
        <v>0</v>
      </c>
      <c r="T109" s="355">
        <v>0</v>
      </c>
      <c r="U109" s="355">
        <v>0</v>
      </c>
    </row>
    <row r="110" spans="1:21">
      <c r="A110" s="129"/>
      <c r="B110" s="154" t="s">
        <v>299</v>
      </c>
      <c r="C110" s="35" t="s">
        <v>4</v>
      </c>
      <c r="D110" s="35" t="s">
        <v>5</v>
      </c>
      <c r="E110" s="20"/>
      <c r="F110" s="355"/>
      <c r="G110" s="355">
        <v>0</v>
      </c>
      <c r="H110" s="355">
        <v>0</v>
      </c>
      <c r="I110" s="355">
        <v>0</v>
      </c>
      <c r="J110" s="355">
        <v>0</v>
      </c>
      <c r="K110" s="355">
        <v>0</v>
      </c>
      <c r="L110" s="355">
        <v>0</v>
      </c>
      <c r="M110" s="355">
        <v>0</v>
      </c>
      <c r="N110" s="355">
        <v>0</v>
      </c>
      <c r="O110" s="355">
        <v>0</v>
      </c>
      <c r="P110" s="355">
        <v>0</v>
      </c>
      <c r="Q110" s="355">
        <v>0</v>
      </c>
      <c r="R110" s="355">
        <v>0</v>
      </c>
      <c r="S110" s="355">
        <v>0</v>
      </c>
      <c r="T110" s="355">
        <v>0</v>
      </c>
      <c r="U110" s="355">
        <v>0</v>
      </c>
    </row>
    <row r="111" spans="1:21">
      <c r="A111" s="129"/>
      <c r="B111" s="154" t="s">
        <v>296</v>
      </c>
      <c r="C111" s="35" t="s">
        <v>4</v>
      </c>
      <c r="D111" s="35" t="s">
        <v>5</v>
      </c>
      <c r="E111" s="20"/>
      <c r="F111" s="355"/>
      <c r="G111" s="355">
        <v>0</v>
      </c>
      <c r="H111" s="355">
        <v>0</v>
      </c>
      <c r="I111" s="355">
        <v>0</v>
      </c>
      <c r="J111" s="355">
        <v>0</v>
      </c>
      <c r="K111" s="355">
        <v>0</v>
      </c>
      <c r="L111" s="355">
        <v>0</v>
      </c>
      <c r="M111" s="355">
        <v>0</v>
      </c>
      <c r="N111" s="355">
        <v>0</v>
      </c>
      <c r="O111" s="355">
        <v>0</v>
      </c>
      <c r="P111" s="355">
        <v>0</v>
      </c>
      <c r="Q111" s="355">
        <v>0</v>
      </c>
      <c r="R111" s="355">
        <v>0</v>
      </c>
      <c r="S111" s="355">
        <v>0</v>
      </c>
      <c r="T111" s="355">
        <v>0</v>
      </c>
      <c r="U111" s="355">
        <v>0</v>
      </c>
    </row>
    <row r="112" spans="1:21">
      <c r="A112" s="129"/>
      <c r="B112" s="154" t="s">
        <v>11</v>
      </c>
      <c r="C112" s="35" t="s">
        <v>4</v>
      </c>
      <c r="D112" s="35" t="s">
        <v>5</v>
      </c>
      <c r="E112" s="20"/>
      <c r="F112" s="355"/>
      <c r="G112" s="355">
        <v>0</v>
      </c>
      <c r="H112" s="355">
        <v>0</v>
      </c>
      <c r="I112" s="355">
        <v>0</v>
      </c>
      <c r="J112" s="355">
        <v>0</v>
      </c>
      <c r="K112" s="355">
        <v>0</v>
      </c>
      <c r="L112" s="355">
        <v>0</v>
      </c>
      <c r="M112" s="355">
        <v>0</v>
      </c>
      <c r="N112" s="355">
        <v>0</v>
      </c>
      <c r="O112" s="355">
        <v>0</v>
      </c>
      <c r="P112" s="355">
        <v>0</v>
      </c>
      <c r="Q112" s="355">
        <v>0</v>
      </c>
      <c r="R112" s="355">
        <v>0</v>
      </c>
      <c r="S112" s="355">
        <v>0</v>
      </c>
      <c r="T112" s="355">
        <v>0</v>
      </c>
      <c r="U112" s="355">
        <v>0</v>
      </c>
    </row>
    <row r="113" spans="1:21">
      <c r="A113" s="129"/>
      <c r="B113" s="154" t="s">
        <v>148</v>
      </c>
      <c r="C113" s="35" t="s">
        <v>4</v>
      </c>
      <c r="D113" s="35" t="s">
        <v>5</v>
      </c>
      <c r="E113" s="20"/>
      <c r="F113" s="355"/>
      <c r="G113" s="355">
        <v>0</v>
      </c>
      <c r="H113" s="355">
        <v>0</v>
      </c>
      <c r="I113" s="355">
        <v>0</v>
      </c>
      <c r="J113" s="355">
        <v>0</v>
      </c>
      <c r="K113" s="355">
        <v>0</v>
      </c>
      <c r="L113" s="355">
        <v>0</v>
      </c>
      <c r="M113" s="355">
        <v>0</v>
      </c>
      <c r="N113" s="355">
        <v>0</v>
      </c>
      <c r="O113" s="355">
        <v>0</v>
      </c>
      <c r="P113" s="355">
        <v>0</v>
      </c>
      <c r="Q113" s="355">
        <v>0</v>
      </c>
      <c r="R113" s="355">
        <v>0</v>
      </c>
      <c r="S113" s="355">
        <v>0</v>
      </c>
      <c r="T113" s="355">
        <v>0</v>
      </c>
      <c r="U113" s="355">
        <v>0</v>
      </c>
    </row>
    <row r="114" spans="1:21">
      <c r="A114" s="129"/>
      <c r="B114" s="154" t="s">
        <v>298</v>
      </c>
      <c r="C114" s="35" t="s">
        <v>4</v>
      </c>
      <c r="D114" s="35" t="s">
        <v>5</v>
      </c>
      <c r="E114" s="20"/>
      <c r="F114" s="355"/>
      <c r="G114" s="355">
        <v>0</v>
      </c>
      <c r="H114" s="355">
        <v>0</v>
      </c>
      <c r="I114" s="355">
        <v>0</v>
      </c>
      <c r="J114" s="355">
        <v>0</v>
      </c>
      <c r="K114" s="355">
        <v>0</v>
      </c>
      <c r="L114" s="355">
        <v>0</v>
      </c>
      <c r="M114" s="355">
        <v>0</v>
      </c>
      <c r="N114" s="355">
        <v>0</v>
      </c>
      <c r="O114" s="355">
        <v>0</v>
      </c>
      <c r="P114" s="355">
        <v>0</v>
      </c>
      <c r="Q114" s="355">
        <v>0</v>
      </c>
      <c r="R114" s="355">
        <v>0</v>
      </c>
      <c r="S114" s="355">
        <v>0</v>
      </c>
      <c r="T114" s="355">
        <v>0</v>
      </c>
      <c r="U114" s="355">
        <v>0</v>
      </c>
    </row>
    <row r="115" spans="1:21">
      <c r="A115" s="129"/>
      <c r="B115" s="154" t="s">
        <v>297</v>
      </c>
      <c r="C115" s="35" t="s">
        <v>4</v>
      </c>
      <c r="D115" s="35" t="s">
        <v>5</v>
      </c>
      <c r="E115" s="20"/>
      <c r="F115" s="355"/>
      <c r="G115" s="355">
        <v>0</v>
      </c>
      <c r="H115" s="355">
        <v>0</v>
      </c>
      <c r="I115" s="355">
        <v>0</v>
      </c>
      <c r="J115" s="355">
        <v>0</v>
      </c>
      <c r="K115" s="355">
        <v>0</v>
      </c>
      <c r="L115" s="355">
        <v>0</v>
      </c>
      <c r="M115" s="355">
        <v>0</v>
      </c>
      <c r="N115" s="355">
        <v>0</v>
      </c>
      <c r="O115" s="355">
        <v>0</v>
      </c>
      <c r="P115" s="355">
        <v>0</v>
      </c>
      <c r="Q115" s="355">
        <v>0</v>
      </c>
      <c r="R115" s="355">
        <v>0</v>
      </c>
      <c r="S115" s="355">
        <v>0</v>
      </c>
      <c r="T115" s="355">
        <v>0</v>
      </c>
      <c r="U115" s="355">
        <v>0</v>
      </c>
    </row>
    <row r="116" spans="1:21">
      <c r="A116" s="129"/>
      <c r="B116" s="20"/>
      <c r="C116" s="35"/>
      <c r="D116" s="35"/>
      <c r="E116" s="20"/>
      <c r="F116" s="37"/>
      <c r="G116" s="37"/>
      <c r="H116" s="37"/>
      <c r="I116" s="37"/>
      <c r="J116" s="37"/>
      <c r="K116" s="38"/>
      <c r="L116" s="38"/>
      <c r="M116" s="38"/>
      <c r="N116" s="38"/>
      <c r="O116" s="38"/>
      <c r="P116" s="38"/>
      <c r="Q116" s="38"/>
      <c r="R116" s="38"/>
      <c r="S116" s="38"/>
      <c r="T116" s="38"/>
      <c r="U116" s="38"/>
    </row>
    <row r="117" spans="1:21">
      <c r="A117" s="129"/>
      <c r="B117" s="128" t="s">
        <v>331</v>
      </c>
      <c r="C117" s="128"/>
      <c r="D117" s="125"/>
      <c r="E117" s="126"/>
      <c r="F117" s="127"/>
      <c r="G117" s="127"/>
      <c r="H117" s="127"/>
      <c r="I117" s="127"/>
      <c r="J117" s="127"/>
      <c r="K117" s="127"/>
      <c r="L117" s="127"/>
      <c r="M117" s="127"/>
      <c r="N117" s="127"/>
      <c r="O117" s="127"/>
      <c r="P117" s="127"/>
      <c r="Q117" s="127"/>
      <c r="R117" s="127"/>
      <c r="S117" s="127"/>
      <c r="T117" s="127"/>
      <c r="U117" s="127"/>
    </row>
    <row r="118" spans="1:21">
      <c r="A118" s="129"/>
      <c r="B118" s="20"/>
      <c r="C118" s="35"/>
      <c r="D118" s="35"/>
      <c r="E118" s="20"/>
      <c r="F118" s="33"/>
      <c r="G118" s="33"/>
      <c r="H118" s="33"/>
      <c r="I118" s="33"/>
      <c r="J118" s="33"/>
      <c r="K118" s="33"/>
      <c r="L118" s="33"/>
      <c r="M118" s="33"/>
      <c r="N118" s="33"/>
      <c r="O118" s="33"/>
      <c r="P118" s="33"/>
      <c r="Q118" s="33"/>
      <c r="R118" s="33"/>
      <c r="S118" s="33"/>
      <c r="T118" s="33"/>
      <c r="U118" s="33"/>
    </row>
    <row r="119" spans="1:21">
      <c r="A119" s="129"/>
      <c r="B119" s="22" t="s">
        <v>333</v>
      </c>
      <c r="C119" s="35" t="s">
        <v>4</v>
      </c>
      <c r="D119" s="35" t="s">
        <v>5</v>
      </c>
      <c r="E119" s="22"/>
      <c r="F119" s="160"/>
      <c r="G119" s="500">
        <v>80202.713683559996</v>
      </c>
      <c r="H119" s="500">
        <v>72309.791318599993</v>
      </c>
      <c r="I119" s="500">
        <v>70025.797283170003</v>
      </c>
      <c r="J119" s="500">
        <v>100931.84955251</v>
      </c>
      <c r="K119" s="500">
        <v>102447.65274292999</v>
      </c>
      <c r="L119" s="138">
        <v>107570.0353800765</v>
      </c>
      <c r="M119" s="138">
        <v>112948.53714908032</v>
      </c>
      <c r="N119" s="138">
        <v>118595.96400653434</v>
      </c>
      <c r="O119" s="138">
        <v>124525.76220686105</v>
      </c>
      <c r="P119" s="138">
        <v>130752.05031720411</v>
      </c>
      <c r="Q119" s="138">
        <v>137289.65283306429</v>
      </c>
      <c r="R119" s="138">
        <v>144154.13547471754</v>
      </c>
      <c r="S119" s="138">
        <v>151361.84224845341</v>
      </c>
      <c r="T119" s="138">
        <v>158929.93436087607</v>
      </c>
      <c r="U119" s="138">
        <v>166876.43107891988</v>
      </c>
    </row>
    <row r="120" spans="1:21">
      <c r="A120" s="39"/>
      <c r="B120" s="142" t="s">
        <v>284</v>
      </c>
      <c r="C120" s="35" t="s">
        <v>4</v>
      </c>
      <c r="D120" s="35" t="s">
        <v>5</v>
      </c>
      <c r="E120" s="22"/>
      <c r="F120" s="160"/>
      <c r="G120" s="160">
        <v>32533.115820049999</v>
      </c>
      <c r="H120" s="160">
        <v>43411.141877559996</v>
      </c>
      <c r="I120" s="160">
        <v>36182.984692190003</v>
      </c>
      <c r="J120" s="160">
        <v>42758.634265220004</v>
      </c>
      <c r="K120" s="160">
        <v>41406.205692240001</v>
      </c>
      <c r="L120" s="503">
        <v>43476.515976852002</v>
      </c>
      <c r="M120" s="503">
        <v>45650.3417756946</v>
      </c>
      <c r="N120" s="503">
        <v>47932.858864479334</v>
      </c>
      <c r="O120" s="503">
        <v>50329.501807703295</v>
      </c>
      <c r="P120" s="503">
        <v>52845.976898088469</v>
      </c>
      <c r="Q120" s="503">
        <v>55488.275742992882</v>
      </c>
      <c r="R120" s="503">
        <v>58262.689530142539</v>
      </c>
      <c r="S120" s="503">
        <v>61175.824006649658</v>
      </c>
      <c r="T120" s="503">
        <v>64234.615206982147</v>
      </c>
      <c r="U120" s="503">
        <v>67446.345967331246</v>
      </c>
    </row>
    <row r="121" spans="1:21">
      <c r="A121" s="39"/>
      <c r="B121" s="154" t="s">
        <v>150</v>
      </c>
      <c r="C121" s="35" t="s">
        <v>4</v>
      </c>
      <c r="D121" s="35" t="s">
        <v>5</v>
      </c>
      <c r="E121" s="22"/>
      <c r="F121" s="160"/>
      <c r="G121" s="160"/>
      <c r="H121" s="160"/>
      <c r="I121" s="160"/>
      <c r="J121" s="160"/>
      <c r="K121" s="160"/>
      <c r="L121" s="162"/>
      <c r="M121" s="162"/>
      <c r="N121" s="162"/>
      <c r="O121" s="162"/>
      <c r="P121" s="162"/>
      <c r="Q121" s="162"/>
      <c r="R121" s="162"/>
      <c r="S121" s="162"/>
      <c r="T121" s="162"/>
      <c r="U121" s="162"/>
    </row>
    <row r="122" spans="1:21">
      <c r="A122" s="39"/>
      <c r="B122" s="154" t="s">
        <v>151</v>
      </c>
      <c r="C122" s="35" t="s">
        <v>4</v>
      </c>
      <c r="D122" s="35" t="s">
        <v>5</v>
      </c>
      <c r="E122" s="22"/>
      <c r="F122" s="160"/>
      <c r="G122" s="160"/>
      <c r="H122" s="160"/>
      <c r="I122" s="160"/>
      <c r="J122" s="160"/>
      <c r="K122" s="160"/>
      <c r="L122" s="162"/>
      <c r="M122" s="162"/>
      <c r="N122" s="162"/>
      <c r="O122" s="162"/>
      <c r="P122" s="162"/>
      <c r="Q122" s="162"/>
      <c r="R122" s="162"/>
      <c r="S122" s="162"/>
      <c r="T122" s="162"/>
      <c r="U122" s="162"/>
    </row>
    <row r="123" spans="1:21">
      <c r="A123" s="129"/>
      <c r="B123" s="142" t="s">
        <v>170</v>
      </c>
      <c r="C123" s="35" t="s">
        <v>4</v>
      </c>
      <c r="D123" s="35" t="s">
        <v>5</v>
      </c>
      <c r="E123" s="22"/>
      <c r="F123" s="160"/>
      <c r="G123" s="160"/>
      <c r="H123" s="160"/>
      <c r="I123" s="160"/>
      <c r="J123" s="160"/>
      <c r="K123" s="160"/>
      <c r="L123" s="162"/>
      <c r="M123" s="162"/>
      <c r="N123" s="162"/>
      <c r="O123" s="162"/>
      <c r="P123" s="162"/>
      <c r="Q123" s="162"/>
      <c r="R123" s="162"/>
      <c r="S123" s="162"/>
      <c r="T123" s="162"/>
      <c r="U123" s="162"/>
    </row>
    <row r="124" spans="1:21">
      <c r="A124" s="129"/>
      <c r="B124" s="142" t="s">
        <v>171</v>
      </c>
      <c r="C124" s="35" t="s">
        <v>4</v>
      </c>
      <c r="D124" s="35" t="s">
        <v>5</v>
      </c>
      <c r="E124" s="22"/>
      <c r="F124" s="160"/>
      <c r="G124" s="160"/>
      <c r="H124" s="160"/>
      <c r="I124" s="160"/>
      <c r="J124" s="160"/>
      <c r="K124" s="160"/>
      <c r="L124" s="162"/>
      <c r="M124" s="162"/>
      <c r="N124" s="162"/>
      <c r="O124" s="162"/>
      <c r="P124" s="162"/>
      <c r="Q124" s="162"/>
      <c r="R124" s="162"/>
      <c r="S124" s="162"/>
      <c r="T124" s="162"/>
      <c r="U124" s="162"/>
    </row>
    <row r="125" spans="1:21">
      <c r="A125" s="354"/>
      <c r="B125" s="142" t="s">
        <v>283</v>
      </c>
      <c r="C125" s="35" t="s">
        <v>4</v>
      </c>
      <c r="D125" s="35" t="s">
        <v>5</v>
      </c>
      <c r="E125" s="108"/>
      <c r="F125" s="160"/>
      <c r="G125" s="160">
        <v>7886.2365137799998</v>
      </c>
      <c r="H125" s="160">
        <v>7698.8812524899995</v>
      </c>
      <c r="I125" s="160">
        <v>9517.926601090001</v>
      </c>
      <c r="J125" s="160">
        <v>10766.78555074</v>
      </c>
      <c r="K125" s="160">
        <v>11565.18531755</v>
      </c>
      <c r="L125" s="503">
        <v>12143.444583427501</v>
      </c>
      <c r="M125" s="503">
        <v>12750.616812598875</v>
      </c>
      <c r="N125" s="503">
        <v>13388.14765322882</v>
      </c>
      <c r="O125" s="503">
        <v>14057.55503589026</v>
      </c>
      <c r="P125" s="503">
        <v>14760.432787684775</v>
      </c>
      <c r="Q125" s="503">
        <v>15498.454427069011</v>
      </c>
      <c r="R125" s="503">
        <v>16273.377148422465</v>
      </c>
      <c r="S125" s="503">
        <v>17087.046005843586</v>
      </c>
      <c r="T125" s="503">
        <v>17941.398306135765</v>
      </c>
      <c r="U125" s="503">
        <v>18838.468221442556</v>
      </c>
    </row>
    <row r="126" spans="1:21">
      <c r="A126" s="129"/>
      <c r="B126" s="142" t="s">
        <v>172</v>
      </c>
      <c r="C126" s="35" t="s">
        <v>4</v>
      </c>
      <c r="D126" s="35" t="s">
        <v>5</v>
      </c>
      <c r="E126" s="108"/>
      <c r="F126" s="160"/>
      <c r="G126" s="160">
        <v>9093.8036747000006</v>
      </c>
      <c r="H126" s="160">
        <v>9140.44405482</v>
      </c>
      <c r="I126" s="160">
        <v>18104.562225630001</v>
      </c>
      <c r="J126" s="160">
        <v>17552.10593709</v>
      </c>
      <c r="K126" s="160">
        <v>24093.842507000001</v>
      </c>
      <c r="L126" s="503">
        <v>25298.534632350002</v>
      </c>
      <c r="M126" s="503">
        <v>26563.461363967501</v>
      </c>
      <c r="N126" s="503">
        <v>27891.63443216588</v>
      </c>
      <c r="O126" s="503">
        <v>29286.21615377417</v>
      </c>
      <c r="P126" s="503">
        <v>30750.526961462881</v>
      </c>
      <c r="Q126" s="503">
        <v>32288.053309536022</v>
      </c>
      <c r="R126" s="503">
        <v>33902.455975012832</v>
      </c>
      <c r="S126" s="503">
        <v>35597.578773763467</v>
      </c>
      <c r="T126" s="503">
        <v>37377.457712451644</v>
      </c>
      <c r="U126" s="503">
        <v>39246.330598074223</v>
      </c>
    </row>
    <row r="127" spans="1:21" s="63" customFormat="1">
      <c r="A127" s="62"/>
      <c r="B127" s="150" t="s">
        <v>173</v>
      </c>
      <c r="C127" s="62" t="str">
        <f>'Data Request'!$C$6</f>
        <v>Naira</v>
      </c>
      <c r="D127" s="62" t="str">
        <f>'Data Request'!$C$7</f>
        <v>Million</v>
      </c>
      <c r="E127" s="132"/>
      <c r="F127" s="160"/>
      <c r="G127" s="160"/>
      <c r="H127" s="160"/>
      <c r="I127" s="160"/>
      <c r="J127" s="160"/>
      <c r="K127" s="160"/>
      <c r="L127" s="1"/>
      <c r="M127" s="1"/>
      <c r="N127" s="1"/>
      <c r="O127" s="1"/>
      <c r="P127" s="1"/>
      <c r="Q127" s="1"/>
      <c r="R127" s="1"/>
      <c r="S127" s="1"/>
      <c r="T127" s="1"/>
      <c r="U127" s="1"/>
    </row>
    <row r="128" spans="1:21">
      <c r="A128" s="129"/>
      <c r="B128" s="154" t="s">
        <v>62</v>
      </c>
      <c r="C128" s="35" t="s">
        <v>4</v>
      </c>
      <c r="D128" s="35" t="s">
        <v>5</v>
      </c>
      <c r="E128" s="130"/>
      <c r="F128" s="160"/>
      <c r="G128" s="160">
        <v>539.4510626</v>
      </c>
      <c r="H128" s="160">
        <v>675.55696641999998</v>
      </c>
      <c r="I128" s="160">
        <v>3961.25615926</v>
      </c>
      <c r="J128" s="160">
        <v>3868.8431855500003</v>
      </c>
      <c r="K128" s="160">
        <v>2618.98562425</v>
      </c>
      <c r="L128" s="503">
        <v>2749.9349054625</v>
      </c>
      <c r="M128" s="503">
        <v>2887.4316507356252</v>
      </c>
      <c r="N128" s="503">
        <v>3031.8032332724065</v>
      </c>
      <c r="O128" s="503">
        <v>3183.3933949360267</v>
      </c>
      <c r="P128" s="503">
        <v>3342.5630646828281</v>
      </c>
      <c r="Q128" s="503">
        <v>3509.6912179169694</v>
      </c>
      <c r="R128" s="503">
        <v>3685.1757788128184</v>
      </c>
      <c r="S128" s="503">
        <v>3869.4345677534589</v>
      </c>
      <c r="T128" s="503">
        <v>4062.9062961411319</v>
      </c>
      <c r="U128" s="503">
        <v>4266.0516109481887</v>
      </c>
    </row>
    <row r="129" spans="1:21" s="63" customFormat="1">
      <c r="A129" s="62"/>
      <c r="B129" s="154" t="s">
        <v>154</v>
      </c>
      <c r="C129" s="62" t="str">
        <f>'Data Request'!$C$6</f>
        <v>Naira</v>
      </c>
      <c r="D129" s="62" t="str">
        <f>'Data Request'!$C$7</f>
        <v>Million</v>
      </c>
      <c r="E129" s="132"/>
      <c r="F129" s="160"/>
      <c r="G129" s="160"/>
      <c r="H129" s="160"/>
      <c r="I129" s="160"/>
      <c r="J129" s="160"/>
      <c r="K129" s="160"/>
      <c r="L129" s="1"/>
      <c r="M129" s="1"/>
      <c r="N129" s="1"/>
      <c r="O129" s="1"/>
      <c r="P129" s="1"/>
      <c r="Q129" s="1"/>
      <c r="R129" s="1"/>
      <c r="S129" s="1"/>
      <c r="T129" s="1"/>
      <c r="U129" s="1"/>
    </row>
    <row r="130" spans="1:21">
      <c r="A130" s="129"/>
      <c r="B130" s="154" t="s">
        <v>155</v>
      </c>
      <c r="C130" s="35" t="s">
        <v>4</v>
      </c>
      <c r="D130" s="35" t="s">
        <v>5</v>
      </c>
      <c r="E130" s="130"/>
      <c r="F130" s="160"/>
      <c r="G130" s="160">
        <v>30150.106612430001</v>
      </c>
      <c r="H130" s="160">
        <v>11383.767167310001</v>
      </c>
      <c r="I130" s="160">
        <v>2259.0676050000002</v>
      </c>
      <c r="J130" s="160">
        <v>25985.48061391</v>
      </c>
      <c r="K130" s="160">
        <v>22763.433601889999</v>
      </c>
      <c r="L130" s="503">
        <v>23901.605281984499</v>
      </c>
      <c r="M130" s="503">
        <v>25096.685546083725</v>
      </c>
      <c r="N130" s="503">
        <v>26351.519823387913</v>
      </c>
      <c r="O130" s="503">
        <v>27669.095814557306</v>
      </c>
      <c r="P130" s="503">
        <v>29052.550605285174</v>
      </c>
      <c r="Q130" s="503">
        <v>30505.178135549428</v>
      </c>
      <c r="R130" s="503">
        <v>32030.437042326907</v>
      </c>
      <c r="S130" s="503">
        <v>33631.958894443247</v>
      </c>
      <c r="T130" s="503">
        <v>35313.556839165409</v>
      </c>
      <c r="U130" s="503">
        <v>37079.234681123686</v>
      </c>
    </row>
    <row r="131" spans="1:21">
      <c r="A131" s="129"/>
      <c r="B131" s="154" t="s">
        <v>157</v>
      </c>
      <c r="C131" s="62" t="str">
        <f>'Data Request'!$C$6</f>
        <v>Naira</v>
      </c>
      <c r="D131" s="62" t="str">
        <f>'Data Request'!$C$7</f>
        <v>Million</v>
      </c>
      <c r="E131" s="130"/>
      <c r="F131" s="160"/>
      <c r="G131" s="160"/>
      <c r="H131" s="160"/>
      <c r="I131" s="160"/>
      <c r="J131" s="160"/>
      <c r="K131" s="160"/>
      <c r="L131" s="138"/>
      <c r="M131" s="138"/>
      <c r="N131" s="138"/>
      <c r="O131" s="138"/>
      <c r="P131" s="138"/>
      <c r="Q131" s="138"/>
      <c r="R131" s="138"/>
      <c r="S131" s="138"/>
      <c r="T131" s="138"/>
      <c r="U131" s="138"/>
    </row>
    <row r="132" spans="1:21" s="63" customFormat="1" ht="12.75">
      <c r="A132" s="62"/>
      <c r="B132" s="152" t="s">
        <v>161</v>
      </c>
      <c r="C132" s="62" t="str">
        <f>'Data Request'!$C$6</f>
        <v>Naira</v>
      </c>
      <c r="D132" s="62" t="str">
        <f>'Data Request'!$C$7</f>
        <v>Million</v>
      </c>
      <c r="E132" s="132"/>
      <c r="F132" s="160"/>
      <c r="G132" s="160"/>
      <c r="H132" s="160"/>
      <c r="I132" s="160"/>
      <c r="J132" s="160"/>
      <c r="K132" s="160"/>
      <c r="L132" s="149"/>
      <c r="M132" s="149"/>
      <c r="N132" s="149"/>
      <c r="O132" s="149"/>
      <c r="P132" s="143"/>
      <c r="Q132" s="143"/>
      <c r="R132" s="143"/>
      <c r="S132" s="143"/>
      <c r="T132" s="143"/>
      <c r="U132" s="143"/>
    </row>
    <row r="133" spans="1:21" s="63" customFormat="1" ht="12.75">
      <c r="A133" s="62"/>
      <c r="B133" s="152" t="s">
        <v>162</v>
      </c>
      <c r="C133" s="62" t="str">
        <f>'Data Request'!$C$6</f>
        <v>Naira</v>
      </c>
      <c r="D133" s="62" t="str">
        <f>'Data Request'!$C$7</f>
        <v>Million</v>
      </c>
      <c r="E133" s="132"/>
      <c r="F133" s="160"/>
      <c r="G133" s="160"/>
      <c r="H133" s="160"/>
      <c r="I133" s="160"/>
      <c r="J133" s="160"/>
      <c r="K133" s="160"/>
      <c r="L133" s="149"/>
      <c r="M133" s="149"/>
      <c r="N133" s="149"/>
      <c r="O133" s="149"/>
      <c r="P133" s="143"/>
      <c r="Q133" s="143"/>
      <c r="R133" s="143"/>
      <c r="S133" s="143"/>
      <c r="T133" s="143"/>
      <c r="U133" s="143"/>
    </row>
    <row r="134" spans="1:21" s="63" customFormat="1" ht="12.75">
      <c r="A134" s="62"/>
      <c r="B134" s="152" t="s">
        <v>163</v>
      </c>
      <c r="C134" s="62" t="str">
        <f>'Data Request'!$C$6</f>
        <v>Naira</v>
      </c>
      <c r="D134" s="62" t="str">
        <f>'Data Request'!$C$7</f>
        <v>Million</v>
      </c>
      <c r="E134" s="132"/>
      <c r="F134" s="160"/>
      <c r="G134" s="160"/>
      <c r="H134" s="160"/>
      <c r="I134" s="160"/>
      <c r="J134" s="160"/>
      <c r="K134" s="160"/>
      <c r="L134" s="149"/>
      <c r="M134" s="149"/>
      <c r="N134" s="149"/>
      <c r="O134" s="149"/>
      <c r="P134" s="143"/>
      <c r="Q134" s="143"/>
      <c r="R134" s="143"/>
      <c r="S134" s="143"/>
      <c r="T134" s="143"/>
      <c r="U134" s="143"/>
    </row>
    <row r="135" spans="1:21">
      <c r="A135" s="129"/>
      <c r="B135" s="130"/>
      <c r="C135" s="35"/>
      <c r="D135" s="35"/>
      <c r="E135" s="130"/>
      <c r="F135" s="60"/>
      <c r="G135" s="60"/>
      <c r="H135" s="60"/>
      <c r="I135" s="60"/>
      <c r="J135" s="60"/>
      <c r="K135" s="60"/>
      <c r="L135" s="40"/>
      <c r="M135" s="40"/>
      <c r="N135" s="40"/>
      <c r="O135" s="40"/>
      <c r="P135" s="40"/>
      <c r="Q135" s="40"/>
      <c r="R135" s="40"/>
      <c r="S135" s="40"/>
      <c r="T135" s="40"/>
      <c r="U135" s="40"/>
    </row>
    <row r="136" spans="1:21">
      <c r="A136" s="129"/>
      <c r="B136" s="22" t="s">
        <v>334</v>
      </c>
      <c r="C136" s="35" t="s">
        <v>4</v>
      </c>
      <c r="D136" s="35" t="s">
        <v>5</v>
      </c>
      <c r="E136" s="22"/>
      <c r="F136" s="160"/>
      <c r="G136" s="500">
        <v>55862.913015310005</v>
      </c>
      <c r="H136" s="500">
        <v>71640.805169309999</v>
      </c>
      <c r="I136" s="500">
        <v>67151.009465919997</v>
      </c>
      <c r="J136" s="500">
        <v>100158.96899600999</v>
      </c>
      <c r="K136" s="500">
        <v>74252.954540609993</v>
      </c>
      <c r="L136" s="137">
        <v>77965.602267640497</v>
      </c>
      <c r="M136" s="137">
        <v>81863.882381022515</v>
      </c>
      <c r="N136" s="137">
        <v>85957.076500073657</v>
      </c>
      <c r="O136" s="137">
        <v>90254.930325077323</v>
      </c>
      <c r="P136" s="137">
        <v>94767.676841331195</v>
      </c>
      <c r="Q136" s="137">
        <v>99506.060683397751</v>
      </c>
      <c r="R136" s="137">
        <v>104481.36371756766</v>
      </c>
      <c r="S136" s="137">
        <v>109705.43190344602</v>
      </c>
      <c r="T136" s="137">
        <v>115190.70349861833</v>
      </c>
      <c r="U136" s="137">
        <v>120950.23867354925</v>
      </c>
    </row>
    <row r="137" spans="1:21">
      <c r="A137" s="129"/>
      <c r="B137" s="142" t="s">
        <v>164</v>
      </c>
      <c r="C137" s="35" t="s">
        <v>4</v>
      </c>
      <c r="D137" s="35" t="s">
        <v>5</v>
      </c>
      <c r="E137" s="20"/>
      <c r="F137" s="160"/>
      <c r="G137" s="160">
        <v>20188.554982310001</v>
      </c>
      <c r="H137" s="160">
        <v>22066.916758889998</v>
      </c>
      <c r="I137" s="160">
        <v>21498.672226439998</v>
      </c>
      <c r="J137" s="160">
        <v>24866.916758889998</v>
      </c>
      <c r="K137" s="160">
        <v>19469.910426210001</v>
      </c>
      <c r="L137" s="502">
        <v>20443.405947520503</v>
      </c>
      <c r="M137" s="502">
        <v>21465.576244896525</v>
      </c>
      <c r="N137" s="502">
        <v>22538.855057141354</v>
      </c>
      <c r="O137" s="502">
        <v>23665.797809998421</v>
      </c>
      <c r="P137" s="502">
        <v>24849.087700498345</v>
      </c>
      <c r="Q137" s="502">
        <v>26091.542085523259</v>
      </c>
      <c r="R137" s="502">
        <v>27396.119189799425</v>
      </c>
      <c r="S137" s="502">
        <v>28765.925149289393</v>
      </c>
      <c r="T137" s="502">
        <v>30204.221406753866</v>
      </c>
      <c r="U137" s="502">
        <v>31714.432477091559</v>
      </c>
    </row>
    <row r="138" spans="1:21">
      <c r="A138" s="39"/>
      <c r="B138" s="142" t="s">
        <v>165</v>
      </c>
      <c r="C138" s="35" t="s">
        <v>4</v>
      </c>
      <c r="D138" s="35" t="s">
        <v>5</v>
      </c>
      <c r="E138" s="20"/>
      <c r="F138" s="160"/>
      <c r="G138" s="160">
        <v>7876.8764730100002</v>
      </c>
      <c r="H138" s="160">
        <v>8434.0781778199998</v>
      </c>
      <c r="I138" s="160">
        <v>8142.9531023400004</v>
      </c>
      <c r="J138" s="160">
        <v>13813.75702682</v>
      </c>
      <c r="K138" s="160">
        <v>25770.995543459998</v>
      </c>
      <c r="L138" s="503">
        <v>27059.545320632998</v>
      </c>
      <c r="M138" s="503">
        <v>28412.522586664647</v>
      </c>
      <c r="N138" s="503">
        <v>29833.148715997882</v>
      </c>
      <c r="O138" s="503">
        <v>31324.806151797773</v>
      </c>
      <c r="P138" s="503">
        <v>32891.046459387668</v>
      </c>
      <c r="Q138" s="503">
        <v>34535.598782357047</v>
      </c>
      <c r="R138" s="503">
        <v>36262.378721474903</v>
      </c>
      <c r="S138" s="503">
        <v>38075.497657548643</v>
      </c>
      <c r="T138" s="503">
        <v>39979.272540426078</v>
      </c>
      <c r="U138" s="503">
        <v>41978.23616744738</v>
      </c>
    </row>
    <row r="139" spans="1:21">
      <c r="A139" s="129"/>
      <c r="B139" s="142" t="s">
        <v>166</v>
      </c>
      <c r="C139" s="35" t="s">
        <v>4</v>
      </c>
      <c r="D139" s="35" t="s">
        <v>5</v>
      </c>
      <c r="E139" s="20"/>
      <c r="F139" s="160"/>
      <c r="G139" s="160"/>
      <c r="H139" s="160"/>
      <c r="I139" s="160"/>
      <c r="J139" s="160"/>
      <c r="K139" s="160"/>
      <c r="L139" s="503"/>
      <c r="M139" s="503"/>
      <c r="N139" s="503"/>
      <c r="O139" s="503"/>
      <c r="P139" s="503"/>
      <c r="Q139" s="503"/>
      <c r="R139" s="503"/>
      <c r="S139" s="503"/>
      <c r="T139" s="503"/>
      <c r="U139" s="503"/>
    </row>
    <row r="140" spans="1:21">
      <c r="A140" s="129"/>
      <c r="B140" s="154" t="s">
        <v>152</v>
      </c>
      <c r="C140" s="35" t="s">
        <v>4</v>
      </c>
      <c r="D140" s="35" t="s">
        <v>5</v>
      </c>
      <c r="E140" s="20"/>
      <c r="F140" s="160"/>
      <c r="G140" s="160"/>
      <c r="H140" s="160"/>
      <c r="I140" s="160"/>
      <c r="J140" s="160"/>
      <c r="K140" s="160"/>
      <c r="L140" s="137"/>
      <c r="M140" s="137"/>
      <c r="N140" s="137"/>
      <c r="O140" s="137"/>
      <c r="P140" s="137"/>
      <c r="Q140" s="137"/>
      <c r="R140" s="137"/>
      <c r="S140" s="137"/>
      <c r="T140" s="137"/>
      <c r="U140" s="137"/>
    </row>
    <row r="141" spans="1:21">
      <c r="A141" s="129"/>
      <c r="B141" s="154" t="s">
        <v>153</v>
      </c>
      <c r="C141" s="35" t="s">
        <v>4</v>
      </c>
      <c r="D141" s="35" t="s">
        <v>5</v>
      </c>
      <c r="E141" s="20"/>
      <c r="F141" s="160"/>
      <c r="G141" s="160"/>
      <c r="H141" s="160"/>
      <c r="I141" s="160"/>
      <c r="J141" s="160"/>
      <c r="K141" s="160"/>
      <c r="L141" s="137"/>
      <c r="M141" s="137"/>
      <c r="N141" s="137"/>
      <c r="O141" s="137"/>
      <c r="P141" s="137"/>
      <c r="Q141" s="137"/>
      <c r="R141" s="137"/>
      <c r="S141" s="137"/>
      <c r="T141" s="137"/>
      <c r="U141" s="137"/>
    </row>
    <row r="142" spans="1:21">
      <c r="A142" s="129"/>
      <c r="B142" s="142" t="s">
        <v>167</v>
      </c>
      <c r="C142" s="35" t="s">
        <v>4</v>
      </c>
      <c r="D142" s="35" t="s">
        <v>5</v>
      </c>
      <c r="E142" s="20"/>
      <c r="F142" s="160"/>
      <c r="G142" s="160"/>
      <c r="H142" s="160"/>
      <c r="I142" s="160"/>
      <c r="J142" s="160"/>
      <c r="K142" s="160"/>
      <c r="L142" s="162"/>
      <c r="M142" s="162"/>
      <c r="N142" s="162"/>
      <c r="O142" s="162"/>
      <c r="P142" s="162"/>
      <c r="Q142" s="162"/>
      <c r="R142" s="162"/>
      <c r="S142" s="162"/>
      <c r="T142" s="162"/>
      <c r="U142" s="162"/>
    </row>
    <row r="143" spans="1:21">
      <c r="A143" s="129"/>
      <c r="B143" s="142" t="s">
        <v>168</v>
      </c>
      <c r="C143" s="35" t="s">
        <v>4</v>
      </c>
      <c r="D143" s="35" t="s">
        <v>5</v>
      </c>
      <c r="E143" s="20"/>
      <c r="F143" s="160"/>
      <c r="G143" s="160">
        <v>27797.481559990003</v>
      </c>
      <c r="H143" s="160">
        <v>41139.810232600001</v>
      </c>
      <c r="I143" s="160">
        <v>37509.384137139998</v>
      </c>
      <c r="J143" s="160">
        <v>61478.295210300006</v>
      </c>
      <c r="K143" s="160">
        <v>29012.048570939998</v>
      </c>
      <c r="L143" s="503">
        <v>30462.650999486999</v>
      </c>
      <c r="M143" s="503">
        <v>31985.78354946135</v>
      </c>
      <c r="N143" s="503">
        <v>33585.072726934421</v>
      </c>
      <c r="O143" s="503">
        <v>35264.326363281136</v>
      </c>
      <c r="P143" s="503">
        <v>37027.5426814452</v>
      </c>
      <c r="Q143" s="503">
        <v>38878.919815517453</v>
      </c>
      <c r="R143" s="503">
        <v>40822.865806293332</v>
      </c>
      <c r="S143" s="503">
        <v>42864.009096607995</v>
      </c>
      <c r="T143" s="503">
        <v>45007.209551438398</v>
      </c>
      <c r="U143" s="503">
        <v>47257.570029010312</v>
      </c>
    </row>
    <row r="144" spans="1:21" s="63" customFormat="1" ht="12.75">
      <c r="A144" s="62"/>
      <c r="B144" s="142" t="s">
        <v>169</v>
      </c>
      <c r="C144" s="62" t="str">
        <f>'Data Request'!$C$6</f>
        <v>Naira</v>
      </c>
      <c r="D144" s="62" t="str">
        <f>'Data Request'!$C$7</f>
        <v>Million</v>
      </c>
      <c r="E144" s="131"/>
      <c r="F144" s="160"/>
      <c r="G144" s="160"/>
      <c r="H144" s="160"/>
      <c r="I144" s="160"/>
      <c r="J144" s="160"/>
      <c r="K144" s="160"/>
      <c r="L144" s="153"/>
      <c r="M144" s="153"/>
      <c r="N144" s="153"/>
      <c r="O144" s="153"/>
      <c r="P144" s="143"/>
      <c r="Q144" s="143"/>
      <c r="R144" s="143"/>
      <c r="S144" s="143"/>
      <c r="T144" s="143"/>
      <c r="U144" s="143"/>
    </row>
    <row r="145" spans="1:21" s="63" customFormat="1" ht="12.75">
      <c r="A145" s="62"/>
      <c r="B145" s="151" t="s">
        <v>158</v>
      </c>
      <c r="C145" s="62" t="str">
        <f>'Data Request'!$C$6</f>
        <v>Naira</v>
      </c>
      <c r="D145" s="62" t="str">
        <f>'Data Request'!$C$7</f>
        <v>Million</v>
      </c>
      <c r="E145" s="132"/>
      <c r="F145" s="160"/>
      <c r="G145" s="160"/>
      <c r="H145" s="160"/>
      <c r="I145" s="160"/>
      <c r="J145" s="160"/>
      <c r="K145" s="160"/>
      <c r="L145" s="149"/>
      <c r="M145" s="149"/>
      <c r="N145" s="149"/>
      <c r="O145" s="149"/>
      <c r="P145" s="143"/>
      <c r="Q145" s="143"/>
      <c r="R145" s="143"/>
      <c r="S145" s="143"/>
      <c r="T145" s="143"/>
      <c r="U145" s="143"/>
    </row>
    <row r="146" spans="1:21" s="63" customFormat="1" ht="12.75">
      <c r="A146" s="62"/>
      <c r="B146" s="151" t="s">
        <v>159</v>
      </c>
      <c r="C146" s="62" t="str">
        <f>'Data Request'!$C$6</f>
        <v>Naira</v>
      </c>
      <c r="D146" s="62" t="str">
        <f>'Data Request'!$C$7</f>
        <v>Million</v>
      </c>
      <c r="E146" s="132"/>
      <c r="F146" s="160"/>
      <c r="G146" s="160"/>
      <c r="H146" s="160"/>
      <c r="I146" s="160"/>
      <c r="J146" s="160"/>
      <c r="K146" s="160"/>
      <c r="L146" s="149"/>
      <c r="M146" s="149"/>
      <c r="N146" s="149"/>
      <c r="O146" s="149"/>
      <c r="P146" s="143"/>
      <c r="Q146" s="143"/>
      <c r="R146" s="143"/>
      <c r="S146" s="143"/>
      <c r="T146" s="143"/>
      <c r="U146" s="143"/>
    </row>
    <row r="147" spans="1:21" s="63" customFormat="1" ht="12.75">
      <c r="A147" s="62"/>
      <c r="B147" s="151" t="s">
        <v>160</v>
      </c>
      <c r="C147" s="62" t="str">
        <f>'Data Request'!$C$6</f>
        <v>Naira</v>
      </c>
      <c r="D147" s="62" t="str">
        <f>'Data Request'!$C$7</f>
        <v>Million</v>
      </c>
      <c r="E147" s="132"/>
      <c r="F147" s="160"/>
      <c r="G147" s="160"/>
      <c r="H147" s="160"/>
      <c r="I147" s="160"/>
      <c r="J147" s="160"/>
      <c r="K147" s="160"/>
      <c r="L147" s="149"/>
      <c r="M147" s="149"/>
      <c r="N147" s="149"/>
      <c r="O147" s="149"/>
      <c r="P147" s="143"/>
      <c r="Q147" s="143"/>
      <c r="R147" s="143"/>
      <c r="S147" s="143"/>
      <c r="T147" s="143"/>
      <c r="U147" s="143"/>
    </row>
    <row r="148" spans="1:21">
      <c r="A148" s="129"/>
      <c r="B148" s="108"/>
      <c r="C148" s="35"/>
      <c r="D148" s="35"/>
      <c r="E148" s="20"/>
      <c r="F148" s="37"/>
      <c r="G148" s="37"/>
      <c r="H148" s="37"/>
      <c r="I148" s="37"/>
      <c r="J148" s="37"/>
      <c r="K148" s="37"/>
      <c r="L148" s="40"/>
      <c r="M148" s="40"/>
      <c r="N148" s="40"/>
      <c r="O148" s="40"/>
      <c r="P148" s="40"/>
      <c r="Q148" s="40"/>
      <c r="R148" s="40"/>
      <c r="S148" s="40"/>
      <c r="T148" s="40"/>
      <c r="U148" s="40"/>
    </row>
    <row r="149" spans="1:21">
      <c r="A149" s="129"/>
      <c r="B149" s="22" t="s">
        <v>156</v>
      </c>
      <c r="C149" s="35" t="s">
        <v>4</v>
      </c>
      <c r="D149" s="35" t="s">
        <v>5</v>
      </c>
      <c r="E149" s="22"/>
      <c r="F149" s="160"/>
      <c r="G149" s="160">
        <v>24339.800668249991</v>
      </c>
      <c r="H149" s="160">
        <v>668.9861492899945</v>
      </c>
      <c r="I149" s="160">
        <v>2874.7878172500059</v>
      </c>
      <c r="J149" s="160">
        <v>772.88055650000751</v>
      </c>
      <c r="K149" s="160">
        <v>28194.698202319996</v>
      </c>
      <c r="L149" s="137"/>
      <c r="M149" s="137"/>
      <c r="N149" s="137"/>
      <c r="O149" s="137"/>
      <c r="P149" s="137"/>
      <c r="Q149" s="137"/>
      <c r="R149" s="137"/>
      <c r="S149" s="137"/>
      <c r="T149" s="137"/>
      <c r="U149" s="137"/>
    </row>
    <row r="150" spans="1:21" s="63" customFormat="1" ht="12.75">
      <c r="A150" s="62"/>
      <c r="B150" s="22" t="s">
        <v>174</v>
      </c>
      <c r="C150" s="62" t="str">
        <f>'Data Request'!$C$6</f>
        <v>Naira</v>
      </c>
      <c r="D150" s="62" t="str">
        <f>'Data Request'!$C$7</f>
        <v>Million</v>
      </c>
      <c r="E150" s="131"/>
      <c r="F150" s="160"/>
      <c r="G150" s="160">
        <v>6346.2197905399998</v>
      </c>
      <c r="H150" s="160">
        <v>9570.8818049500005</v>
      </c>
      <c r="I150" s="160">
        <v>5131.0926872</v>
      </c>
      <c r="J150" s="160">
        <v>13909.255467870002</v>
      </c>
      <c r="K150" s="160">
        <v>6798.42227</v>
      </c>
      <c r="L150" s="137"/>
      <c r="M150" s="137"/>
      <c r="N150" s="137"/>
      <c r="O150" s="137"/>
      <c r="P150" s="137"/>
      <c r="Q150" s="137"/>
      <c r="R150" s="137"/>
      <c r="S150" s="137"/>
      <c r="T150" s="137"/>
      <c r="U150" s="137"/>
    </row>
    <row r="151" spans="1:21" s="63" customFormat="1" ht="12.75">
      <c r="A151" s="62"/>
      <c r="B151" s="22" t="s">
        <v>175</v>
      </c>
      <c r="C151" s="62" t="str">
        <f>'Data Request'!$C$6</f>
        <v>Naira</v>
      </c>
      <c r="D151" s="62" t="str">
        <f>'Data Request'!$C$7</f>
        <v>Million</v>
      </c>
      <c r="E151" s="131"/>
      <c r="F151" s="160"/>
      <c r="G151" s="160">
        <v>9570.8818049500005</v>
      </c>
      <c r="H151" s="160">
        <v>5131.0926872</v>
      </c>
      <c r="I151" s="160">
        <v>13909.255467870002</v>
      </c>
      <c r="J151" s="160">
        <v>6798.42227</v>
      </c>
      <c r="K151" s="160">
        <v>5429.31200326</v>
      </c>
      <c r="L151" s="162">
        <v>5429.31</v>
      </c>
      <c r="M151" s="162">
        <v>5429.3079967399999</v>
      </c>
      <c r="N151" s="162">
        <v>5429.3059934800003</v>
      </c>
      <c r="O151" s="162">
        <v>5429.3059934800003</v>
      </c>
      <c r="P151" s="162">
        <v>5429.3059934800003</v>
      </c>
      <c r="Q151" s="162">
        <v>5429.3059934800003</v>
      </c>
      <c r="R151" s="162">
        <v>5429.3059934800003</v>
      </c>
      <c r="S151" s="162">
        <v>5429.3059934800003</v>
      </c>
      <c r="T151" s="162">
        <v>5429.3059934800003</v>
      </c>
      <c r="U151" s="162">
        <v>5429.3059934800003</v>
      </c>
    </row>
    <row r="152" spans="1:21">
      <c r="A152" s="129"/>
      <c r="B152" s="20"/>
      <c r="C152" s="35"/>
      <c r="D152" s="35"/>
      <c r="E152" s="20"/>
      <c r="F152" s="37"/>
      <c r="G152" s="37"/>
      <c r="H152" s="37"/>
      <c r="I152" s="37"/>
      <c r="J152" s="37"/>
      <c r="K152" s="37"/>
      <c r="L152" s="40"/>
      <c r="M152" s="40"/>
      <c r="N152" s="40"/>
      <c r="O152" s="40"/>
      <c r="P152" s="40"/>
      <c r="Q152" s="40"/>
      <c r="R152" s="40"/>
      <c r="S152" s="40"/>
      <c r="T152" s="40"/>
      <c r="U152" s="40"/>
    </row>
    <row r="153" spans="1:21">
      <c r="A153" s="129"/>
      <c r="B153" s="128" t="s">
        <v>332</v>
      </c>
      <c r="C153" s="128"/>
      <c r="D153" s="125"/>
      <c r="E153" s="126"/>
      <c r="F153" s="127"/>
      <c r="G153" s="127"/>
      <c r="H153" s="127"/>
      <c r="I153" s="127"/>
      <c r="J153" s="127"/>
      <c r="K153" s="127"/>
      <c r="L153" s="127"/>
      <c r="M153" s="127"/>
      <c r="N153" s="127"/>
      <c r="O153" s="127"/>
      <c r="P153" s="127"/>
      <c r="Q153" s="127"/>
      <c r="R153" s="127"/>
      <c r="S153" s="127"/>
      <c r="T153" s="127"/>
      <c r="U153" s="127"/>
    </row>
    <row r="154" spans="1:21">
      <c r="A154" s="129"/>
      <c r="B154" s="20"/>
      <c r="C154" s="35"/>
      <c r="D154" s="35"/>
      <c r="E154" s="20"/>
      <c r="F154" s="33"/>
      <c r="G154" s="33"/>
      <c r="H154" s="33"/>
      <c r="I154" s="33"/>
      <c r="J154" s="33"/>
      <c r="K154" s="33"/>
      <c r="L154" s="33"/>
      <c r="M154" s="33"/>
      <c r="N154" s="33"/>
      <c r="O154" s="33"/>
      <c r="P154" s="33"/>
      <c r="Q154" s="33"/>
      <c r="R154" s="33"/>
      <c r="S154" s="33"/>
      <c r="T154" s="33"/>
      <c r="U154" s="33"/>
    </row>
    <row r="155" spans="1:21" s="63" customFormat="1" ht="12.75">
      <c r="B155" s="158" t="s">
        <v>392</v>
      </c>
      <c r="C155" s="62"/>
      <c r="D155" s="62"/>
      <c r="E155" s="133"/>
      <c r="F155" s="134"/>
      <c r="G155" s="134"/>
      <c r="H155" s="134"/>
      <c r="I155" s="134"/>
      <c r="J155" s="134"/>
      <c r="K155" s="134"/>
    </row>
    <row r="156" spans="1:21" s="45" customFormat="1" ht="12.75">
      <c r="B156" s="155" t="s">
        <v>302</v>
      </c>
      <c r="C156" s="97"/>
      <c r="E156" s="156"/>
    </row>
    <row r="157" spans="1:21" s="63" customFormat="1" ht="12.75">
      <c r="A157" s="50"/>
      <c r="B157" s="142" t="s">
        <v>304</v>
      </c>
      <c r="C157" s="45" t="s">
        <v>4</v>
      </c>
      <c r="D157" s="45" t="s">
        <v>5</v>
      </c>
      <c r="E157" s="108"/>
      <c r="F157" s="143"/>
      <c r="G157" s="143"/>
      <c r="H157" s="143"/>
      <c r="I157" s="143"/>
      <c r="J157" s="143"/>
      <c r="K157" s="143"/>
      <c r="L157" s="162"/>
      <c r="M157" s="162"/>
      <c r="N157" s="162"/>
      <c r="O157" s="162"/>
      <c r="P157" s="162"/>
      <c r="Q157" s="162"/>
      <c r="R157" s="162"/>
      <c r="S157" s="162"/>
      <c r="T157" s="162"/>
      <c r="U157" s="162"/>
    </row>
    <row r="158" spans="1:21" s="63" customFormat="1" ht="12.75">
      <c r="A158" s="50"/>
      <c r="B158" s="142" t="s">
        <v>305</v>
      </c>
      <c r="C158" s="45" t="s">
        <v>4</v>
      </c>
      <c r="D158" s="45" t="s">
        <v>5</v>
      </c>
      <c r="E158" s="108"/>
      <c r="F158" s="143"/>
      <c r="G158" s="143"/>
      <c r="H158" s="143"/>
      <c r="I158" s="143"/>
      <c r="J158" s="143"/>
      <c r="K158" s="143"/>
      <c r="L158" s="162"/>
      <c r="M158" s="162"/>
      <c r="N158" s="162"/>
      <c r="O158" s="162"/>
      <c r="P158" s="162"/>
      <c r="Q158" s="162"/>
      <c r="R158" s="162"/>
      <c r="S158" s="162"/>
      <c r="T158" s="162"/>
      <c r="U158" s="162"/>
    </row>
    <row r="159" spans="1:21" s="63" customFormat="1" ht="12.75">
      <c r="A159" s="50"/>
      <c r="B159" s="142" t="s">
        <v>131</v>
      </c>
      <c r="C159" s="45" t="s">
        <v>4</v>
      </c>
      <c r="D159" s="45" t="s">
        <v>5</v>
      </c>
      <c r="E159" s="108"/>
      <c r="F159" s="143"/>
      <c r="G159" s="143"/>
      <c r="H159" s="143"/>
      <c r="I159" s="143"/>
      <c r="J159" s="143"/>
      <c r="K159" s="143"/>
      <c r="L159" s="162"/>
      <c r="M159" s="162"/>
      <c r="N159" s="162"/>
      <c r="O159" s="162"/>
      <c r="P159" s="162"/>
      <c r="Q159" s="162"/>
      <c r="R159" s="162"/>
      <c r="S159" s="162"/>
      <c r="T159" s="162"/>
      <c r="U159" s="162"/>
    </row>
    <row r="160" spans="1:21" s="63" customFormat="1">
      <c r="A160" s="50"/>
      <c r="B160" s="142" t="s">
        <v>130</v>
      </c>
      <c r="C160" s="45" t="s">
        <v>4</v>
      </c>
      <c r="D160" s="45" t="s">
        <v>5</v>
      </c>
      <c r="E160" s="108"/>
      <c r="F160" s="143"/>
      <c r="G160" s="143"/>
      <c r="H160" s="143"/>
      <c r="I160" s="143"/>
      <c r="J160" s="143"/>
      <c r="K160" s="143"/>
      <c r="L160" s="162">
        <v>35000</v>
      </c>
      <c r="M160" s="505">
        <v>33250</v>
      </c>
      <c r="N160" s="505">
        <v>31587.5</v>
      </c>
      <c r="O160" s="505">
        <v>30008.124999999996</v>
      </c>
      <c r="P160" s="505">
        <v>28507.71875</v>
      </c>
      <c r="Q160" s="505">
        <v>27082.332812500001</v>
      </c>
      <c r="R160" s="505">
        <v>25728.216171874996</v>
      </c>
      <c r="S160" s="505">
        <v>24441.805363281248</v>
      </c>
      <c r="T160" s="505">
        <v>23219.715095117186</v>
      </c>
      <c r="U160" s="505">
        <v>22058.729340361326</v>
      </c>
    </row>
    <row r="161" spans="1:21" s="63" customFormat="1">
      <c r="A161" s="50"/>
      <c r="B161" s="142" t="s">
        <v>134</v>
      </c>
      <c r="C161" s="45" t="s">
        <v>4</v>
      </c>
      <c r="D161" s="45" t="s">
        <v>5</v>
      </c>
      <c r="E161" s="108"/>
      <c r="F161" s="143"/>
      <c r="G161" s="143"/>
      <c r="H161" s="143"/>
      <c r="I161" s="143"/>
      <c r="J161" s="143"/>
      <c r="K161" s="143"/>
      <c r="L161" s="162">
        <v>20000</v>
      </c>
      <c r="M161" s="504">
        <v>19000</v>
      </c>
      <c r="N161" s="504">
        <v>18050</v>
      </c>
      <c r="O161" s="504">
        <v>17147.499999999996</v>
      </c>
      <c r="P161" s="504">
        <v>16290.125</v>
      </c>
      <c r="Q161" s="504">
        <v>15475.61875</v>
      </c>
      <c r="R161" s="504">
        <v>14701.837812499998</v>
      </c>
      <c r="S161" s="504">
        <v>13966.745921874999</v>
      </c>
      <c r="T161" s="504">
        <v>13268.408625781249</v>
      </c>
      <c r="U161" s="504">
        <v>12604.988194492185</v>
      </c>
    </row>
    <row r="162" spans="1:21" s="45" customFormat="1" ht="12.75">
      <c r="B162" s="155" t="s">
        <v>303</v>
      </c>
      <c r="C162" s="157"/>
      <c r="E162" s="156"/>
      <c r="F162" s="48"/>
      <c r="G162" s="48"/>
      <c r="H162" s="48"/>
      <c r="I162" s="48"/>
      <c r="J162" s="48"/>
      <c r="K162" s="48"/>
      <c r="L162" s="123"/>
      <c r="M162" s="123"/>
      <c r="N162" s="123"/>
      <c r="O162" s="123"/>
      <c r="P162" s="123"/>
      <c r="Q162" s="123"/>
      <c r="R162" s="123"/>
      <c r="S162" s="123"/>
      <c r="T162" s="123"/>
      <c r="U162" s="123"/>
    </row>
    <row r="163" spans="1:21" s="63" customFormat="1" ht="12.75">
      <c r="A163" s="50"/>
      <c r="B163" s="142" t="s">
        <v>300</v>
      </c>
      <c r="C163" s="35" t="s">
        <v>10</v>
      </c>
      <c r="D163" s="35" t="s">
        <v>5</v>
      </c>
      <c r="E163" s="124"/>
      <c r="F163" s="143"/>
      <c r="G163" s="143"/>
      <c r="H163" s="143"/>
      <c r="I163" s="143"/>
      <c r="J163" s="143"/>
      <c r="K163" s="143"/>
      <c r="L163" s="162"/>
      <c r="M163" s="162"/>
      <c r="N163" s="162"/>
      <c r="O163" s="162"/>
      <c r="P163" s="162"/>
      <c r="Q163" s="162"/>
      <c r="R163" s="162"/>
      <c r="S163" s="162"/>
      <c r="T163" s="162"/>
      <c r="U163" s="162"/>
    </row>
    <row r="164" spans="1:21" s="63" customFormat="1" ht="12.75">
      <c r="A164" s="50"/>
      <c r="B164" s="142" t="s">
        <v>389</v>
      </c>
      <c r="C164" s="35" t="s">
        <v>10</v>
      </c>
      <c r="D164" s="35" t="s">
        <v>5</v>
      </c>
      <c r="E164" s="124"/>
      <c r="F164" s="143"/>
      <c r="G164" s="143"/>
      <c r="H164" s="143"/>
      <c r="I164" s="143"/>
      <c r="J164" s="143"/>
      <c r="K164" s="143"/>
      <c r="L164" s="162"/>
      <c r="M164" s="162"/>
      <c r="N164" s="162"/>
      <c r="O164" s="162"/>
      <c r="P164" s="162"/>
      <c r="Q164" s="162"/>
      <c r="R164" s="162"/>
      <c r="S164" s="162"/>
      <c r="T164" s="162"/>
      <c r="U164" s="162"/>
    </row>
    <row r="165" spans="1:21" s="63" customFormat="1" ht="12.75">
      <c r="A165" s="50"/>
      <c r="B165" s="142" t="s">
        <v>301</v>
      </c>
      <c r="C165" s="35" t="s">
        <v>10</v>
      </c>
      <c r="D165" s="35" t="s">
        <v>5</v>
      </c>
      <c r="E165" s="124"/>
      <c r="F165" s="143"/>
      <c r="G165" s="143"/>
      <c r="H165" s="143"/>
      <c r="I165" s="143"/>
      <c r="J165" s="143"/>
      <c r="K165" s="143"/>
      <c r="L165" s="162"/>
      <c r="M165" s="162"/>
      <c r="N165" s="162"/>
      <c r="O165" s="162"/>
      <c r="P165" s="162"/>
      <c r="Q165" s="162"/>
      <c r="R165" s="162"/>
      <c r="S165" s="162"/>
      <c r="T165" s="162"/>
      <c r="U165" s="162"/>
    </row>
    <row r="166" spans="1:21" s="45" customFormat="1" ht="12.75">
      <c r="B166" s="19"/>
      <c r="C166" s="82"/>
      <c r="E166" s="47"/>
      <c r="F166" s="48"/>
      <c r="G166" s="48"/>
      <c r="H166" s="48"/>
      <c r="I166" s="48"/>
      <c r="J166" s="48"/>
      <c r="K166" s="48"/>
      <c r="L166" s="48"/>
      <c r="M166" s="48"/>
      <c r="N166" s="48"/>
      <c r="O166" s="48"/>
    </row>
    <row r="167" spans="1:21" s="45" customFormat="1" ht="12.75">
      <c r="B167" s="436" t="s">
        <v>390</v>
      </c>
      <c r="C167" s="437" t="s">
        <v>4</v>
      </c>
      <c r="D167" s="437" t="s">
        <v>5</v>
      </c>
      <c r="E167" s="365"/>
      <c r="F167" s="438"/>
      <c r="G167" s="438"/>
      <c r="H167" s="438"/>
      <c r="I167" s="438"/>
      <c r="J167" s="438"/>
      <c r="K167" s="438"/>
      <c r="L167" s="439"/>
      <c r="M167" s="439">
        <f>SUM(M160:M166)</f>
        <v>52250</v>
      </c>
      <c r="N167" s="439">
        <f t="shared" ref="N167:U167" si="5">SUM(N160:N166)</f>
        <v>49637.5</v>
      </c>
      <c r="O167" s="439">
        <f t="shared" si="5"/>
        <v>47155.624999999993</v>
      </c>
      <c r="P167" s="439">
        <f t="shared" si="5"/>
        <v>44797.84375</v>
      </c>
      <c r="Q167" s="439">
        <f t="shared" si="5"/>
        <v>42557.951562499999</v>
      </c>
      <c r="R167" s="439">
        <f t="shared" si="5"/>
        <v>40430.053984374994</v>
      </c>
      <c r="S167" s="439">
        <f t="shared" si="5"/>
        <v>38408.551285156245</v>
      </c>
      <c r="T167" s="439">
        <f t="shared" si="5"/>
        <v>36488.123720898438</v>
      </c>
      <c r="U167" s="439">
        <f t="shared" si="5"/>
        <v>34663.717534853509</v>
      </c>
    </row>
    <row r="168" spans="1:21" s="45" customFormat="1" ht="12.75">
      <c r="B168" s="436" t="s">
        <v>391</v>
      </c>
      <c r="C168" s="437" t="s">
        <v>4</v>
      </c>
      <c r="D168" s="437" t="s">
        <v>5</v>
      </c>
      <c r="E168" s="365"/>
      <c r="F168" s="438"/>
      <c r="G168" s="438"/>
      <c r="H168" s="438"/>
      <c r="I168" s="438"/>
      <c r="J168" s="438"/>
      <c r="K168" s="438"/>
      <c r="L168" s="501"/>
      <c r="M168" s="439">
        <v>-26086.354802697664</v>
      </c>
      <c r="N168" s="439">
        <v>-23359.235933047705</v>
      </c>
      <c r="O168" s="439">
        <v>-25433.257266030341</v>
      </c>
      <c r="P168" s="439">
        <v>-25724.852863303648</v>
      </c>
      <c r="Q168" s="439">
        <v>-55086.824290036224</v>
      </c>
      <c r="R168" s="439">
        <v>-58524.216530920123</v>
      </c>
      <c r="S168" s="439">
        <v>-59400.838925110671</v>
      </c>
      <c r="T168" s="439">
        <v>-67495.936065196875</v>
      </c>
      <c r="U168" s="439">
        <v>-72854.005054538575</v>
      </c>
    </row>
    <row r="169" spans="1:21" s="45" customFormat="1" ht="12.75">
      <c r="B169" s="19"/>
      <c r="C169" s="82"/>
      <c r="E169" s="47"/>
      <c r="F169" s="48"/>
      <c r="G169" s="48"/>
      <c r="H169" s="48"/>
      <c r="I169" s="48"/>
      <c r="J169" s="48"/>
      <c r="K169" s="48"/>
      <c r="L169" s="48"/>
      <c r="M169" s="48"/>
      <c r="N169" s="48"/>
      <c r="O169" s="48"/>
    </row>
    <row r="170" spans="1:21" s="63" customFormat="1" ht="12.75">
      <c r="A170" s="45"/>
      <c r="B170" s="49" t="s">
        <v>179</v>
      </c>
      <c r="C170" s="45"/>
      <c r="D170" s="45"/>
      <c r="E170" s="49"/>
      <c r="F170" s="48"/>
      <c r="G170" s="48"/>
      <c r="H170" s="48"/>
      <c r="I170" s="48"/>
      <c r="J170" s="48"/>
      <c r="K170" s="48"/>
      <c r="L170" s="48"/>
      <c r="M170" s="48"/>
      <c r="N170" s="48"/>
      <c r="O170" s="48"/>
      <c r="P170" s="46"/>
      <c r="Q170" s="46"/>
      <c r="R170" s="46"/>
      <c r="S170" s="46"/>
      <c r="T170" s="46"/>
      <c r="U170" s="46"/>
    </row>
    <row r="171" spans="1:21" ht="27.4" customHeight="1">
      <c r="B171" s="147" t="s">
        <v>176</v>
      </c>
      <c r="C171" s="148" t="s">
        <v>136</v>
      </c>
      <c r="D171" s="148" t="s">
        <v>138</v>
      </c>
      <c r="E171" s="148" t="s">
        <v>137</v>
      </c>
      <c r="F171" s="136"/>
      <c r="G171" s="136"/>
      <c r="H171" s="136"/>
    </row>
    <row r="172" spans="1:21">
      <c r="B172" s="142" t="s">
        <v>132</v>
      </c>
      <c r="C172" s="145">
        <v>0.1</v>
      </c>
      <c r="D172" s="146">
        <v>5</v>
      </c>
      <c r="E172" s="146">
        <v>4</v>
      </c>
      <c r="F172" s="136"/>
      <c r="G172" s="136"/>
      <c r="H172" s="136"/>
    </row>
    <row r="173" spans="1:21">
      <c r="B173" s="142" t="s">
        <v>133</v>
      </c>
      <c r="C173" s="145">
        <v>0.1</v>
      </c>
      <c r="D173" s="146">
        <v>5</v>
      </c>
      <c r="E173" s="146">
        <v>4</v>
      </c>
      <c r="F173" s="136"/>
      <c r="G173" s="136"/>
      <c r="H173" s="136"/>
    </row>
    <row r="174" spans="1:21">
      <c r="B174" s="142" t="s">
        <v>131</v>
      </c>
      <c r="C174" s="145">
        <v>0.1</v>
      </c>
      <c r="D174" s="146">
        <v>5</v>
      </c>
      <c r="E174" s="146">
        <v>4</v>
      </c>
      <c r="F174" s="136"/>
      <c r="G174" s="136"/>
      <c r="H174" s="136"/>
    </row>
    <row r="175" spans="1:21">
      <c r="B175" s="142" t="s">
        <v>130</v>
      </c>
      <c r="C175" s="145">
        <v>0.1</v>
      </c>
      <c r="D175" s="146">
        <v>5</v>
      </c>
      <c r="E175" s="146">
        <v>4</v>
      </c>
      <c r="F175" s="136"/>
      <c r="G175" s="136"/>
      <c r="H175" s="136"/>
    </row>
    <row r="176" spans="1:21">
      <c r="B176" s="142" t="s">
        <v>134</v>
      </c>
      <c r="C176" s="145">
        <v>0.1</v>
      </c>
      <c r="D176" s="146">
        <v>5</v>
      </c>
      <c r="E176" s="146">
        <v>4</v>
      </c>
      <c r="F176" s="136"/>
      <c r="G176" s="136"/>
      <c r="H176" s="136"/>
    </row>
    <row r="177" spans="1:21" s="63" customFormat="1" ht="27.4" customHeight="1">
      <c r="A177" s="45"/>
      <c r="B177" s="147" t="s">
        <v>177</v>
      </c>
      <c r="C177" s="148" t="s">
        <v>136</v>
      </c>
      <c r="D177" s="148" t="s">
        <v>138</v>
      </c>
      <c r="E177" s="148" t="s">
        <v>137</v>
      </c>
      <c r="I177" s="46"/>
      <c r="J177" s="48"/>
      <c r="K177" s="48"/>
      <c r="L177" s="48"/>
      <c r="M177" s="48"/>
      <c r="N177" s="48"/>
      <c r="O177" s="48"/>
      <c r="P177" s="46"/>
      <c r="Q177" s="46"/>
      <c r="R177" s="46"/>
      <c r="S177" s="46"/>
      <c r="T177" s="46"/>
      <c r="U177" s="46"/>
    </row>
    <row r="178" spans="1:21" s="63" customFormat="1" ht="12.75">
      <c r="A178" s="45"/>
      <c r="B178" s="142" t="s">
        <v>300</v>
      </c>
      <c r="C178" s="145">
        <v>0.1</v>
      </c>
      <c r="D178" s="146">
        <v>10</v>
      </c>
      <c r="E178" s="146">
        <v>0</v>
      </c>
      <c r="I178" s="46"/>
      <c r="J178" s="48"/>
      <c r="K178" s="48"/>
      <c r="L178" s="48"/>
      <c r="M178" s="48"/>
      <c r="N178" s="48"/>
      <c r="O178" s="48"/>
      <c r="P178" s="46"/>
      <c r="Q178" s="46"/>
      <c r="R178" s="46"/>
      <c r="S178" s="46"/>
      <c r="T178" s="46"/>
      <c r="U178" s="46"/>
    </row>
    <row r="179" spans="1:21" s="63" customFormat="1" ht="12.75">
      <c r="A179" s="45"/>
      <c r="B179" s="142" t="s">
        <v>389</v>
      </c>
      <c r="C179" s="145">
        <v>0.1</v>
      </c>
      <c r="D179" s="146">
        <v>10</v>
      </c>
      <c r="E179" s="146">
        <v>0</v>
      </c>
      <c r="I179" s="46"/>
      <c r="J179" s="48"/>
      <c r="K179" s="48"/>
      <c r="L179" s="48"/>
      <c r="M179" s="48"/>
      <c r="N179" s="48"/>
      <c r="O179" s="48"/>
      <c r="P179" s="46"/>
      <c r="Q179" s="46"/>
      <c r="R179" s="46"/>
      <c r="S179" s="46"/>
      <c r="T179" s="46"/>
      <c r="U179" s="46"/>
    </row>
    <row r="180" spans="1:21" s="63" customFormat="1" ht="12.75">
      <c r="A180" s="45"/>
      <c r="B180" s="142" t="s">
        <v>301</v>
      </c>
      <c r="C180" s="145">
        <v>0.1</v>
      </c>
      <c r="D180" s="146">
        <v>10</v>
      </c>
      <c r="E180" s="146">
        <v>0</v>
      </c>
      <c r="I180" s="46"/>
      <c r="J180" s="48"/>
      <c r="K180" s="48"/>
      <c r="L180" s="48"/>
      <c r="M180" s="48"/>
      <c r="N180" s="48"/>
      <c r="O180" s="48"/>
      <c r="P180" s="46"/>
      <c r="Q180" s="46"/>
      <c r="R180" s="46"/>
      <c r="S180" s="46"/>
      <c r="T180" s="46"/>
      <c r="U180" s="46"/>
    </row>
    <row r="181" spans="1:21">
      <c r="B181" s="77"/>
      <c r="C181" s="71"/>
      <c r="D181" s="72"/>
      <c r="E181" s="73"/>
      <c r="F181" s="136"/>
      <c r="G181" s="136"/>
      <c r="H181" s="136"/>
      <c r="I181" s="73"/>
    </row>
    <row r="182" spans="1:21">
      <c r="B182" s="47"/>
      <c r="E182" s="47"/>
      <c r="F182" s="48"/>
      <c r="G182" s="48"/>
      <c r="H182" s="48"/>
      <c r="I182" s="48"/>
    </row>
    <row r="183" spans="1:21">
      <c r="B183" s="47"/>
      <c r="E183" s="47"/>
      <c r="F183" s="48"/>
      <c r="G183" s="48"/>
      <c r="H183" s="48"/>
      <c r="I183" s="48"/>
    </row>
  </sheetData>
  <dataValidations count="2">
    <dataValidation type="list" allowBlank="1" showInputMessage="1" showErrorMessage="1" errorTitle="Select items drop-down" error="Select items drop-down" sqref="C2">
      <formula1>Details</formula1>
    </dataValidation>
    <dataValidation allowBlank="1" showInputMessage="1" showErrorMessage="1" errorTitle="Select items from drop-down" error="Select items from drop-down" sqref="C3"/>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D362"/>
  <sheetViews>
    <sheetView topLeftCell="A302" zoomScale="70" zoomScaleNormal="70" workbookViewId="0">
      <selection activeCell="X1" sqref="X1"/>
    </sheetView>
  </sheetViews>
  <sheetFormatPr defaultColWidth="9.140625" defaultRowHeight="12.75"/>
  <cols>
    <col min="1" max="1" width="4.140625" style="7" customWidth="1"/>
    <col min="2" max="7" width="9.140625" style="7"/>
    <col min="8" max="8" width="5.42578125" style="7" customWidth="1"/>
    <col min="9" max="13" width="9.140625" style="7"/>
    <col min="14" max="14" width="36.42578125" style="7" customWidth="1"/>
    <col min="15" max="16384" width="9.140625" style="7"/>
  </cols>
  <sheetData>
    <row r="1" spans="1:29">
      <c r="L1" s="415"/>
      <c r="M1" s="415"/>
      <c r="N1" s="415"/>
      <c r="O1" s="416">
        <f t="shared" ref="O1:R1" si="0">P1-1</f>
        <v>2015</v>
      </c>
      <c r="P1" s="416">
        <f t="shared" si="0"/>
        <v>2016</v>
      </c>
      <c r="Q1" s="416">
        <f t="shared" si="0"/>
        <v>2017</v>
      </c>
      <c r="R1" s="416">
        <f t="shared" si="0"/>
        <v>2018</v>
      </c>
      <c r="S1" s="416">
        <f>T1-1</f>
        <v>2019</v>
      </c>
      <c r="T1" s="417">
        <f>'Data Request'!C8</f>
        <v>2020</v>
      </c>
      <c r="U1" s="416">
        <f>T1+1</f>
        <v>2021</v>
      </c>
      <c r="V1" s="416">
        <f t="shared" ref="V1:AC1" si="1">U1+1</f>
        <v>2022</v>
      </c>
      <c r="W1" s="416">
        <f t="shared" si="1"/>
        <v>2023</v>
      </c>
      <c r="X1" s="416">
        <f t="shared" si="1"/>
        <v>2024</v>
      </c>
      <c r="Y1" s="416">
        <f t="shared" si="1"/>
        <v>2025</v>
      </c>
      <c r="Z1" s="416">
        <f t="shared" si="1"/>
        <v>2026</v>
      </c>
      <c r="AA1" s="416">
        <f t="shared" si="1"/>
        <v>2027</v>
      </c>
      <c r="AB1" s="416">
        <f t="shared" si="1"/>
        <v>2028</v>
      </c>
      <c r="AC1" s="416">
        <f t="shared" si="1"/>
        <v>2029</v>
      </c>
    </row>
    <row r="2" spans="1:29">
      <c r="O2" s="418"/>
      <c r="P2" s="418"/>
      <c r="Q2" s="418"/>
      <c r="R2" s="418"/>
      <c r="S2" s="418"/>
      <c r="T2" s="418"/>
      <c r="U2" s="418"/>
      <c r="V2" s="418"/>
      <c r="W2" s="418"/>
      <c r="X2" s="418"/>
      <c r="Y2" s="418"/>
      <c r="Z2" s="418"/>
      <c r="AA2" s="418"/>
      <c r="AB2" s="418"/>
      <c r="AC2" s="418"/>
    </row>
    <row r="3" spans="1:29">
      <c r="A3" s="419" t="s">
        <v>385</v>
      </c>
      <c r="B3" s="420"/>
      <c r="C3" s="420"/>
      <c r="D3" s="420"/>
      <c r="E3" s="420"/>
      <c r="F3" s="420"/>
      <c r="G3" s="420"/>
      <c r="H3" s="420"/>
      <c r="I3" s="420"/>
      <c r="J3" s="420"/>
      <c r="K3" s="420"/>
      <c r="L3" s="420"/>
      <c r="M3" s="420"/>
      <c r="N3" s="420"/>
      <c r="O3" s="420"/>
      <c r="P3" s="420"/>
      <c r="Q3" s="420"/>
      <c r="R3" s="420"/>
      <c r="S3" s="420"/>
      <c r="T3" s="420"/>
      <c r="U3" s="420"/>
      <c r="V3" s="420"/>
      <c r="W3" s="420"/>
      <c r="X3" s="420"/>
      <c r="Y3" s="420"/>
      <c r="Z3" s="420"/>
      <c r="AA3" s="420"/>
      <c r="AB3" s="420"/>
      <c r="AC3" s="420"/>
    </row>
    <row r="5" spans="1:29">
      <c r="A5" s="421"/>
      <c r="B5" s="421"/>
      <c r="C5" s="421"/>
      <c r="D5" s="421"/>
      <c r="E5" s="421"/>
      <c r="F5" s="421"/>
      <c r="G5" s="421"/>
      <c r="H5" s="421"/>
      <c r="I5" s="421"/>
      <c r="J5" s="421"/>
      <c r="O5" s="418">
        <f>O$1</f>
        <v>2015</v>
      </c>
      <c r="P5" s="418">
        <f t="shared" ref="P5:AC5" si="2">P$1</f>
        <v>2016</v>
      </c>
      <c r="Q5" s="418">
        <f t="shared" si="2"/>
        <v>2017</v>
      </c>
      <c r="R5" s="418">
        <f t="shared" si="2"/>
        <v>2018</v>
      </c>
      <c r="S5" s="418">
        <f t="shared" si="2"/>
        <v>2019</v>
      </c>
      <c r="T5" s="418">
        <f t="shared" si="2"/>
        <v>2020</v>
      </c>
      <c r="U5" s="418">
        <f t="shared" si="2"/>
        <v>2021</v>
      </c>
      <c r="V5" s="418">
        <f t="shared" si="2"/>
        <v>2022</v>
      </c>
      <c r="W5" s="418">
        <f t="shared" si="2"/>
        <v>2023</v>
      </c>
      <c r="X5" s="418">
        <f t="shared" si="2"/>
        <v>2024</v>
      </c>
      <c r="Y5" s="418">
        <f t="shared" si="2"/>
        <v>2025</v>
      </c>
      <c r="Z5" s="418">
        <f t="shared" si="2"/>
        <v>2026</v>
      </c>
      <c r="AA5" s="418">
        <f t="shared" si="2"/>
        <v>2027</v>
      </c>
      <c r="AB5" s="418">
        <f t="shared" si="2"/>
        <v>2028</v>
      </c>
      <c r="AC5" s="418">
        <f t="shared" si="2"/>
        <v>2029</v>
      </c>
    </row>
    <row r="6" spans="1:29">
      <c r="A6" s="421"/>
      <c r="B6" s="421"/>
      <c r="C6" s="421"/>
      <c r="D6" s="421"/>
      <c r="E6" s="421"/>
      <c r="F6" s="421"/>
      <c r="G6" s="421"/>
      <c r="H6" s="421"/>
      <c r="I6" s="421"/>
      <c r="J6" s="421"/>
      <c r="L6" s="416" t="s">
        <v>60</v>
      </c>
      <c r="M6" s="422" t="s">
        <v>386</v>
      </c>
      <c r="N6" s="7" t="s">
        <v>387</v>
      </c>
      <c r="O6" s="423">
        <f ca="1">INDEX(INDIRECT(CONCATENATE("'",$L6,"'!$A$536:$DZ$10000")),MATCH($M6,INDIRECT(CONCATENATE("'",$L6,"'!$A$536:$A$10000")),0),MATCH(O$1,INDIRECT(CONCATENATE("'",$L6,"'!$A$536:$DZ$536")),0))</f>
        <v>0</v>
      </c>
      <c r="P6" s="423">
        <f t="shared" ref="P6:AC6" ca="1" si="3">INDEX(INDIRECT(CONCATENATE("'",$L6,"'!$A$536:$DZ$10000")),MATCH($M6,INDIRECT(CONCATENATE("'",$L6,"'!$A$536:$A$10000")),0),MATCH(P$1,INDIRECT(CONCATENATE("'",$L6,"'!$A$536:$DZ$536")),0))</f>
        <v>0</v>
      </c>
      <c r="Q6" s="423">
        <f t="shared" ca="1" si="3"/>
        <v>0</v>
      </c>
      <c r="R6" s="423">
        <f t="shared" ca="1" si="3"/>
        <v>0</v>
      </c>
      <c r="S6" s="423">
        <f t="shared" ca="1" si="3"/>
        <v>0</v>
      </c>
      <c r="T6" s="423">
        <f t="shared" ca="1" si="3"/>
        <v>0</v>
      </c>
      <c r="U6" s="423">
        <f t="shared" ca="1" si="3"/>
        <v>0</v>
      </c>
      <c r="V6" s="423">
        <f t="shared" ca="1" si="3"/>
        <v>0</v>
      </c>
      <c r="W6" s="423">
        <f t="shared" ca="1" si="3"/>
        <v>0</v>
      </c>
      <c r="X6" s="423">
        <f t="shared" ca="1" si="3"/>
        <v>0</v>
      </c>
      <c r="Y6" s="423">
        <f t="shared" ca="1" si="3"/>
        <v>0</v>
      </c>
      <c r="Z6" s="423">
        <f t="shared" ca="1" si="3"/>
        <v>0</v>
      </c>
      <c r="AA6" s="423">
        <f t="shared" ca="1" si="3"/>
        <v>0</v>
      </c>
      <c r="AB6" s="423">
        <f t="shared" ca="1" si="3"/>
        <v>0</v>
      </c>
      <c r="AC6" s="423">
        <f t="shared" ca="1" si="3"/>
        <v>0</v>
      </c>
    </row>
    <row r="7" spans="1:29">
      <c r="A7" s="421"/>
      <c r="B7" s="421"/>
      <c r="C7" s="421"/>
      <c r="D7" s="421"/>
      <c r="E7" s="421"/>
      <c r="F7" s="421"/>
      <c r="G7" s="421"/>
      <c r="H7" s="421"/>
      <c r="I7" s="421"/>
      <c r="J7" s="421"/>
      <c r="L7" s="432"/>
      <c r="M7" s="433"/>
      <c r="N7" s="7" t="s">
        <v>388</v>
      </c>
      <c r="O7" s="423"/>
      <c r="P7" s="424" t="e">
        <f ca="1">(P6/O6-1)*100</f>
        <v>#DIV/0!</v>
      </c>
      <c r="Q7" s="424" t="e">
        <f t="shared" ref="Q7:W7" ca="1" si="4">(Q6/P6-1)*100</f>
        <v>#DIV/0!</v>
      </c>
      <c r="R7" s="424" t="e">
        <f t="shared" ca="1" si="4"/>
        <v>#DIV/0!</v>
      </c>
      <c r="S7" s="424" t="e">
        <f t="shared" ca="1" si="4"/>
        <v>#DIV/0!</v>
      </c>
      <c r="T7" s="424" t="e">
        <f t="shared" ca="1" si="4"/>
        <v>#DIV/0!</v>
      </c>
      <c r="U7" s="424" t="e">
        <f t="shared" ca="1" si="4"/>
        <v>#DIV/0!</v>
      </c>
      <c r="V7" s="424" t="e">
        <f t="shared" ca="1" si="4"/>
        <v>#DIV/0!</v>
      </c>
      <c r="W7" s="424" t="e">
        <f t="shared" ca="1" si="4"/>
        <v>#DIV/0!</v>
      </c>
      <c r="X7" s="424" t="e">
        <f t="shared" ref="X7" ca="1" si="5">(X6/W6-1)*100</f>
        <v>#DIV/0!</v>
      </c>
      <c r="Y7" s="424" t="e">
        <f t="shared" ref="Y7" ca="1" si="6">(Y6/X6-1)*100</f>
        <v>#DIV/0!</v>
      </c>
      <c r="Z7" s="424" t="e">
        <f t="shared" ref="Z7" ca="1" si="7">(Z6/Y6-1)*100</f>
        <v>#DIV/0!</v>
      </c>
      <c r="AA7" s="424" t="e">
        <f t="shared" ref="AA7" ca="1" si="8">(AA6/Z6-1)*100</f>
        <v>#DIV/0!</v>
      </c>
      <c r="AB7" s="424" t="e">
        <f t="shared" ref="AB7" ca="1" si="9">(AB6/AA6-1)*100</f>
        <v>#DIV/0!</v>
      </c>
      <c r="AC7" s="424" t="e">
        <f t="shared" ref="AC7" ca="1" si="10">(AC6/AB6-1)*100</f>
        <v>#DIV/0!</v>
      </c>
    </row>
    <row r="8" spans="1:29">
      <c r="A8" s="421"/>
      <c r="B8" s="421"/>
      <c r="C8" s="421"/>
      <c r="D8" s="421"/>
      <c r="E8" s="421"/>
      <c r="F8" s="421"/>
      <c r="G8" s="421"/>
      <c r="H8" s="421"/>
      <c r="I8" s="421"/>
      <c r="J8" s="421"/>
      <c r="L8" s="418"/>
      <c r="M8" s="425"/>
      <c r="O8" s="423"/>
      <c r="P8" s="423"/>
      <c r="Q8" s="423"/>
      <c r="R8" s="423"/>
      <c r="S8" s="423"/>
      <c r="T8" s="423"/>
      <c r="U8" s="423"/>
      <c r="V8" s="423"/>
      <c r="W8" s="423"/>
      <c r="X8" s="423"/>
      <c r="Y8" s="423"/>
      <c r="Z8" s="423"/>
      <c r="AA8" s="423"/>
      <c r="AB8" s="423"/>
      <c r="AC8" s="423"/>
    </row>
    <row r="9" spans="1:29">
      <c r="A9" s="421"/>
      <c r="B9" s="421"/>
      <c r="C9" s="421"/>
      <c r="D9" s="421"/>
      <c r="E9" s="421"/>
      <c r="F9" s="421"/>
      <c r="G9" s="421"/>
      <c r="H9" s="421"/>
      <c r="I9" s="421"/>
      <c r="J9" s="421"/>
      <c r="L9" s="418"/>
      <c r="M9" s="425"/>
      <c r="O9" s="423"/>
      <c r="P9" s="423"/>
      <c r="Q9" s="423"/>
      <c r="R9" s="423"/>
      <c r="S9" s="423"/>
      <c r="T9" s="423"/>
      <c r="U9" s="423"/>
      <c r="V9" s="423"/>
      <c r="W9" s="423"/>
      <c r="X9" s="423"/>
      <c r="Y9" s="423"/>
      <c r="Z9" s="423"/>
      <c r="AA9" s="423"/>
      <c r="AB9" s="423"/>
      <c r="AC9" s="423"/>
    </row>
    <row r="10" spans="1:29">
      <c r="A10" s="421"/>
      <c r="B10" s="421"/>
      <c r="C10" s="421"/>
      <c r="D10" s="421"/>
      <c r="E10" s="421"/>
      <c r="F10" s="421"/>
      <c r="G10" s="421"/>
      <c r="H10" s="421"/>
      <c r="I10" s="421"/>
      <c r="J10" s="421"/>
    </row>
    <row r="11" spans="1:29">
      <c r="A11" s="421"/>
      <c r="B11" s="421"/>
      <c r="C11" s="421"/>
      <c r="D11" s="421"/>
      <c r="E11" s="421"/>
      <c r="F11" s="421"/>
      <c r="G11" s="421"/>
      <c r="H11" s="421"/>
      <c r="I11" s="421"/>
      <c r="J11" s="421"/>
    </row>
    <row r="12" spans="1:29">
      <c r="A12" s="421"/>
      <c r="B12" s="421"/>
      <c r="C12" s="421"/>
      <c r="D12" s="421"/>
      <c r="E12" s="421"/>
      <c r="F12" s="421"/>
      <c r="G12" s="421"/>
      <c r="H12" s="421"/>
      <c r="I12" s="421"/>
      <c r="J12" s="421"/>
    </row>
    <row r="13" spans="1:29">
      <c r="A13" s="421"/>
      <c r="B13" s="421"/>
      <c r="C13" s="421"/>
      <c r="D13" s="421"/>
      <c r="E13" s="421"/>
      <c r="F13" s="421"/>
      <c r="G13" s="421"/>
      <c r="H13" s="421"/>
      <c r="I13" s="421"/>
      <c r="J13" s="421"/>
    </row>
    <row r="14" spans="1:29">
      <c r="A14" s="421"/>
      <c r="B14" s="421"/>
      <c r="C14" s="421"/>
      <c r="D14" s="421"/>
      <c r="E14" s="421"/>
      <c r="F14" s="421"/>
      <c r="G14" s="421"/>
      <c r="H14" s="421"/>
      <c r="I14" s="421"/>
      <c r="J14" s="421"/>
    </row>
    <row r="15" spans="1:29">
      <c r="A15" s="421"/>
      <c r="B15" s="421"/>
      <c r="C15" s="421"/>
      <c r="D15" s="421"/>
      <c r="E15" s="421"/>
      <c r="F15" s="421"/>
      <c r="G15" s="421"/>
      <c r="H15" s="421"/>
      <c r="I15" s="421"/>
      <c r="J15" s="421"/>
    </row>
    <row r="16" spans="1:29">
      <c r="A16" s="421"/>
      <c r="B16" s="421"/>
      <c r="C16" s="421"/>
      <c r="D16" s="421"/>
      <c r="E16" s="421"/>
      <c r="F16" s="421"/>
      <c r="G16" s="421"/>
      <c r="H16" s="421"/>
      <c r="I16" s="421"/>
      <c r="J16" s="421"/>
    </row>
    <row r="17" spans="1:29">
      <c r="A17" s="421"/>
      <c r="B17" s="421"/>
      <c r="C17" s="421"/>
      <c r="D17" s="421"/>
      <c r="E17" s="421"/>
      <c r="F17" s="421"/>
      <c r="G17" s="421"/>
      <c r="H17" s="421"/>
      <c r="I17" s="421"/>
      <c r="J17" s="421"/>
    </row>
    <row r="18" spans="1:29">
      <c r="A18" s="421"/>
      <c r="B18" s="421"/>
      <c r="C18" s="421"/>
      <c r="D18" s="421"/>
      <c r="E18" s="421"/>
      <c r="F18" s="421"/>
      <c r="G18" s="421"/>
      <c r="H18" s="421"/>
      <c r="I18" s="421"/>
      <c r="J18" s="421"/>
    </row>
    <row r="19" spans="1:29">
      <c r="A19" s="421"/>
      <c r="B19" s="421"/>
      <c r="C19" s="421"/>
      <c r="D19" s="421"/>
      <c r="E19" s="421"/>
      <c r="F19" s="421"/>
      <c r="G19" s="421"/>
      <c r="H19" s="421"/>
      <c r="I19" s="421"/>
      <c r="J19" s="421"/>
    </row>
    <row r="20" spans="1:29">
      <c r="A20" s="421"/>
      <c r="B20" s="421"/>
      <c r="C20" s="421"/>
      <c r="D20" s="421"/>
      <c r="E20" s="421"/>
      <c r="F20" s="421"/>
      <c r="G20" s="421"/>
      <c r="H20" s="421"/>
      <c r="I20" s="421"/>
      <c r="J20" s="421"/>
    </row>
    <row r="21" spans="1:29">
      <c r="A21" s="421"/>
      <c r="B21" s="421"/>
      <c r="C21" s="421"/>
      <c r="D21" s="421"/>
      <c r="E21" s="421"/>
      <c r="F21" s="421"/>
      <c r="G21" s="421"/>
      <c r="H21" s="421"/>
      <c r="I21" s="421"/>
      <c r="J21" s="421"/>
    </row>
    <row r="22" spans="1:29">
      <c r="A22" s="421"/>
      <c r="B22" s="421"/>
      <c r="C22" s="421"/>
      <c r="D22" s="421"/>
      <c r="E22" s="421"/>
      <c r="F22" s="421"/>
      <c r="G22" s="421"/>
      <c r="H22" s="421"/>
      <c r="I22" s="421"/>
      <c r="J22" s="421"/>
    </row>
    <row r="23" spans="1:29">
      <c r="A23" s="421"/>
      <c r="B23" s="421"/>
      <c r="C23" s="421"/>
      <c r="D23" s="421"/>
      <c r="E23" s="421"/>
      <c r="F23" s="421"/>
      <c r="G23" s="421"/>
      <c r="H23" s="421"/>
      <c r="I23" s="421"/>
      <c r="J23" s="421"/>
    </row>
    <row r="24" spans="1:29">
      <c r="O24" s="418"/>
      <c r="P24" s="418"/>
      <c r="Q24" s="418"/>
      <c r="R24" s="418"/>
      <c r="S24" s="418"/>
      <c r="T24" s="418"/>
      <c r="U24" s="418"/>
      <c r="V24" s="418"/>
      <c r="W24" s="418"/>
      <c r="X24" s="418"/>
      <c r="Y24" s="418"/>
      <c r="Z24" s="418"/>
      <c r="AA24" s="418"/>
      <c r="AB24" s="418"/>
      <c r="AC24" s="418"/>
    </row>
    <row r="25" spans="1:29">
      <c r="A25" s="419" t="s">
        <v>382</v>
      </c>
      <c r="B25" s="420"/>
      <c r="C25" s="420"/>
      <c r="D25" s="420"/>
      <c r="E25" s="420"/>
      <c r="F25" s="420"/>
      <c r="G25" s="420"/>
      <c r="H25" s="420"/>
      <c r="I25" s="420"/>
      <c r="J25" s="420"/>
      <c r="K25" s="420"/>
      <c r="L25" s="420"/>
      <c r="M25" s="420"/>
      <c r="N25" s="420"/>
      <c r="O25" s="420"/>
      <c r="P25" s="420"/>
      <c r="Q25" s="420"/>
      <c r="R25" s="420"/>
      <c r="S25" s="420"/>
      <c r="T25" s="420"/>
      <c r="U25" s="420"/>
      <c r="V25" s="420"/>
      <c r="W25" s="420"/>
      <c r="X25" s="420"/>
      <c r="Y25" s="420"/>
      <c r="Z25" s="420"/>
      <c r="AA25" s="420"/>
      <c r="AB25" s="420"/>
      <c r="AC25" s="420"/>
    </row>
    <row r="27" spans="1:29">
      <c r="A27" s="421"/>
      <c r="B27" s="421"/>
      <c r="C27" s="421"/>
      <c r="D27" s="421"/>
      <c r="E27" s="421"/>
      <c r="F27" s="421"/>
      <c r="G27" s="421"/>
      <c r="H27" s="421"/>
      <c r="I27" s="421"/>
      <c r="J27" s="421"/>
      <c r="O27" s="418">
        <f>O$1</f>
        <v>2015</v>
      </c>
      <c r="P27" s="418">
        <f t="shared" ref="P27:AC27" si="11">P$1</f>
        <v>2016</v>
      </c>
      <c r="Q27" s="418">
        <f t="shared" si="11"/>
        <v>2017</v>
      </c>
      <c r="R27" s="418">
        <f t="shared" si="11"/>
        <v>2018</v>
      </c>
      <c r="S27" s="418">
        <f t="shared" si="11"/>
        <v>2019</v>
      </c>
      <c r="T27" s="418">
        <f t="shared" si="11"/>
        <v>2020</v>
      </c>
      <c r="U27" s="418">
        <f t="shared" si="11"/>
        <v>2021</v>
      </c>
      <c r="V27" s="418">
        <f t="shared" si="11"/>
        <v>2022</v>
      </c>
      <c r="W27" s="418">
        <f t="shared" si="11"/>
        <v>2023</v>
      </c>
      <c r="X27" s="418">
        <f t="shared" si="11"/>
        <v>2024</v>
      </c>
      <c r="Y27" s="418">
        <f t="shared" si="11"/>
        <v>2025</v>
      </c>
      <c r="Z27" s="418">
        <f t="shared" si="11"/>
        <v>2026</v>
      </c>
      <c r="AA27" s="418">
        <f t="shared" si="11"/>
        <v>2027</v>
      </c>
      <c r="AB27" s="418">
        <f t="shared" si="11"/>
        <v>2028</v>
      </c>
      <c r="AC27" s="418">
        <f t="shared" si="11"/>
        <v>2029</v>
      </c>
    </row>
    <row r="28" spans="1:29">
      <c r="A28" s="421"/>
      <c r="B28" s="421"/>
      <c r="C28" s="421"/>
      <c r="D28" s="421"/>
      <c r="E28" s="421"/>
      <c r="F28" s="421"/>
      <c r="G28" s="421"/>
      <c r="H28" s="421"/>
      <c r="I28" s="421"/>
      <c r="J28" s="421"/>
      <c r="L28" s="416" t="s">
        <v>60</v>
      </c>
      <c r="M28" s="422">
        <v>1</v>
      </c>
      <c r="N28" s="7" t="s">
        <v>125</v>
      </c>
      <c r="O28" s="423">
        <f ca="1">INDEX(INDIRECT(CONCATENATE("'",$L28,"'!$A$536:$DZ$10000")),MATCH($M28,INDIRECT(CONCATENATE("'",$L28,"'!$A$536:$A$10000")),0),MATCH(O$1,INDIRECT(CONCATENATE("'",$L28,"'!$A$536:$DZ$536")),0))</f>
        <v>50052.607071129998</v>
      </c>
      <c r="P28" s="423">
        <f t="shared" ref="P28:AC31" ca="1" si="12">INDEX(INDIRECT(CONCATENATE("'",$L28,"'!$A$536:$DZ$10000")),MATCH($M28,INDIRECT(CONCATENATE("'",$L28,"'!$A$536:$A$10000")),0),MATCH(P$1,INDIRECT(CONCATENATE("'",$L28,"'!$A$536:$DZ$536")),0))</f>
        <v>60926.024151289996</v>
      </c>
      <c r="Q28" s="423">
        <f t="shared" ca="1" si="12"/>
        <v>67766.729678169999</v>
      </c>
      <c r="R28" s="423">
        <f t="shared" ca="1" si="12"/>
        <v>74946.368938600004</v>
      </c>
      <c r="S28" s="423">
        <f t="shared" ca="1" si="12"/>
        <v>79684.219141039997</v>
      </c>
      <c r="T28" s="423">
        <f t="shared" ca="1" si="12"/>
        <v>83668.430098092009</v>
      </c>
      <c r="U28" s="423">
        <f t="shared" ca="1" si="12"/>
        <v>87851.851602996598</v>
      </c>
      <c r="V28" s="423">
        <f t="shared" ca="1" si="12"/>
        <v>92244.44418314645</v>
      </c>
      <c r="W28" s="423">
        <f t="shared" ca="1" si="12"/>
        <v>96856.666392303741</v>
      </c>
      <c r="X28" s="423">
        <f t="shared" ca="1" si="12"/>
        <v>101699.49971191895</v>
      </c>
      <c r="Y28" s="423">
        <f t="shared" ca="1" si="12"/>
        <v>106784.47469751489</v>
      </c>
      <c r="Z28" s="423">
        <f t="shared" ca="1" si="12"/>
        <v>112123.69843239067</v>
      </c>
      <c r="AA28" s="423">
        <f t="shared" ca="1" si="12"/>
        <v>117729.88335401018</v>
      </c>
      <c r="AB28" s="423">
        <f t="shared" ca="1" si="12"/>
        <v>123616.37752171067</v>
      </c>
      <c r="AC28" s="423">
        <f t="shared" ca="1" si="12"/>
        <v>129797.1963977962</v>
      </c>
    </row>
    <row r="29" spans="1:29">
      <c r="A29" s="421"/>
      <c r="B29" s="421"/>
      <c r="C29" s="421"/>
      <c r="D29" s="421"/>
      <c r="E29" s="421"/>
      <c r="F29" s="421"/>
      <c r="G29" s="421"/>
      <c r="H29" s="421"/>
      <c r="I29" s="421"/>
      <c r="J29" s="421"/>
      <c r="L29" s="416" t="str">
        <f>L28</f>
        <v>Baseline</v>
      </c>
      <c r="M29" s="422">
        <v>2</v>
      </c>
      <c r="N29" s="7" t="s">
        <v>355</v>
      </c>
      <c r="O29" s="423">
        <f t="shared" ref="O29:O31" ca="1" si="13">INDEX(INDIRECT(CONCATENATE("'",$L29,"'!$A$536:$DZ$10000")),MATCH($M29,INDIRECT(CONCATENATE("'",$L29,"'!$A$536:$A$10000")),0),MATCH(O$1,INDIRECT(CONCATENATE("'",$L29,"'!$A$536:$DZ$536")),0))</f>
        <v>40419.35233383</v>
      </c>
      <c r="P29" s="423">
        <f t="shared" ca="1" si="12"/>
        <v>51110.023130049995</v>
      </c>
      <c r="Q29" s="423">
        <f t="shared" ca="1" si="12"/>
        <v>45700.911293280005</v>
      </c>
      <c r="R29" s="423">
        <f t="shared" ca="1" si="12"/>
        <v>53525.419815960006</v>
      </c>
      <c r="S29" s="423">
        <f t="shared" ca="1" si="12"/>
        <v>52971.391009790001</v>
      </c>
      <c r="T29" s="423">
        <f t="shared" ca="1" si="12"/>
        <v>55619.960560279505</v>
      </c>
      <c r="U29" s="423">
        <f t="shared" ca="1" si="12"/>
        <v>58400.958588293477</v>
      </c>
      <c r="V29" s="423">
        <f t="shared" ca="1" si="12"/>
        <v>61321.006517708156</v>
      </c>
      <c r="W29" s="423">
        <f t="shared" ca="1" si="12"/>
        <v>64387.056843593557</v>
      </c>
      <c r="X29" s="423">
        <f t="shared" ca="1" si="12"/>
        <v>67606.409685773251</v>
      </c>
      <c r="Y29" s="423">
        <f t="shared" ca="1" si="12"/>
        <v>70986.730170061899</v>
      </c>
      <c r="Z29" s="423">
        <f t="shared" ca="1" si="12"/>
        <v>74536.06667856501</v>
      </c>
      <c r="AA29" s="423">
        <f t="shared" ca="1" si="12"/>
        <v>78262.870012493251</v>
      </c>
      <c r="AB29" s="423">
        <f t="shared" ca="1" si="12"/>
        <v>82176.013513117912</v>
      </c>
      <c r="AC29" s="423">
        <f t="shared" ca="1" si="12"/>
        <v>86284.814188773802</v>
      </c>
    </row>
    <row r="30" spans="1:29">
      <c r="A30" s="421"/>
      <c r="B30" s="421"/>
      <c r="C30" s="421"/>
      <c r="D30" s="421"/>
      <c r="E30" s="421"/>
      <c r="F30" s="421"/>
      <c r="G30" s="421"/>
      <c r="H30" s="421"/>
      <c r="I30" s="421"/>
      <c r="J30" s="421"/>
      <c r="L30" s="416" t="str">
        <f t="shared" ref="L30:L31" si="14">L29</f>
        <v>Baseline</v>
      </c>
      <c r="M30" s="422">
        <v>3</v>
      </c>
      <c r="N30" s="7" t="s">
        <v>6</v>
      </c>
      <c r="O30" s="423">
        <f t="shared" ca="1" si="13"/>
        <v>9093.8036747000006</v>
      </c>
      <c r="P30" s="423">
        <f t="shared" ca="1" si="12"/>
        <v>9140.44405482</v>
      </c>
      <c r="Q30" s="423">
        <f t="shared" ca="1" si="12"/>
        <v>18104.562225630001</v>
      </c>
      <c r="R30" s="423">
        <f t="shared" ca="1" si="12"/>
        <v>17552.10593709</v>
      </c>
      <c r="S30" s="423">
        <f t="shared" ca="1" si="12"/>
        <v>24093.842507000001</v>
      </c>
      <c r="T30" s="423">
        <f t="shared" ca="1" si="12"/>
        <v>25298.534632350002</v>
      </c>
      <c r="U30" s="423">
        <f t="shared" ca="1" si="12"/>
        <v>26563.461363967501</v>
      </c>
      <c r="V30" s="423">
        <f t="shared" ca="1" si="12"/>
        <v>27891.63443216588</v>
      </c>
      <c r="W30" s="423">
        <f t="shared" ca="1" si="12"/>
        <v>29286.21615377417</v>
      </c>
      <c r="X30" s="423">
        <f t="shared" ca="1" si="12"/>
        <v>30750.526961462881</v>
      </c>
      <c r="Y30" s="423">
        <f t="shared" ca="1" si="12"/>
        <v>32288.053309536022</v>
      </c>
      <c r="Z30" s="423">
        <f t="shared" ca="1" si="12"/>
        <v>33902.455975012832</v>
      </c>
      <c r="AA30" s="423">
        <f t="shared" ca="1" si="12"/>
        <v>35597.578773763467</v>
      </c>
      <c r="AB30" s="423">
        <f t="shared" ca="1" si="12"/>
        <v>37377.457712451644</v>
      </c>
      <c r="AC30" s="423">
        <f t="shared" ca="1" si="12"/>
        <v>39246.330598074223</v>
      </c>
    </row>
    <row r="31" spans="1:29">
      <c r="A31" s="421"/>
      <c r="B31" s="421"/>
      <c r="C31" s="421"/>
      <c r="D31" s="421"/>
      <c r="E31" s="421"/>
      <c r="F31" s="421"/>
      <c r="G31" s="421"/>
      <c r="H31" s="421"/>
      <c r="I31" s="421"/>
      <c r="J31" s="421"/>
      <c r="L31" s="416" t="str">
        <f t="shared" si="14"/>
        <v>Baseline</v>
      </c>
      <c r="M31" s="422">
        <v>4</v>
      </c>
      <c r="N31" s="7" t="s">
        <v>62</v>
      </c>
      <c r="O31" s="423">
        <f t="shared" ca="1" si="13"/>
        <v>539.4510626</v>
      </c>
      <c r="P31" s="423">
        <f t="shared" ca="1" si="12"/>
        <v>675.55696641999998</v>
      </c>
      <c r="Q31" s="423">
        <f t="shared" ca="1" si="12"/>
        <v>3961.25615926</v>
      </c>
      <c r="R31" s="423">
        <f t="shared" ca="1" si="12"/>
        <v>3868.8431855500003</v>
      </c>
      <c r="S31" s="423">
        <f t="shared" ca="1" si="12"/>
        <v>2618.98562425</v>
      </c>
      <c r="T31" s="423">
        <f t="shared" ca="1" si="12"/>
        <v>2749.9349054625</v>
      </c>
      <c r="U31" s="423">
        <f t="shared" ca="1" si="12"/>
        <v>2887.4316507356252</v>
      </c>
      <c r="V31" s="423">
        <f t="shared" ca="1" si="12"/>
        <v>3031.8032332724065</v>
      </c>
      <c r="W31" s="423">
        <f t="shared" ca="1" si="12"/>
        <v>3183.3933949360267</v>
      </c>
      <c r="X31" s="423">
        <f t="shared" ca="1" si="12"/>
        <v>3342.5630646828281</v>
      </c>
      <c r="Y31" s="423">
        <f t="shared" ca="1" si="12"/>
        <v>3509.6912179169694</v>
      </c>
      <c r="Z31" s="423">
        <f t="shared" ca="1" si="12"/>
        <v>3685.1757788128184</v>
      </c>
      <c r="AA31" s="423">
        <f t="shared" ca="1" si="12"/>
        <v>3869.4345677534589</v>
      </c>
      <c r="AB31" s="423">
        <f t="shared" ca="1" si="12"/>
        <v>4062.9062961411319</v>
      </c>
      <c r="AC31" s="423">
        <f t="shared" ca="1" si="12"/>
        <v>4266.0516109481887</v>
      </c>
    </row>
    <row r="32" spans="1:29">
      <c r="A32" s="421"/>
      <c r="B32" s="421"/>
      <c r="C32" s="421"/>
      <c r="D32" s="421"/>
      <c r="E32" s="421"/>
      <c r="F32" s="421"/>
      <c r="G32" s="421"/>
      <c r="H32" s="421"/>
      <c r="I32" s="421"/>
      <c r="J32" s="421"/>
    </row>
    <row r="33" spans="1:29">
      <c r="A33" s="421"/>
      <c r="B33" s="421"/>
      <c r="C33" s="421"/>
      <c r="D33" s="421"/>
      <c r="E33" s="421"/>
      <c r="F33" s="421"/>
      <c r="G33" s="421"/>
      <c r="H33" s="421"/>
      <c r="I33" s="421"/>
      <c r="J33" s="421"/>
    </row>
    <row r="34" spans="1:29">
      <c r="A34" s="421"/>
      <c r="B34" s="421"/>
      <c r="C34" s="421"/>
      <c r="D34" s="421"/>
      <c r="E34" s="421"/>
      <c r="F34" s="421"/>
      <c r="G34" s="421"/>
      <c r="H34" s="421"/>
      <c r="I34" s="421"/>
      <c r="J34" s="421"/>
    </row>
    <row r="35" spans="1:29">
      <c r="A35" s="421"/>
      <c r="B35" s="421"/>
      <c r="C35" s="421"/>
      <c r="D35" s="421"/>
      <c r="E35" s="421"/>
      <c r="F35" s="421"/>
      <c r="G35" s="421"/>
      <c r="H35" s="421"/>
      <c r="I35" s="421"/>
      <c r="J35" s="421"/>
    </row>
    <row r="36" spans="1:29">
      <c r="A36" s="421"/>
      <c r="B36" s="421"/>
      <c r="C36" s="421"/>
      <c r="D36" s="421"/>
      <c r="E36" s="421"/>
      <c r="F36" s="421"/>
      <c r="G36" s="421"/>
      <c r="H36" s="421"/>
      <c r="I36" s="421"/>
      <c r="J36" s="421"/>
    </row>
    <row r="37" spans="1:29">
      <c r="A37" s="421"/>
      <c r="B37" s="421"/>
      <c r="C37" s="421"/>
      <c r="D37" s="421"/>
      <c r="E37" s="421"/>
      <c r="F37" s="421"/>
      <c r="G37" s="421"/>
      <c r="H37" s="421"/>
      <c r="I37" s="421"/>
      <c r="J37" s="421"/>
    </row>
    <row r="38" spans="1:29">
      <c r="A38" s="421"/>
      <c r="B38" s="421"/>
      <c r="C38" s="421"/>
      <c r="D38" s="421"/>
      <c r="E38" s="421"/>
      <c r="F38" s="421"/>
      <c r="G38" s="421"/>
      <c r="H38" s="421"/>
      <c r="I38" s="421"/>
      <c r="J38" s="421"/>
    </row>
    <row r="39" spans="1:29">
      <c r="A39" s="421"/>
      <c r="B39" s="421"/>
      <c r="C39" s="421"/>
      <c r="D39" s="421"/>
      <c r="E39" s="421"/>
      <c r="F39" s="421"/>
      <c r="G39" s="421"/>
      <c r="H39" s="421"/>
      <c r="I39" s="421"/>
      <c r="J39" s="421"/>
    </row>
    <row r="40" spans="1:29">
      <c r="A40" s="421"/>
      <c r="B40" s="421"/>
      <c r="C40" s="421"/>
      <c r="D40" s="421"/>
      <c r="E40" s="421"/>
      <c r="F40" s="421"/>
      <c r="G40" s="421"/>
      <c r="H40" s="421"/>
      <c r="I40" s="421"/>
      <c r="J40" s="421"/>
    </row>
    <row r="41" spans="1:29">
      <c r="A41" s="421"/>
      <c r="B41" s="421"/>
      <c r="C41" s="421"/>
      <c r="D41" s="421"/>
      <c r="E41" s="421"/>
      <c r="F41" s="421"/>
      <c r="G41" s="421"/>
      <c r="H41" s="421"/>
      <c r="I41" s="421"/>
      <c r="J41" s="421"/>
    </row>
    <row r="42" spans="1:29">
      <c r="A42" s="421"/>
      <c r="B42" s="421"/>
      <c r="C42" s="421"/>
      <c r="D42" s="421"/>
      <c r="E42" s="421"/>
      <c r="F42" s="421"/>
      <c r="G42" s="421"/>
      <c r="H42" s="421"/>
      <c r="I42" s="421"/>
      <c r="J42" s="421"/>
    </row>
    <row r="43" spans="1:29">
      <c r="A43" s="421"/>
      <c r="B43" s="421"/>
      <c r="C43" s="421"/>
      <c r="D43" s="421"/>
      <c r="E43" s="421"/>
      <c r="F43" s="421"/>
      <c r="G43" s="421"/>
      <c r="H43" s="421"/>
      <c r="I43" s="421"/>
      <c r="J43" s="421"/>
    </row>
    <row r="44" spans="1:29">
      <c r="A44" s="421"/>
      <c r="B44" s="421"/>
      <c r="C44" s="421"/>
      <c r="D44" s="421"/>
      <c r="E44" s="421"/>
      <c r="F44" s="421"/>
      <c r="G44" s="421"/>
      <c r="H44" s="421"/>
      <c r="I44" s="421"/>
      <c r="J44" s="421"/>
    </row>
    <row r="45" spans="1:29">
      <c r="A45" s="421"/>
      <c r="B45" s="421"/>
      <c r="C45" s="421"/>
      <c r="D45" s="421"/>
      <c r="E45" s="421"/>
      <c r="F45" s="421"/>
      <c r="G45" s="421"/>
      <c r="H45" s="421"/>
      <c r="I45" s="421"/>
      <c r="J45" s="421"/>
    </row>
    <row r="46" spans="1:29">
      <c r="A46" s="421"/>
      <c r="B46" s="421"/>
      <c r="C46" s="421"/>
      <c r="D46" s="421"/>
      <c r="E46" s="421"/>
      <c r="F46" s="421"/>
      <c r="G46" s="421"/>
      <c r="H46" s="421"/>
      <c r="I46" s="421"/>
      <c r="J46" s="421"/>
    </row>
    <row r="47" spans="1:29">
      <c r="A47" s="421"/>
      <c r="B47" s="421"/>
      <c r="C47" s="421"/>
      <c r="D47" s="421"/>
      <c r="E47" s="421"/>
      <c r="F47" s="421"/>
      <c r="G47" s="421"/>
      <c r="H47" s="421"/>
      <c r="I47" s="421"/>
      <c r="J47" s="421"/>
      <c r="O47" s="418">
        <f>O$1</f>
        <v>2015</v>
      </c>
      <c r="P47" s="418">
        <f t="shared" ref="P47:AC47" si="15">P$1</f>
        <v>2016</v>
      </c>
      <c r="Q47" s="418">
        <f t="shared" si="15"/>
        <v>2017</v>
      </c>
      <c r="R47" s="418">
        <f t="shared" si="15"/>
        <v>2018</v>
      </c>
      <c r="S47" s="418">
        <f t="shared" si="15"/>
        <v>2019</v>
      </c>
      <c r="T47" s="418">
        <f t="shared" si="15"/>
        <v>2020</v>
      </c>
      <c r="U47" s="418">
        <f t="shared" si="15"/>
        <v>2021</v>
      </c>
      <c r="V47" s="418">
        <f t="shared" si="15"/>
        <v>2022</v>
      </c>
      <c r="W47" s="418">
        <f t="shared" si="15"/>
        <v>2023</v>
      </c>
      <c r="X47" s="418">
        <f t="shared" si="15"/>
        <v>2024</v>
      </c>
      <c r="Y47" s="418">
        <f t="shared" si="15"/>
        <v>2025</v>
      </c>
      <c r="Z47" s="418">
        <f t="shared" si="15"/>
        <v>2026</v>
      </c>
      <c r="AA47" s="418">
        <f t="shared" si="15"/>
        <v>2027</v>
      </c>
      <c r="AB47" s="418">
        <f t="shared" si="15"/>
        <v>2028</v>
      </c>
      <c r="AC47" s="418">
        <f t="shared" si="15"/>
        <v>2029</v>
      </c>
    </row>
    <row r="48" spans="1:29">
      <c r="A48" s="421"/>
      <c r="B48" s="421"/>
      <c r="C48" s="421"/>
      <c r="D48" s="421"/>
      <c r="E48" s="421"/>
      <c r="F48" s="421"/>
      <c r="G48" s="421"/>
      <c r="H48" s="421"/>
      <c r="I48" s="421"/>
      <c r="J48" s="421"/>
      <c r="L48" s="416" t="s">
        <v>60</v>
      </c>
      <c r="M48" s="422">
        <v>5</v>
      </c>
      <c r="N48" s="7" t="s">
        <v>126</v>
      </c>
      <c r="O48" s="423">
        <f t="shared" ref="O48:AC53" ca="1" si="16">INDEX(INDIRECT(CONCATENATE("'",$L48,"'!$A$536:$DZ$10000")),MATCH($M48,INDIRECT(CONCATENATE("'",$L48,"'!$A$536:$A$10000")),0),MATCH(O$1,INDIRECT(CONCATENATE("'",$L48,"'!$A$536:$DZ$536")),0))</f>
        <v>55862.913015310005</v>
      </c>
      <c r="P48" s="423">
        <f t="shared" ca="1" si="16"/>
        <v>71640.805169309999</v>
      </c>
      <c r="Q48" s="423">
        <f t="shared" ca="1" si="16"/>
        <v>67151.009465919997</v>
      </c>
      <c r="R48" s="423">
        <f t="shared" ca="1" si="16"/>
        <v>100158.96899600999</v>
      </c>
      <c r="S48" s="423">
        <f t="shared" ca="1" si="16"/>
        <v>74252.954540609993</v>
      </c>
      <c r="T48" s="423">
        <f t="shared" ca="1" si="16"/>
        <v>83574.500070880764</v>
      </c>
      <c r="U48" s="423">
        <f t="shared" ca="1" si="16"/>
        <v>87962.182186121849</v>
      </c>
      <c r="V48" s="423">
        <f t="shared" ca="1" si="16"/>
        <v>96369.727740144197</v>
      </c>
      <c r="W48" s="423">
        <f t="shared" ca="1" si="16"/>
        <v>100208.89442056006</v>
      </c>
      <c r="X48" s="423">
        <f t="shared" ca="1" si="16"/>
        <v>106076.01059200817</v>
      </c>
      <c r="Y48" s="423">
        <f t="shared" ca="1" si="16"/>
        <v>83131.501603924407</v>
      </c>
      <c r="Z48" s="423">
        <f t="shared" ca="1" si="16"/>
        <v>86384.044880815462</v>
      </c>
      <c r="AA48" s="423">
        <f t="shared" ca="1" si="16"/>
        <v>92484.060415009706</v>
      </c>
      <c r="AB48" s="423">
        <f t="shared" ca="1" si="16"/>
        <v>91667.072983642618</v>
      </c>
      <c r="AC48" s="423">
        <f t="shared" ca="1" si="16"/>
        <v>93903.909161799762</v>
      </c>
    </row>
    <row r="49" spans="1:29">
      <c r="A49" s="421"/>
      <c r="B49" s="421"/>
      <c r="C49" s="421"/>
      <c r="D49" s="421"/>
      <c r="E49" s="421"/>
      <c r="F49" s="421"/>
      <c r="G49" s="421"/>
      <c r="H49" s="421"/>
      <c r="I49" s="421"/>
      <c r="J49" s="421"/>
      <c r="L49" s="416" t="str">
        <f>L48</f>
        <v>Baseline</v>
      </c>
      <c r="M49" s="422">
        <v>6</v>
      </c>
      <c r="N49" s="7" t="s">
        <v>269</v>
      </c>
      <c r="O49" s="423">
        <f t="shared" ca="1" si="16"/>
        <v>20188.554982310001</v>
      </c>
      <c r="P49" s="423">
        <f t="shared" ca="1" si="16"/>
        <v>22066.916758889998</v>
      </c>
      <c r="Q49" s="423">
        <f t="shared" ca="1" si="16"/>
        <v>21498.672226439998</v>
      </c>
      <c r="R49" s="423">
        <f t="shared" ca="1" si="16"/>
        <v>24866.916758889998</v>
      </c>
      <c r="S49" s="423">
        <f t="shared" ca="1" si="16"/>
        <v>19469.910426210001</v>
      </c>
      <c r="T49" s="423">
        <f t="shared" ca="1" si="16"/>
        <v>20443.405947520503</v>
      </c>
      <c r="U49" s="423">
        <f t="shared" ca="1" si="16"/>
        <v>21465.576244896525</v>
      </c>
      <c r="V49" s="423">
        <f t="shared" ca="1" si="16"/>
        <v>22538.855057141354</v>
      </c>
      <c r="W49" s="423">
        <f t="shared" ca="1" si="16"/>
        <v>23665.797809998421</v>
      </c>
      <c r="X49" s="423">
        <f t="shared" ca="1" si="16"/>
        <v>24849.087700498345</v>
      </c>
      <c r="Y49" s="423">
        <f t="shared" ca="1" si="16"/>
        <v>26091.542085523259</v>
      </c>
      <c r="Z49" s="423">
        <f t="shared" ca="1" si="16"/>
        <v>27396.119189799425</v>
      </c>
      <c r="AA49" s="423">
        <f t="shared" ca="1" si="16"/>
        <v>28765.925149289393</v>
      </c>
      <c r="AB49" s="423">
        <f t="shared" ca="1" si="16"/>
        <v>30204.221406753866</v>
      </c>
      <c r="AC49" s="423">
        <f t="shared" ca="1" si="16"/>
        <v>31714.432477091559</v>
      </c>
    </row>
    <row r="50" spans="1:29">
      <c r="A50" s="421"/>
      <c r="B50" s="421"/>
      <c r="C50" s="421"/>
      <c r="D50" s="421"/>
      <c r="E50" s="421"/>
      <c r="F50" s="421"/>
      <c r="G50" s="421"/>
      <c r="H50" s="421"/>
      <c r="I50" s="421"/>
      <c r="J50" s="421"/>
      <c r="L50" s="416" t="str">
        <f t="shared" ref="L50" si="17">L49</f>
        <v>Baseline</v>
      </c>
      <c r="M50" s="422">
        <v>7</v>
      </c>
      <c r="N50" s="7" t="s">
        <v>270</v>
      </c>
      <c r="O50" s="423">
        <f t="shared" ca="1" si="16"/>
        <v>7876.8764730100002</v>
      </c>
      <c r="P50" s="423">
        <f t="shared" ca="1" si="16"/>
        <v>8434.0781778199998</v>
      </c>
      <c r="Q50" s="423">
        <f t="shared" ca="1" si="16"/>
        <v>8142.9531023400004</v>
      </c>
      <c r="R50" s="423">
        <f t="shared" ca="1" si="16"/>
        <v>13813.75702682</v>
      </c>
      <c r="S50" s="423">
        <f t="shared" ca="1" si="16"/>
        <v>25770.995543459998</v>
      </c>
      <c r="T50" s="423">
        <f t="shared" ca="1" si="16"/>
        <v>27059.545320632998</v>
      </c>
      <c r="U50" s="423">
        <f t="shared" ca="1" si="16"/>
        <v>28412.522586664647</v>
      </c>
      <c r="V50" s="423">
        <f t="shared" ca="1" si="16"/>
        <v>29833.148715997882</v>
      </c>
      <c r="W50" s="423">
        <f t="shared" ca="1" si="16"/>
        <v>31324.806151797773</v>
      </c>
      <c r="X50" s="423">
        <f t="shared" ca="1" si="16"/>
        <v>32891.046459387668</v>
      </c>
      <c r="Y50" s="423">
        <f t="shared" ca="1" si="16"/>
        <v>34535.598782357047</v>
      </c>
      <c r="Z50" s="423">
        <f t="shared" ca="1" si="16"/>
        <v>36262.378721474903</v>
      </c>
      <c r="AA50" s="423">
        <f t="shared" ca="1" si="16"/>
        <v>38075.497657548643</v>
      </c>
      <c r="AB50" s="423">
        <f t="shared" ca="1" si="16"/>
        <v>39979.272540426078</v>
      </c>
      <c r="AC50" s="423">
        <f t="shared" ca="1" si="16"/>
        <v>41978.23616744738</v>
      </c>
    </row>
    <row r="51" spans="1:29">
      <c r="A51" s="421"/>
      <c r="B51" s="421"/>
      <c r="C51" s="421"/>
      <c r="D51" s="421"/>
      <c r="E51" s="421"/>
      <c r="F51" s="421"/>
      <c r="G51" s="421"/>
      <c r="H51" s="421"/>
      <c r="I51" s="421"/>
      <c r="J51" s="421"/>
      <c r="L51" s="418"/>
      <c r="M51" s="425"/>
      <c r="N51" s="7" t="s">
        <v>357</v>
      </c>
      <c r="O51" s="423">
        <f ca="1">O48-SUM(O49,O50,O52,O53)</f>
        <v>0</v>
      </c>
      <c r="P51" s="423">
        <f t="shared" ref="P51:W51" ca="1" si="18">P48-SUM(P49,P50,P52,P53)</f>
        <v>0</v>
      </c>
      <c r="Q51" s="423">
        <f t="shared" ca="1" si="18"/>
        <v>0</v>
      </c>
      <c r="R51" s="423">
        <f t="shared" ca="1" si="18"/>
        <v>0</v>
      </c>
      <c r="S51" s="423">
        <f t="shared" ca="1" si="18"/>
        <v>0</v>
      </c>
      <c r="T51" s="423">
        <f t="shared" ca="1" si="18"/>
        <v>5608.8978032402665</v>
      </c>
      <c r="U51" s="423">
        <f t="shared" ca="1" si="18"/>
        <v>6098.2998050993192</v>
      </c>
      <c r="V51" s="423">
        <f t="shared" ca="1" si="18"/>
        <v>10412.65124007054</v>
      </c>
      <c r="W51" s="423">
        <f t="shared" ca="1" si="18"/>
        <v>9953.9640954827337</v>
      </c>
      <c r="X51" s="423">
        <f t="shared" ref="X51:AC51" ca="1" si="19">X48-SUM(X49,X50,X52,X53)</f>
        <v>11308.33375067696</v>
      </c>
      <c r="Y51" s="423">
        <f t="shared" ca="1" si="19"/>
        <v>-16374.559079473343</v>
      </c>
      <c r="Z51" s="423">
        <f t="shared" ca="1" si="19"/>
        <v>-18097.318836752209</v>
      </c>
      <c r="AA51" s="423">
        <f t="shared" ca="1" si="19"/>
        <v>-17221.371488436329</v>
      </c>
      <c r="AB51" s="423">
        <f t="shared" ca="1" si="19"/>
        <v>-23523.630514975725</v>
      </c>
      <c r="AC51" s="423">
        <f t="shared" ca="1" si="19"/>
        <v>-27046.329511749485</v>
      </c>
    </row>
    <row r="52" spans="1:29">
      <c r="A52" s="421"/>
      <c r="B52" s="421"/>
      <c r="C52" s="421"/>
      <c r="D52" s="421"/>
      <c r="E52" s="421"/>
      <c r="F52" s="421"/>
      <c r="G52" s="421"/>
      <c r="H52" s="421"/>
      <c r="I52" s="421"/>
      <c r="J52" s="421"/>
      <c r="L52" s="416" t="str">
        <f>L48</f>
        <v>Baseline</v>
      </c>
      <c r="M52" s="422">
        <v>9</v>
      </c>
      <c r="N52" s="7" t="s">
        <v>356</v>
      </c>
      <c r="O52" s="423">
        <f t="shared" ca="1" si="16"/>
        <v>0</v>
      </c>
      <c r="P52" s="423">
        <f t="shared" ca="1" si="16"/>
        <v>0</v>
      </c>
      <c r="Q52" s="423">
        <f t="shared" ca="1" si="16"/>
        <v>0</v>
      </c>
      <c r="R52" s="423">
        <f t="shared" ca="1" si="16"/>
        <v>0</v>
      </c>
      <c r="S52" s="423">
        <f t="shared" ca="1" si="16"/>
        <v>0</v>
      </c>
      <c r="T52" s="423">
        <f t="shared" ca="1" si="16"/>
        <v>0</v>
      </c>
      <c r="U52" s="423">
        <f t="shared" ca="1" si="16"/>
        <v>0</v>
      </c>
      <c r="V52" s="423">
        <f t="shared" ca="1" si="16"/>
        <v>0</v>
      </c>
      <c r="W52" s="423">
        <f t="shared" ca="1" si="16"/>
        <v>0</v>
      </c>
      <c r="X52" s="423">
        <f t="shared" ca="1" si="16"/>
        <v>0</v>
      </c>
      <c r="Y52" s="423">
        <f t="shared" ca="1" si="16"/>
        <v>0</v>
      </c>
      <c r="Z52" s="423">
        <f t="shared" ca="1" si="16"/>
        <v>0</v>
      </c>
      <c r="AA52" s="423">
        <f t="shared" ca="1" si="16"/>
        <v>0</v>
      </c>
      <c r="AB52" s="423">
        <f t="shared" ca="1" si="16"/>
        <v>0</v>
      </c>
      <c r="AC52" s="423">
        <f t="shared" ca="1" si="16"/>
        <v>0</v>
      </c>
    </row>
    <row r="53" spans="1:29">
      <c r="A53" s="421"/>
      <c r="B53" s="421"/>
      <c r="C53" s="421"/>
      <c r="D53" s="421"/>
      <c r="E53" s="421"/>
      <c r="F53" s="421"/>
      <c r="G53" s="421"/>
      <c r="H53" s="421"/>
      <c r="I53" s="421"/>
      <c r="J53" s="421"/>
      <c r="L53" s="416" t="str">
        <f t="shared" ref="L53" si="20">L52</f>
        <v>Baseline</v>
      </c>
      <c r="M53" s="422">
        <v>10</v>
      </c>
      <c r="N53" s="7" t="s">
        <v>7</v>
      </c>
      <c r="O53" s="423">
        <f t="shared" ca="1" si="16"/>
        <v>27797.481559990003</v>
      </c>
      <c r="P53" s="423">
        <f t="shared" ca="1" si="16"/>
        <v>41139.810232600001</v>
      </c>
      <c r="Q53" s="423">
        <f t="shared" ca="1" si="16"/>
        <v>37509.384137139998</v>
      </c>
      <c r="R53" s="423">
        <f t="shared" ca="1" si="16"/>
        <v>61478.295210300006</v>
      </c>
      <c r="S53" s="423">
        <f t="shared" ca="1" si="16"/>
        <v>29012.048570939998</v>
      </c>
      <c r="T53" s="423">
        <f t="shared" ca="1" si="16"/>
        <v>30462.650999486999</v>
      </c>
      <c r="U53" s="423">
        <f t="shared" ca="1" si="16"/>
        <v>31985.78354946135</v>
      </c>
      <c r="V53" s="423">
        <f t="shared" ca="1" si="16"/>
        <v>33585.072726934421</v>
      </c>
      <c r="W53" s="423">
        <f t="shared" ca="1" si="16"/>
        <v>35264.326363281136</v>
      </c>
      <c r="X53" s="423">
        <f t="shared" ca="1" si="16"/>
        <v>37027.5426814452</v>
      </c>
      <c r="Y53" s="423">
        <f t="shared" ca="1" si="16"/>
        <v>38878.919815517453</v>
      </c>
      <c r="Z53" s="423">
        <f t="shared" ca="1" si="16"/>
        <v>40822.865806293332</v>
      </c>
      <c r="AA53" s="423">
        <f t="shared" ca="1" si="16"/>
        <v>42864.009096607995</v>
      </c>
      <c r="AB53" s="423">
        <f t="shared" ca="1" si="16"/>
        <v>45007.209551438398</v>
      </c>
      <c r="AC53" s="423">
        <f t="shared" ca="1" si="16"/>
        <v>47257.570029010312</v>
      </c>
    </row>
    <row r="54" spans="1:29">
      <c r="A54" s="421"/>
      <c r="B54" s="421"/>
      <c r="C54" s="421"/>
      <c r="D54" s="421"/>
      <c r="E54" s="421"/>
      <c r="F54" s="421"/>
      <c r="G54" s="421"/>
      <c r="H54" s="421"/>
      <c r="I54" s="421"/>
      <c r="J54" s="421"/>
      <c r="L54" s="418"/>
      <c r="M54" s="425"/>
      <c r="O54" s="423"/>
      <c r="P54" s="423"/>
      <c r="Q54" s="423"/>
      <c r="R54" s="423"/>
      <c r="S54" s="423"/>
      <c r="T54" s="423"/>
      <c r="U54" s="423"/>
      <c r="V54" s="423"/>
      <c r="W54" s="423"/>
      <c r="X54" s="423"/>
      <c r="Y54" s="423"/>
      <c r="Z54" s="423"/>
      <c r="AA54" s="423"/>
      <c r="AB54" s="423"/>
      <c r="AC54" s="423"/>
    </row>
    <row r="55" spans="1:29">
      <c r="A55" s="421"/>
      <c r="B55" s="421"/>
      <c r="C55" s="421"/>
      <c r="D55" s="421"/>
      <c r="E55" s="421"/>
      <c r="F55" s="421"/>
      <c r="G55" s="421"/>
      <c r="H55" s="421"/>
      <c r="I55" s="421"/>
      <c r="J55" s="421"/>
    </row>
    <row r="56" spans="1:29">
      <c r="A56" s="421"/>
      <c r="B56" s="421"/>
      <c r="C56" s="421"/>
      <c r="D56" s="421"/>
      <c r="E56" s="421"/>
      <c r="F56" s="421"/>
      <c r="G56" s="421"/>
      <c r="H56" s="421"/>
      <c r="I56" s="421"/>
      <c r="J56" s="421"/>
    </row>
    <row r="57" spans="1:29">
      <c r="A57" s="421"/>
      <c r="B57" s="421"/>
      <c r="C57" s="421"/>
      <c r="D57" s="421"/>
      <c r="E57" s="421"/>
      <c r="F57" s="421"/>
      <c r="G57" s="421"/>
      <c r="H57" s="421"/>
      <c r="I57" s="421"/>
      <c r="J57" s="421"/>
    </row>
    <row r="58" spans="1:29">
      <c r="A58" s="421"/>
      <c r="B58" s="421"/>
      <c r="C58" s="421"/>
      <c r="D58" s="421"/>
      <c r="E58" s="421"/>
      <c r="F58" s="421"/>
      <c r="G58" s="421"/>
      <c r="H58" s="421"/>
      <c r="I58" s="421"/>
      <c r="J58" s="421"/>
    </row>
    <row r="59" spans="1:29">
      <c r="A59" s="421"/>
      <c r="B59" s="421"/>
      <c r="C59" s="421"/>
      <c r="D59" s="421"/>
      <c r="E59" s="421"/>
      <c r="F59" s="421"/>
      <c r="G59" s="421"/>
      <c r="H59" s="421"/>
      <c r="I59" s="421"/>
      <c r="J59" s="421"/>
    </row>
    <row r="60" spans="1:29">
      <c r="A60" s="421"/>
      <c r="B60" s="421"/>
      <c r="C60" s="421"/>
      <c r="D60" s="421"/>
      <c r="E60" s="421"/>
      <c r="F60" s="421"/>
      <c r="G60" s="421"/>
      <c r="H60" s="421"/>
      <c r="I60" s="421"/>
      <c r="J60" s="421"/>
    </row>
    <row r="61" spans="1:29">
      <c r="A61" s="421"/>
      <c r="B61" s="421"/>
      <c r="C61" s="421"/>
      <c r="D61" s="421"/>
      <c r="E61" s="421"/>
      <c r="F61" s="421"/>
      <c r="G61" s="421"/>
      <c r="H61" s="421"/>
      <c r="I61" s="421"/>
      <c r="J61" s="421"/>
    </row>
    <row r="62" spans="1:29">
      <c r="A62" s="421"/>
      <c r="B62" s="421"/>
      <c r="C62" s="421"/>
      <c r="D62" s="421"/>
      <c r="E62" s="421"/>
      <c r="F62" s="421"/>
      <c r="G62" s="421"/>
      <c r="H62" s="421"/>
      <c r="I62" s="421"/>
      <c r="J62" s="421"/>
    </row>
    <row r="63" spans="1:29">
      <c r="A63" s="421"/>
      <c r="B63" s="421"/>
      <c r="C63" s="421"/>
      <c r="D63" s="421"/>
      <c r="E63" s="421"/>
      <c r="F63" s="421"/>
      <c r="G63" s="421"/>
      <c r="H63" s="421"/>
      <c r="I63" s="421"/>
      <c r="J63" s="421"/>
    </row>
    <row r="64" spans="1:29">
      <c r="A64" s="421"/>
      <c r="B64" s="421"/>
      <c r="C64" s="421"/>
      <c r="D64" s="421"/>
      <c r="E64" s="421"/>
      <c r="F64" s="421"/>
      <c r="G64" s="421"/>
      <c r="H64" s="421"/>
      <c r="I64" s="421"/>
      <c r="J64" s="421"/>
    </row>
    <row r="65" spans="1:29">
      <c r="A65" s="421"/>
      <c r="B65" s="421"/>
      <c r="C65" s="421"/>
      <c r="D65" s="421"/>
      <c r="E65" s="421"/>
      <c r="F65" s="421"/>
      <c r="G65" s="421"/>
      <c r="H65" s="421"/>
      <c r="I65" s="421"/>
      <c r="J65" s="421"/>
      <c r="O65" s="418">
        <f>O$1</f>
        <v>2015</v>
      </c>
      <c r="P65" s="418">
        <f t="shared" ref="P65:AC65" si="21">P$1</f>
        <v>2016</v>
      </c>
      <c r="Q65" s="418">
        <f t="shared" si="21"/>
        <v>2017</v>
      </c>
      <c r="R65" s="418">
        <f t="shared" si="21"/>
        <v>2018</v>
      </c>
      <c r="S65" s="418">
        <f t="shared" si="21"/>
        <v>2019</v>
      </c>
      <c r="T65" s="418">
        <f t="shared" si="21"/>
        <v>2020</v>
      </c>
      <c r="U65" s="418">
        <f t="shared" si="21"/>
        <v>2021</v>
      </c>
      <c r="V65" s="418">
        <f t="shared" si="21"/>
        <v>2022</v>
      </c>
      <c r="W65" s="418">
        <f t="shared" si="21"/>
        <v>2023</v>
      </c>
      <c r="X65" s="418">
        <f t="shared" si="21"/>
        <v>2024</v>
      </c>
      <c r="Y65" s="418">
        <f t="shared" si="21"/>
        <v>2025</v>
      </c>
      <c r="Z65" s="418">
        <f t="shared" si="21"/>
        <v>2026</v>
      </c>
      <c r="AA65" s="418">
        <f t="shared" si="21"/>
        <v>2027</v>
      </c>
      <c r="AB65" s="418">
        <f t="shared" si="21"/>
        <v>2028</v>
      </c>
      <c r="AC65" s="418">
        <f t="shared" si="21"/>
        <v>2029</v>
      </c>
    </row>
    <row r="66" spans="1:29">
      <c r="A66" s="421"/>
      <c r="B66" s="421"/>
      <c r="C66" s="421"/>
      <c r="D66" s="421"/>
      <c r="E66" s="421"/>
      <c r="F66" s="421"/>
      <c r="G66" s="421"/>
      <c r="H66" s="421"/>
      <c r="I66" s="421"/>
      <c r="J66" s="421"/>
      <c r="L66" s="416" t="s">
        <v>60</v>
      </c>
      <c r="M66" s="422">
        <v>11</v>
      </c>
      <c r="N66" s="7" t="s">
        <v>67</v>
      </c>
      <c r="O66" s="423">
        <f t="shared" ref="O66:AC68" ca="1" si="22">INDEX(INDIRECT(CONCATENATE("'",$L66,"'!$A$536:$DZ$10000")),MATCH($M66,INDIRECT(CONCATENATE("'",$L66,"'!$A$536:$A$10000")),0),MATCH(O$1,INDIRECT(CONCATENATE("'",$L66,"'!$A$536:$DZ$536")),0))</f>
        <v>141852.10725286513</v>
      </c>
      <c r="P66" s="423">
        <f t="shared" ca="1" si="22"/>
        <v>157257.80407878614</v>
      </c>
      <c r="Q66" s="423">
        <f t="shared" ca="1" si="22"/>
        <v>164076.0813640175</v>
      </c>
      <c r="R66" s="423">
        <f t="shared" ca="1" si="22"/>
        <v>225814.99905458503</v>
      </c>
      <c r="S66" s="423">
        <f t="shared" ca="1" si="22"/>
        <v>235074.69480103999</v>
      </c>
      <c r="T66" s="423">
        <f t="shared" ca="1" si="22"/>
        <v>219295.11818805346</v>
      </c>
      <c r="U66" s="423">
        <f t="shared" ca="1" si="22"/>
        <v>190325.53265333219</v>
      </c>
      <c r="V66" s="423">
        <f t="shared" ca="1" si="22"/>
        <v>159051.25638926055</v>
      </c>
      <c r="W66" s="423">
        <f t="shared" ca="1" si="22"/>
        <v>125584.65475727554</v>
      </c>
      <c r="X66" s="423">
        <f t="shared" ca="1" si="22"/>
        <v>89652.100542569824</v>
      </c>
      <c r="Y66" s="423">
        <f t="shared" ca="1" si="22"/>
        <v>51120.852460358961</v>
      </c>
      <c r="Z66" s="423">
        <f t="shared" ca="1" si="22"/>
        <v>8350.759007330751</v>
      </c>
      <c r="AA66" s="423">
        <f t="shared" ca="1" si="22"/>
        <v>-38910.756324616115</v>
      </c>
      <c r="AB66" s="423">
        <f t="shared" ca="1" si="22"/>
        <v>-91014.68965604101</v>
      </c>
      <c r="AC66" s="423">
        <f t="shared" ca="1" si="22"/>
        <v>-148503.78388732424</v>
      </c>
    </row>
    <row r="67" spans="1:29">
      <c r="A67" s="421"/>
      <c r="B67" s="421"/>
      <c r="C67" s="421"/>
      <c r="D67" s="421"/>
      <c r="E67" s="421"/>
      <c r="F67" s="421"/>
      <c r="G67" s="421"/>
      <c r="H67" s="421"/>
      <c r="I67" s="421"/>
      <c r="J67" s="421"/>
      <c r="L67" s="416" t="str">
        <f>L66</f>
        <v>Baseline</v>
      </c>
      <c r="M67" s="422">
        <v>12</v>
      </c>
      <c r="N67" s="7" t="s">
        <v>64</v>
      </c>
      <c r="O67" s="423">
        <f t="shared" ca="1" si="22"/>
        <v>26329.855195105141</v>
      </c>
      <c r="P67" s="423">
        <f t="shared" ca="1" si="22"/>
        <v>29115.710949806158</v>
      </c>
      <c r="Q67" s="423">
        <f t="shared" ca="1" si="22"/>
        <v>38427.375821517504</v>
      </c>
      <c r="R67" s="423">
        <f t="shared" ca="1" si="22"/>
        <v>57859.15033226501</v>
      </c>
      <c r="S67" s="423">
        <f t="shared" ca="1" si="22"/>
        <v>68121.10988176</v>
      </c>
      <c r="T67" s="423">
        <f t="shared" ca="1" si="22"/>
        <v>77351.19155039922</v>
      </c>
      <c r="U67" s="423">
        <f t="shared" ca="1" si="22"/>
        <v>75414.127716826421</v>
      </c>
      <c r="V67" s="423">
        <f t="shared" ca="1" si="22"/>
        <v>73380.210691574961</v>
      </c>
      <c r="W67" s="423">
        <f t="shared" ca="1" si="22"/>
        <v>71244.59781506093</v>
      </c>
      <c r="X67" s="423">
        <f t="shared" ca="1" si="22"/>
        <v>69002.204294721203</v>
      </c>
      <c r="Y67" s="423">
        <f t="shared" ca="1" si="22"/>
        <v>66647.691098364492</v>
      </c>
      <c r="Z67" s="423">
        <f t="shared" ca="1" si="22"/>
        <v>64175.452242189953</v>
      </c>
      <c r="AA67" s="423">
        <f t="shared" ca="1" si="22"/>
        <v>61579.60144320668</v>
      </c>
      <c r="AB67" s="423">
        <f t="shared" ca="1" si="22"/>
        <v>58853.958104274243</v>
      </c>
      <c r="AC67" s="423">
        <f t="shared" ca="1" si="22"/>
        <v>55992.032598395192</v>
      </c>
    </row>
    <row r="68" spans="1:29">
      <c r="A68" s="421"/>
      <c r="B68" s="421"/>
      <c r="C68" s="421"/>
      <c r="D68" s="421"/>
      <c r="E68" s="421"/>
      <c r="F68" s="421"/>
      <c r="G68" s="421"/>
      <c r="H68" s="421"/>
      <c r="I68" s="421"/>
      <c r="J68" s="421"/>
      <c r="L68" s="416" t="str">
        <f>L67</f>
        <v>Baseline</v>
      </c>
      <c r="M68" s="422">
        <v>13</v>
      </c>
      <c r="N68" s="7" t="s">
        <v>65</v>
      </c>
      <c r="O68" s="423">
        <f t="shared" ca="1" si="22"/>
        <v>115522.25205775999</v>
      </c>
      <c r="P68" s="423">
        <f t="shared" ca="1" si="22"/>
        <v>128142.09312897999</v>
      </c>
      <c r="Q68" s="423">
        <f t="shared" ca="1" si="22"/>
        <v>125648.7055425</v>
      </c>
      <c r="R68" s="423">
        <f t="shared" ca="1" si="22"/>
        <v>167955.84872232002</v>
      </c>
      <c r="S68" s="423">
        <f t="shared" ca="1" si="22"/>
        <v>166953.58491927999</v>
      </c>
      <c r="T68" s="423">
        <f t="shared" ca="1" si="22"/>
        <v>141943.92663765425</v>
      </c>
      <c r="U68" s="423">
        <f t="shared" ca="1" si="22"/>
        <v>114911.40493650577</v>
      </c>
      <c r="V68" s="423">
        <f t="shared" ca="1" si="22"/>
        <v>85671.045697685593</v>
      </c>
      <c r="W68" s="423">
        <f t="shared" ca="1" si="22"/>
        <v>54340.056942214607</v>
      </c>
      <c r="X68" s="423">
        <f t="shared" ca="1" si="22"/>
        <v>20649.896247848636</v>
      </c>
      <c r="Y68" s="423">
        <f t="shared" ca="1" si="22"/>
        <v>-15526.838638005516</v>
      </c>
      <c r="Z68" s="423">
        <f t="shared" ca="1" si="22"/>
        <v>-55824.693234859209</v>
      </c>
      <c r="AA68" s="423">
        <f t="shared" ca="1" si="22"/>
        <v>-100490.3577678228</v>
      </c>
      <c r="AB68" s="423">
        <f t="shared" ca="1" si="22"/>
        <v>-149868.64776031527</v>
      </c>
      <c r="AC68" s="423">
        <f t="shared" ca="1" si="22"/>
        <v>-204495.81648571944</v>
      </c>
    </row>
    <row r="69" spans="1:29">
      <c r="A69" s="421"/>
      <c r="B69" s="421"/>
      <c r="C69" s="421"/>
      <c r="D69" s="421"/>
      <c r="E69" s="421"/>
      <c r="F69" s="421"/>
      <c r="G69" s="421"/>
      <c r="H69" s="421"/>
      <c r="I69" s="421"/>
      <c r="J69" s="421"/>
    </row>
    <row r="70" spans="1:29">
      <c r="A70" s="421"/>
      <c r="B70" s="421"/>
      <c r="C70" s="421"/>
      <c r="D70" s="421"/>
      <c r="E70" s="421"/>
      <c r="F70" s="421"/>
      <c r="G70" s="421"/>
      <c r="H70" s="421"/>
      <c r="I70" s="421"/>
      <c r="J70" s="421"/>
    </row>
    <row r="71" spans="1:29">
      <c r="A71" s="421"/>
      <c r="B71" s="421"/>
      <c r="C71" s="421"/>
      <c r="D71" s="421"/>
      <c r="E71" s="421"/>
      <c r="F71" s="421"/>
      <c r="G71" s="421"/>
      <c r="H71" s="421"/>
      <c r="I71" s="421"/>
      <c r="J71" s="421"/>
    </row>
    <row r="72" spans="1:29">
      <c r="A72" s="421"/>
      <c r="B72" s="421"/>
      <c r="C72" s="421"/>
      <c r="D72" s="421"/>
      <c r="E72" s="421"/>
      <c r="F72" s="421"/>
      <c r="G72" s="421"/>
      <c r="H72" s="421"/>
      <c r="I72" s="421"/>
      <c r="J72" s="421"/>
    </row>
    <row r="73" spans="1:29">
      <c r="A73" s="421"/>
      <c r="B73" s="421"/>
      <c r="C73" s="421"/>
      <c r="D73" s="421"/>
      <c r="E73" s="421"/>
      <c r="F73" s="421"/>
      <c r="G73" s="421"/>
      <c r="H73" s="421"/>
      <c r="I73" s="421"/>
      <c r="J73" s="421"/>
    </row>
    <row r="74" spans="1:29">
      <c r="A74" s="421"/>
      <c r="B74" s="421"/>
      <c r="C74" s="421"/>
      <c r="D74" s="421"/>
      <c r="E74" s="421"/>
      <c r="F74" s="421"/>
      <c r="G74" s="421"/>
      <c r="H74" s="421"/>
      <c r="I74" s="421"/>
      <c r="J74" s="421"/>
    </row>
    <row r="75" spans="1:29">
      <c r="A75" s="421"/>
      <c r="B75" s="421"/>
      <c r="C75" s="421"/>
      <c r="D75" s="421"/>
      <c r="E75" s="421"/>
      <c r="F75" s="421"/>
      <c r="G75" s="421"/>
      <c r="H75" s="421"/>
      <c r="I75" s="421"/>
      <c r="J75" s="421"/>
    </row>
    <row r="76" spans="1:29">
      <c r="A76" s="421"/>
      <c r="B76" s="421"/>
      <c r="C76" s="421"/>
      <c r="D76" s="421"/>
      <c r="E76" s="421"/>
      <c r="F76" s="421"/>
      <c r="G76" s="421"/>
      <c r="H76" s="421"/>
      <c r="I76" s="421"/>
      <c r="J76" s="421"/>
    </row>
    <row r="77" spans="1:29">
      <c r="A77" s="421"/>
      <c r="B77" s="421"/>
      <c r="C77" s="421"/>
      <c r="D77" s="421"/>
      <c r="E77" s="421"/>
      <c r="F77" s="421"/>
      <c r="G77" s="421"/>
      <c r="H77" s="421"/>
      <c r="I77" s="421"/>
      <c r="J77" s="421"/>
    </row>
    <row r="78" spans="1:29">
      <c r="A78" s="421"/>
      <c r="B78" s="421"/>
      <c r="C78" s="421"/>
      <c r="D78" s="421"/>
      <c r="E78" s="421"/>
      <c r="F78" s="421"/>
      <c r="G78" s="421"/>
      <c r="H78" s="421"/>
      <c r="I78" s="421"/>
      <c r="J78" s="421"/>
    </row>
    <row r="79" spans="1:29">
      <c r="A79" s="421"/>
      <c r="B79" s="421"/>
      <c r="C79" s="421"/>
      <c r="D79" s="421"/>
      <c r="E79" s="421"/>
      <c r="F79" s="421"/>
      <c r="G79" s="421"/>
      <c r="H79" s="421"/>
      <c r="I79" s="421"/>
      <c r="J79" s="421"/>
    </row>
    <row r="80" spans="1:29">
      <c r="A80" s="421"/>
      <c r="B80" s="421"/>
      <c r="C80" s="421"/>
      <c r="D80" s="421"/>
      <c r="E80" s="421"/>
      <c r="F80" s="421"/>
      <c r="G80" s="421"/>
      <c r="H80" s="421"/>
      <c r="I80" s="421"/>
      <c r="J80" s="421"/>
    </row>
    <row r="81" spans="1:29">
      <c r="A81" s="421"/>
      <c r="B81" s="421"/>
      <c r="C81" s="421"/>
      <c r="D81" s="421"/>
      <c r="E81" s="421"/>
      <c r="F81" s="421"/>
      <c r="G81" s="421"/>
      <c r="H81" s="421"/>
      <c r="I81" s="421"/>
      <c r="J81" s="421"/>
    </row>
    <row r="82" spans="1:29">
      <c r="A82" s="421"/>
      <c r="B82" s="421"/>
      <c r="C82" s="421"/>
      <c r="D82" s="421"/>
      <c r="E82" s="421"/>
      <c r="F82" s="421"/>
      <c r="G82" s="421"/>
      <c r="H82" s="421"/>
      <c r="I82" s="421"/>
      <c r="J82" s="421"/>
    </row>
    <row r="83" spans="1:29">
      <c r="A83" s="421"/>
      <c r="B83" s="421"/>
      <c r="C83" s="421"/>
      <c r="D83" s="421"/>
      <c r="E83" s="421"/>
      <c r="F83" s="421"/>
      <c r="G83" s="421"/>
      <c r="H83" s="421"/>
      <c r="I83" s="421"/>
      <c r="J83" s="421"/>
    </row>
    <row r="84" spans="1:29">
      <c r="A84" s="421"/>
      <c r="B84" s="421"/>
      <c r="C84" s="421"/>
      <c r="D84" s="421"/>
      <c r="E84" s="421"/>
      <c r="F84" s="421"/>
      <c r="G84" s="421"/>
      <c r="H84" s="421"/>
      <c r="I84" s="421"/>
      <c r="J84" s="421"/>
      <c r="O84" s="418">
        <f>O$1</f>
        <v>2015</v>
      </c>
      <c r="P84" s="418">
        <f t="shared" ref="P84:AC84" si="23">P$1</f>
        <v>2016</v>
      </c>
      <c r="Q84" s="418">
        <f t="shared" si="23"/>
        <v>2017</v>
      </c>
      <c r="R84" s="418">
        <f t="shared" si="23"/>
        <v>2018</v>
      </c>
      <c r="S84" s="418">
        <f t="shared" si="23"/>
        <v>2019</v>
      </c>
      <c r="T84" s="418">
        <f t="shared" si="23"/>
        <v>2020</v>
      </c>
      <c r="U84" s="418">
        <f t="shared" si="23"/>
        <v>2021</v>
      </c>
      <c r="V84" s="418">
        <f t="shared" si="23"/>
        <v>2022</v>
      </c>
      <c r="W84" s="418">
        <f t="shared" si="23"/>
        <v>2023</v>
      </c>
      <c r="X84" s="418">
        <f t="shared" si="23"/>
        <v>2024</v>
      </c>
      <c r="Y84" s="418">
        <f t="shared" si="23"/>
        <v>2025</v>
      </c>
      <c r="Z84" s="418">
        <f t="shared" si="23"/>
        <v>2026</v>
      </c>
      <c r="AA84" s="418">
        <f t="shared" si="23"/>
        <v>2027</v>
      </c>
      <c r="AB84" s="418">
        <f t="shared" si="23"/>
        <v>2028</v>
      </c>
      <c r="AC84" s="418">
        <f t="shared" si="23"/>
        <v>2029</v>
      </c>
    </row>
    <row r="85" spans="1:29">
      <c r="A85" s="421"/>
      <c r="B85" s="421"/>
      <c r="C85" s="421"/>
      <c r="D85" s="421"/>
      <c r="E85" s="421"/>
      <c r="F85" s="421"/>
      <c r="G85" s="421"/>
      <c r="H85" s="421"/>
      <c r="I85" s="421"/>
      <c r="J85" s="421"/>
      <c r="L85" s="416" t="s">
        <v>60</v>
      </c>
      <c r="M85" s="422">
        <v>14</v>
      </c>
      <c r="N85" s="7" t="s">
        <v>359</v>
      </c>
      <c r="O85" s="423">
        <f t="shared" ref="O85:AC87" ca="1" si="24">INDEX(INDIRECT(CONCATENATE("'",$L85,"'!$A$536:$DZ$10000")),MATCH($M85,INDIRECT(CONCATENATE("'",$L85,"'!$A$536:$A$10000")),0),MATCH(O$1,INDIRECT(CONCATENATE("'",$L85,"'!$A$536:$DZ$536")),0))</f>
        <v>1204.0948514742799</v>
      </c>
      <c r="P85" s="423">
        <f t="shared" ca="1" si="24"/>
        <v>1486.0628325361731</v>
      </c>
      <c r="Q85" s="423">
        <f t="shared" ca="1" si="24"/>
        <v>1966.1344754043937</v>
      </c>
      <c r="R85" s="423">
        <f t="shared" ca="1" si="24"/>
        <v>2048.435682635185</v>
      </c>
      <c r="S85" s="423">
        <f t="shared" ca="1" si="24"/>
        <v>2525.3967569747269</v>
      </c>
      <c r="T85" s="423">
        <f t="shared" ca="1" si="24"/>
        <v>2858.9436678107704</v>
      </c>
      <c r="U85" s="423">
        <f t="shared" ca="1" si="24"/>
        <v>3983.2285685028091</v>
      </c>
      <c r="V85" s="423">
        <f t="shared" ca="1" si="24"/>
        <v>9048.037994421451</v>
      </c>
      <c r="W85" s="423">
        <f t="shared" ca="1" si="24"/>
        <v>9149.7338456840225</v>
      </c>
      <c r="X85" s="423">
        <f t="shared" ca="1" si="24"/>
        <v>11256.514489509724</v>
      </c>
      <c r="Y85" s="423">
        <f t="shared" ca="1" si="24"/>
        <v>-15626.903146929028</v>
      </c>
      <c r="Z85" s="423">
        <f t="shared" ca="1" si="24"/>
        <v>-14999.997140873929</v>
      </c>
      <c r="AA85" s="423">
        <f t="shared" ca="1" si="24"/>
        <v>-11616.266501496902</v>
      </c>
      <c r="AB85" s="423">
        <f t="shared" ca="1" si="24"/>
        <v>-15158.928045808567</v>
      </c>
      <c r="AC85" s="423">
        <f t="shared" ca="1" si="24"/>
        <v>-15483.427685836908</v>
      </c>
    </row>
    <row r="86" spans="1:29">
      <c r="A86" s="421"/>
      <c r="B86" s="421"/>
      <c r="C86" s="421"/>
      <c r="D86" s="421"/>
      <c r="E86" s="421"/>
      <c r="F86" s="421"/>
      <c r="G86" s="421"/>
      <c r="H86" s="421"/>
      <c r="I86" s="421"/>
      <c r="J86" s="421"/>
      <c r="L86" s="416" t="str">
        <f>L85</f>
        <v>Baseline</v>
      </c>
      <c r="M86" s="422">
        <v>15</v>
      </c>
      <c r="N86" s="7" t="s">
        <v>64</v>
      </c>
      <c r="O86" s="423">
        <f t="shared" ca="1" si="24"/>
        <v>749.37921787428002</v>
      </c>
      <c r="P86" s="423">
        <f t="shared" ca="1" si="24"/>
        <v>1013.9213346861732</v>
      </c>
      <c r="Q86" s="423">
        <f t="shared" ca="1" si="24"/>
        <v>1285.7762761843937</v>
      </c>
      <c r="R86" s="423">
        <f t="shared" ca="1" si="24"/>
        <v>1353.2165613851851</v>
      </c>
      <c r="S86" s="423">
        <f t="shared" ca="1" si="24"/>
        <v>1511.2757878047269</v>
      </c>
      <c r="T86" s="423">
        <f t="shared" ca="1" si="24"/>
        <v>1844.8226986407706</v>
      </c>
      <c r="U86" s="423">
        <f t="shared" ca="1" si="24"/>
        <v>1937.0638335728088</v>
      </c>
      <c r="V86" s="423">
        <f t="shared" ca="1" si="24"/>
        <v>2033.9170252514496</v>
      </c>
      <c r="W86" s="423">
        <f t="shared" ca="1" si="24"/>
        <v>2135.6128765140215</v>
      </c>
      <c r="X86" s="423">
        <f t="shared" ca="1" si="24"/>
        <v>2242.3935203397227</v>
      </c>
      <c r="Y86" s="423">
        <f t="shared" ca="1" si="24"/>
        <v>2354.5131963567092</v>
      </c>
      <c r="Z86" s="423">
        <f t="shared" ca="1" si="24"/>
        <v>2472.2388561745447</v>
      </c>
      <c r="AA86" s="423">
        <f t="shared" ca="1" si="24"/>
        <v>2595.8507989832715</v>
      </c>
      <c r="AB86" s="423">
        <f t="shared" ca="1" si="24"/>
        <v>2725.6433389324357</v>
      </c>
      <c r="AC86" s="423">
        <f t="shared" ca="1" si="24"/>
        <v>2861.9255058790563</v>
      </c>
    </row>
    <row r="87" spans="1:29">
      <c r="A87" s="421"/>
      <c r="B87" s="421"/>
      <c r="C87" s="421"/>
      <c r="D87" s="421"/>
      <c r="E87" s="421"/>
      <c r="F87" s="421"/>
      <c r="G87" s="421"/>
      <c r="H87" s="421"/>
      <c r="I87" s="421"/>
      <c r="J87" s="421"/>
      <c r="L87" s="416" t="str">
        <f>L86</f>
        <v>Baseline</v>
      </c>
      <c r="M87" s="422">
        <v>16</v>
      </c>
      <c r="N87" s="7" t="s">
        <v>65</v>
      </c>
      <c r="O87" s="423">
        <f t="shared" ca="1" si="24"/>
        <v>454.71563360000005</v>
      </c>
      <c r="P87" s="423">
        <f t="shared" ca="1" si="24"/>
        <v>472.14149785000001</v>
      </c>
      <c r="Q87" s="423">
        <f t="shared" ca="1" si="24"/>
        <v>680.35819921999996</v>
      </c>
      <c r="R87" s="423">
        <f t="shared" ca="1" si="24"/>
        <v>695.21912125000006</v>
      </c>
      <c r="S87" s="423">
        <f t="shared" ca="1" si="24"/>
        <v>1014.1209691700001</v>
      </c>
      <c r="T87" s="423">
        <f t="shared" ca="1" si="24"/>
        <v>1014.1209691700001</v>
      </c>
      <c r="U87" s="423">
        <f t="shared" ca="1" si="24"/>
        <v>2046.1647349300001</v>
      </c>
      <c r="V87" s="423">
        <f t="shared" ca="1" si="24"/>
        <v>7014.1209691700005</v>
      </c>
      <c r="W87" s="423">
        <f t="shared" ca="1" si="24"/>
        <v>7014.1209691700005</v>
      </c>
      <c r="X87" s="423">
        <f t="shared" ca="1" si="24"/>
        <v>9014.1209691700005</v>
      </c>
      <c r="Y87" s="423">
        <f t="shared" ca="1" si="24"/>
        <v>-17981.416343285739</v>
      </c>
      <c r="Z87" s="423">
        <f t="shared" ca="1" si="24"/>
        <v>-17472.235997048476</v>
      </c>
      <c r="AA87" s="423">
        <f t="shared" ca="1" si="24"/>
        <v>-14212.117300480173</v>
      </c>
      <c r="AB87" s="423">
        <f t="shared" ca="1" si="24"/>
        <v>-17884.571384741001</v>
      </c>
      <c r="AC87" s="423">
        <f t="shared" ca="1" si="24"/>
        <v>-18345.353191715963</v>
      </c>
    </row>
    <row r="88" spans="1:29">
      <c r="A88" s="421"/>
      <c r="B88" s="421"/>
      <c r="C88" s="421"/>
      <c r="D88" s="421"/>
      <c r="E88" s="421"/>
      <c r="F88" s="421"/>
      <c r="G88" s="421"/>
      <c r="H88" s="421"/>
      <c r="I88" s="421"/>
      <c r="J88" s="421"/>
    </row>
    <row r="89" spans="1:29">
      <c r="A89" s="421"/>
      <c r="B89" s="421"/>
      <c r="C89" s="421"/>
      <c r="D89" s="421"/>
      <c r="E89" s="421"/>
      <c r="F89" s="421"/>
      <c r="G89" s="421"/>
      <c r="H89" s="421"/>
      <c r="I89" s="421"/>
      <c r="J89" s="421"/>
    </row>
    <row r="90" spans="1:29">
      <c r="A90" s="421"/>
      <c r="B90" s="421"/>
      <c r="C90" s="421"/>
      <c r="D90" s="421"/>
      <c r="E90" s="421"/>
      <c r="F90" s="421"/>
      <c r="G90" s="421"/>
      <c r="H90" s="421"/>
      <c r="I90" s="421"/>
      <c r="J90" s="421"/>
    </row>
    <row r="91" spans="1:29">
      <c r="A91" s="421"/>
      <c r="B91" s="421"/>
      <c r="C91" s="421"/>
      <c r="D91" s="421"/>
      <c r="E91" s="421"/>
      <c r="F91" s="421"/>
      <c r="G91" s="421"/>
      <c r="H91" s="421"/>
      <c r="I91" s="421"/>
      <c r="J91" s="421"/>
    </row>
    <row r="92" spans="1:29">
      <c r="A92" s="421"/>
      <c r="B92" s="421"/>
      <c r="C92" s="421"/>
      <c r="D92" s="421"/>
      <c r="E92" s="421"/>
      <c r="F92" s="421"/>
      <c r="G92" s="421"/>
      <c r="H92" s="421"/>
      <c r="I92" s="421"/>
      <c r="J92" s="421"/>
    </row>
    <row r="93" spans="1:29">
      <c r="A93" s="421"/>
      <c r="B93" s="421"/>
      <c r="C93" s="421"/>
      <c r="D93" s="421"/>
      <c r="E93" s="421"/>
      <c r="F93" s="421"/>
      <c r="G93" s="421"/>
      <c r="H93" s="421"/>
      <c r="I93" s="421"/>
      <c r="J93" s="421"/>
    </row>
    <row r="94" spans="1:29">
      <c r="A94" s="421"/>
      <c r="B94" s="421"/>
      <c r="C94" s="421"/>
      <c r="D94" s="421"/>
      <c r="E94" s="421"/>
      <c r="F94" s="421"/>
      <c r="G94" s="421"/>
      <c r="H94" s="421"/>
      <c r="I94" s="421"/>
      <c r="J94" s="421"/>
    </row>
    <row r="95" spans="1:29">
      <c r="A95" s="421"/>
      <c r="B95" s="421"/>
      <c r="C95" s="421"/>
      <c r="D95" s="421"/>
      <c r="E95" s="421"/>
      <c r="F95" s="421"/>
      <c r="G95" s="421"/>
      <c r="H95" s="421"/>
      <c r="I95" s="421"/>
      <c r="J95" s="421"/>
    </row>
    <row r="96" spans="1:29">
      <c r="A96" s="421"/>
      <c r="B96" s="421"/>
      <c r="C96" s="421"/>
      <c r="D96" s="421"/>
      <c r="E96" s="421"/>
      <c r="F96" s="421"/>
      <c r="G96" s="421"/>
      <c r="H96" s="421"/>
      <c r="I96" s="421"/>
      <c r="J96" s="421"/>
    </row>
    <row r="97" spans="1:29">
      <c r="A97" s="421"/>
      <c r="B97" s="421"/>
      <c r="C97" s="421"/>
      <c r="D97" s="421"/>
      <c r="E97" s="421"/>
      <c r="F97" s="421"/>
      <c r="G97" s="421"/>
      <c r="H97" s="421"/>
      <c r="I97" s="421"/>
      <c r="J97" s="421"/>
    </row>
    <row r="98" spans="1:29">
      <c r="A98" s="421"/>
      <c r="B98" s="421"/>
      <c r="C98" s="421"/>
      <c r="D98" s="421"/>
      <c r="E98" s="421"/>
      <c r="F98" s="421"/>
      <c r="G98" s="421"/>
      <c r="H98" s="421"/>
      <c r="I98" s="421"/>
      <c r="J98" s="421"/>
    </row>
    <row r="99" spans="1:29">
      <c r="A99" s="421"/>
      <c r="B99" s="421"/>
      <c r="C99" s="421"/>
      <c r="D99" s="421"/>
      <c r="E99" s="421"/>
      <c r="F99" s="421"/>
      <c r="G99" s="421"/>
      <c r="H99" s="421"/>
      <c r="I99" s="421"/>
      <c r="J99" s="421"/>
    </row>
    <row r="100" spans="1:29">
      <c r="A100" s="421"/>
      <c r="B100" s="421"/>
      <c r="C100" s="421"/>
      <c r="D100" s="421"/>
      <c r="E100" s="421"/>
      <c r="F100" s="421"/>
      <c r="G100" s="421"/>
      <c r="H100" s="421"/>
      <c r="I100" s="421"/>
      <c r="J100" s="421"/>
    </row>
    <row r="101" spans="1:29">
      <c r="A101" s="421"/>
      <c r="B101" s="421"/>
      <c r="C101" s="421"/>
      <c r="D101" s="421"/>
      <c r="E101" s="421"/>
      <c r="F101" s="421"/>
      <c r="G101" s="421"/>
      <c r="H101" s="421"/>
      <c r="I101" s="421"/>
      <c r="J101" s="421"/>
      <c r="O101" s="418">
        <f>O$1</f>
        <v>2015</v>
      </c>
      <c r="P101" s="418">
        <f t="shared" ref="P101:AC101" si="25">P$1</f>
        <v>2016</v>
      </c>
      <c r="Q101" s="418">
        <f t="shared" si="25"/>
        <v>2017</v>
      </c>
      <c r="R101" s="418">
        <f t="shared" si="25"/>
        <v>2018</v>
      </c>
      <c r="S101" s="418">
        <f t="shared" si="25"/>
        <v>2019</v>
      </c>
      <c r="T101" s="418">
        <f t="shared" si="25"/>
        <v>2020</v>
      </c>
      <c r="U101" s="418">
        <f t="shared" si="25"/>
        <v>2021</v>
      </c>
      <c r="V101" s="418">
        <f t="shared" si="25"/>
        <v>2022</v>
      </c>
      <c r="W101" s="418">
        <f t="shared" si="25"/>
        <v>2023</v>
      </c>
      <c r="X101" s="418">
        <f t="shared" si="25"/>
        <v>2024</v>
      </c>
      <c r="Y101" s="418">
        <f t="shared" si="25"/>
        <v>2025</v>
      </c>
      <c r="Z101" s="418">
        <f t="shared" si="25"/>
        <v>2026</v>
      </c>
      <c r="AA101" s="418">
        <f t="shared" si="25"/>
        <v>2027</v>
      </c>
      <c r="AB101" s="418">
        <f t="shared" si="25"/>
        <v>2028</v>
      </c>
      <c r="AC101" s="418">
        <f t="shared" si="25"/>
        <v>2029</v>
      </c>
    </row>
    <row r="102" spans="1:29">
      <c r="A102" s="421"/>
      <c r="B102" s="421"/>
      <c r="C102" s="421"/>
      <c r="D102" s="421"/>
      <c r="E102" s="421"/>
      <c r="F102" s="421"/>
      <c r="G102" s="421"/>
      <c r="H102" s="421"/>
      <c r="I102" s="421"/>
      <c r="J102" s="421"/>
      <c r="L102" s="416" t="s">
        <v>60</v>
      </c>
      <c r="M102" s="422">
        <v>17</v>
      </c>
      <c r="N102" s="7" t="s">
        <v>360</v>
      </c>
      <c r="O102" s="423">
        <f t="shared" ref="O102:AC104" ca="1" si="26">INDEX(INDIRECT(CONCATENATE("'",$L102,"'!$A$536:$DZ$10000")),MATCH($M102,INDIRECT(CONCATENATE("'",$L102,"'!$A$536:$A$10000")),0),MATCH(O$1,INDIRECT(CONCATENATE("'",$L102,"'!$A$536:$DZ$536")),0))</f>
        <v>1913.33380841647</v>
      </c>
      <c r="P102" s="423">
        <f t="shared" ca="1" si="26"/>
        <v>2149.1946417313279</v>
      </c>
      <c r="Q102" s="423">
        <f t="shared" ca="1" si="26"/>
        <v>2318.2768191000159</v>
      </c>
      <c r="R102" s="423">
        <f t="shared" ca="1" si="26"/>
        <v>2171.6287262400001</v>
      </c>
      <c r="S102" s="423">
        <f t="shared" ca="1" si="26"/>
        <v>2544.7760527899995</v>
      </c>
      <c r="T102" s="423">
        <f t="shared" ca="1" si="26"/>
        <v>2749.9541354294997</v>
      </c>
      <c r="U102" s="423">
        <f t="shared" ca="1" si="26"/>
        <v>2115.071236596516</v>
      </c>
      <c r="V102" s="423">
        <f t="shared" ca="1" si="26"/>
        <v>1364.6132456490868</v>
      </c>
      <c r="W102" s="423">
        <f t="shared" ca="1" si="26"/>
        <v>804.23024979870479</v>
      </c>
      <c r="X102" s="423">
        <f t="shared" ca="1" si="26"/>
        <v>51.819261167232071</v>
      </c>
      <c r="Y102" s="423">
        <f t="shared" ca="1" si="26"/>
        <v>-747.65593254432724</v>
      </c>
      <c r="Z102" s="423">
        <f t="shared" ca="1" si="26"/>
        <v>-3097.3216958782896</v>
      </c>
      <c r="AA102" s="423">
        <f t="shared" ca="1" si="26"/>
        <v>-5605.1049869394355</v>
      </c>
      <c r="AB102" s="423">
        <f t="shared" ca="1" si="26"/>
        <v>-8364.702469167154</v>
      </c>
      <c r="AC102" s="423">
        <f t="shared" ca="1" si="26"/>
        <v>-11562.901825912566</v>
      </c>
    </row>
    <row r="103" spans="1:29">
      <c r="A103" s="421"/>
      <c r="B103" s="421"/>
      <c r="C103" s="421"/>
      <c r="D103" s="421"/>
      <c r="E103" s="421"/>
      <c r="F103" s="421"/>
      <c r="G103" s="421"/>
      <c r="H103" s="421"/>
      <c r="I103" s="421"/>
      <c r="J103" s="421"/>
      <c r="L103" s="416" t="str">
        <f>L102</f>
        <v>Baseline</v>
      </c>
      <c r="M103" s="422">
        <v>18</v>
      </c>
      <c r="N103" s="7" t="s">
        <v>66</v>
      </c>
      <c r="O103" s="423">
        <f t="shared" ca="1" si="26"/>
        <v>315.32915494647006</v>
      </c>
      <c r="P103" s="423">
        <f t="shared" ca="1" si="26"/>
        <v>297.55214086132793</v>
      </c>
      <c r="Q103" s="423">
        <f t="shared" ca="1" si="26"/>
        <v>332.76194914001599</v>
      </c>
      <c r="R103" s="423">
        <f t="shared" ca="1" si="26"/>
        <v>289.35785958000002</v>
      </c>
      <c r="S103" s="423">
        <f t="shared" ca="1" si="26"/>
        <v>225.85071360000003</v>
      </c>
      <c r="T103" s="423">
        <f t="shared" ca="1" si="26"/>
        <v>315.08252928000007</v>
      </c>
      <c r="U103" s="423">
        <f t="shared" ca="1" si="26"/>
        <v>378.099035136</v>
      </c>
      <c r="V103" s="423">
        <f t="shared" ca="1" si="26"/>
        <v>453.71884216320001</v>
      </c>
      <c r="W103" s="423">
        <f t="shared" ca="1" si="26"/>
        <v>544.46261059584003</v>
      </c>
      <c r="X103" s="423">
        <f t="shared" ca="1" si="26"/>
        <v>653.35513271500793</v>
      </c>
      <c r="Y103" s="423">
        <f t="shared" ca="1" si="26"/>
        <v>784.02615925800944</v>
      </c>
      <c r="Z103" s="423">
        <f t="shared" ca="1" si="26"/>
        <v>940.83139110961145</v>
      </c>
      <c r="AA103" s="423">
        <f t="shared" ca="1" si="26"/>
        <v>1128.9976693315336</v>
      </c>
      <c r="AB103" s="423">
        <f t="shared" ca="1" si="26"/>
        <v>1354.7972031978404</v>
      </c>
      <c r="AC103" s="423">
        <f t="shared" ca="1" si="26"/>
        <v>1625.7566438374083</v>
      </c>
    </row>
    <row r="104" spans="1:29">
      <c r="A104" s="421"/>
      <c r="B104" s="421"/>
      <c r="C104" s="421"/>
      <c r="D104" s="421"/>
      <c r="E104" s="421"/>
      <c r="F104" s="421"/>
      <c r="G104" s="421"/>
      <c r="H104" s="421"/>
      <c r="I104" s="421"/>
      <c r="J104" s="421"/>
      <c r="L104" s="416" t="str">
        <f>L103</f>
        <v>Baseline</v>
      </c>
      <c r="M104" s="422">
        <v>19</v>
      </c>
      <c r="N104" s="7" t="s">
        <v>65</v>
      </c>
      <c r="O104" s="423">
        <f t="shared" ca="1" si="26"/>
        <v>1598.00465347</v>
      </c>
      <c r="P104" s="423">
        <f t="shared" ca="1" si="26"/>
        <v>1851.6425008699998</v>
      </c>
      <c r="Q104" s="423">
        <f t="shared" ca="1" si="26"/>
        <v>1985.5148699600002</v>
      </c>
      <c r="R104" s="423">
        <f t="shared" ca="1" si="26"/>
        <v>1882.2708666600001</v>
      </c>
      <c r="S104" s="423">
        <f t="shared" ca="1" si="26"/>
        <v>2318.9253391899997</v>
      </c>
      <c r="T104" s="423">
        <f t="shared" ca="1" si="26"/>
        <v>2434.8716061494997</v>
      </c>
      <c r="U104" s="423">
        <f t="shared" ca="1" si="26"/>
        <v>1736.9722014605159</v>
      </c>
      <c r="V104" s="423">
        <f t="shared" ca="1" si="26"/>
        <v>910.89440348588687</v>
      </c>
      <c r="W104" s="423">
        <f t="shared" ca="1" si="26"/>
        <v>259.76763920286476</v>
      </c>
      <c r="X104" s="423">
        <f t="shared" ca="1" si="26"/>
        <v>-601.53587154777597</v>
      </c>
      <c r="Y104" s="423">
        <f t="shared" ca="1" si="26"/>
        <v>-1531.6820918023368</v>
      </c>
      <c r="Z104" s="423">
        <f t="shared" ca="1" si="26"/>
        <v>-4038.1530869879007</v>
      </c>
      <c r="AA104" s="423">
        <f t="shared" ca="1" si="26"/>
        <v>-6734.1026562709685</v>
      </c>
      <c r="AB104" s="423">
        <f t="shared" ca="1" si="26"/>
        <v>-9719.4996723649947</v>
      </c>
      <c r="AC104" s="423">
        <f t="shared" ca="1" si="26"/>
        <v>-13188.658469749975</v>
      </c>
    </row>
    <row r="105" spans="1:29">
      <c r="A105" s="421"/>
      <c r="B105" s="421"/>
      <c r="C105" s="421"/>
      <c r="D105" s="421"/>
      <c r="E105" s="421"/>
      <c r="F105" s="421"/>
      <c r="G105" s="421"/>
      <c r="H105" s="421"/>
      <c r="I105" s="421"/>
      <c r="J105" s="421"/>
    </row>
    <row r="106" spans="1:29">
      <c r="A106" s="421"/>
      <c r="B106" s="421"/>
      <c r="C106" s="421"/>
      <c r="D106" s="421"/>
      <c r="E106" s="421"/>
      <c r="F106" s="421"/>
      <c r="G106" s="421"/>
      <c r="H106" s="421"/>
      <c r="I106" s="421"/>
      <c r="J106" s="421"/>
    </row>
    <row r="107" spans="1:29">
      <c r="A107" s="421"/>
      <c r="B107" s="421"/>
      <c r="C107" s="421"/>
      <c r="D107" s="421"/>
      <c r="E107" s="421"/>
      <c r="F107" s="421"/>
      <c r="G107" s="421"/>
      <c r="H107" s="421"/>
      <c r="I107" s="421"/>
      <c r="J107" s="421"/>
    </row>
    <row r="108" spans="1:29">
      <c r="A108" s="421"/>
      <c r="B108" s="421"/>
      <c r="C108" s="421"/>
      <c r="D108" s="421"/>
      <c r="E108" s="421"/>
      <c r="F108" s="421"/>
      <c r="G108" s="421"/>
      <c r="H108" s="421"/>
      <c r="I108" s="421"/>
      <c r="J108" s="421"/>
    </row>
    <row r="109" spans="1:29">
      <c r="A109" s="421"/>
      <c r="B109" s="421"/>
      <c r="C109" s="421"/>
      <c r="D109" s="421"/>
      <c r="E109" s="421"/>
      <c r="F109" s="421"/>
      <c r="G109" s="421"/>
      <c r="H109" s="421"/>
      <c r="I109" s="421"/>
      <c r="J109" s="421"/>
    </row>
    <row r="110" spans="1:29">
      <c r="A110" s="421"/>
      <c r="B110" s="421"/>
      <c r="C110" s="421"/>
      <c r="D110" s="421"/>
      <c r="E110" s="421"/>
      <c r="F110" s="421"/>
      <c r="G110" s="421"/>
      <c r="H110" s="421"/>
      <c r="I110" s="421"/>
      <c r="J110" s="421"/>
    </row>
    <row r="111" spans="1:29">
      <c r="A111" s="421"/>
      <c r="B111" s="421"/>
      <c r="C111" s="421"/>
      <c r="D111" s="421"/>
      <c r="E111" s="421"/>
      <c r="F111" s="421"/>
      <c r="G111" s="421"/>
      <c r="H111" s="421"/>
      <c r="I111" s="421"/>
      <c r="J111" s="421"/>
    </row>
    <row r="112" spans="1:29">
      <c r="A112" s="421"/>
      <c r="B112" s="421"/>
      <c r="C112" s="421"/>
      <c r="D112" s="421"/>
      <c r="E112" s="421"/>
      <c r="F112" s="421"/>
      <c r="G112" s="421"/>
      <c r="H112" s="421"/>
      <c r="I112" s="421"/>
      <c r="J112" s="421"/>
    </row>
    <row r="113" spans="1:30">
      <c r="A113" s="421"/>
      <c r="B113" s="421"/>
      <c r="C113" s="421"/>
      <c r="D113" s="421"/>
      <c r="E113" s="421"/>
      <c r="F113" s="421"/>
      <c r="G113" s="421"/>
      <c r="H113" s="421"/>
      <c r="I113" s="421"/>
      <c r="J113" s="421"/>
    </row>
    <row r="114" spans="1:30">
      <c r="A114" s="421"/>
      <c r="B114" s="421"/>
      <c r="C114" s="421"/>
      <c r="D114" s="421"/>
      <c r="E114" s="421"/>
      <c r="F114" s="421"/>
      <c r="G114" s="421"/>
      <c r="H114" s="421"/>
      <c r="I114" s="421"/>
      <c r="J114" s="421"/>
    </row>
    <row r="115" spans="1:30">
      <c r="A115" s="421"/>
      <c r="B115" s="421"/>
      <c r="C115" s="421"/>
      <c r="D115" s="421"/>
      <c r="E115" s="421"/>
      <c r="F115" s="421"/>
      <c r="G115" s="421"/>
      <c r="H115" s="421"/>
      <c r="I115" s="421"/>
      <c r="J115" s="421"/>
    </row>
    <row r="116" spans="1:30">
      <c r="A116" s="421"/>
      <c r="B116" s="421"/>
      <c r="C116" s="421"/>
      <c r="D116" s="421"/>
      <c r="E116" s="421"/>
      <c r="F116" s="421"/>
      <c r="G116" s="421"/>
      <c r="H116" s="421"/>
      <c r="I116" s="421"/>
      <c r="J116" s="421"/>
    </row>
    <row r="117" spans="1:30">
      <c r="A117" s="421"/>
      <c r="B117" s="421"/>
      <c r="C117" s="421"/>
      <c r="D117" s="421"/>
      <c r="E117" s="421"/>
      <c r="F117" s="421"/>
      <c r="G117" s="421"/>
      <c r="H117" s="421"/>
      <c r="I117" s="421"/>
      <c r="J117" s="421"/>
    </row>
    <row r="119" spans="1:30">
      <c r="A119" s="419" t="s">
        <v>383</v>
      </c>
      <c r="B119" s="420"/>
      <c r="C119" s="420"/>
      <c r="D119" s="420"/>
      <c r="E119" s="420"/>
      <c r="F119" s="420"/>
      <c r="G119" s="420"/>
      <c r="H119" s="420"/>
      <c r="I119" s="420"/>
      <c r="J119" s="420"/>
      <c r="K119" s="420"/>
      <c r="L119" s="420"/>
      <c r="M119" s="420"/>
      <c r="N119" s="420"/>
      <c r="O119" s="420"/>
      <c r="P119" s="420"/>
      <c r="Q119" s="420"/>
      <c r="R119" s="420"/>
      <c r="S119" s="420"/>
      <c r="T119" s="420"/>
      <c r="U119" s="420"/>
      <c r="V119" s="420"/>
      <c r="W119" s="420"/>
      <c r="X119" s="420"/>
      <c r="Y119" s="420"/>
      <c r="Z119" s="420"/>
      <c r="AA119" s="420"/>
      <c r="AB119" s="420"/>
      <c r="AC119" s="420"/>
    </row>
    <row r="121" spans="1:30">
      <c r="A121" s="421"/>
      <c r="B121" s="421"/>
      <c r="C121" s="421"/>
      <c r="D121" s="421"/>
      <c r="E121" s="421"/>
      <c r="F121" s="421"/>
      <c r="G121" s="421"/>
      <c r="H121" s="421"/>
      <c r="I121" s="421"/>
      <c r="J121" s="421"/>
    </row>
    <row r="122" spans="1:30">
      <c r="A122" s="421"/>
      <c r="B122" s="421"/>
      <c r="C122" s="421"/>
      <c r="D122" s="421"/>
      <c r="E122" s="421"/>
      <c r="F122" s="421"/>
      <c r="G122" s="421"/>
      <c r="H122" s="421"/>
      <c r="I122" s="421"/>
      <c r="J122" s="421"/>
    </row>
    <row r="123" spans="1:30">
      <c r="A123" s="421"/>
      <c r="B123" s="421"/>
      <c r="C123" s="421"/>
      <c r="D123" s="421"/>
      <c r="E123" s="421"/>
      <c r="F123" s="421"/>
      <c r="G123" s="421"/>
      <c r="H123" s="421"/>
      <c r="I123" s="421"/>
      <c r="J123" s="421"/>
      <c r="N123" s="418"/>
      <c r="O123" s="418">
        <f>O$1</f>
        <v>2015</v>
      </c>
      <c r="P123" s="418">
        <f t="shared" ref="P123:AC123" si="27">P$1</f>
        <v>2016</v>
      </c>
      <c r="Q123" s="418">
        <f t="shared" si="27"/>
        <v>2017</v>
      </c>
      <c r="R123" s="418">
        <f t="shared" si="27"/>
        <v>2018</v>
      </c>
      <c r="S123" s="418">
        <f t="shared" si="27"/>
        <v>2019</v>
      </c>
      <c r="T123" s="418">
        <f t="shared" si="27"/>
        <v>2020</v>
      </c>
      <c r="U123" s="418">
        <f t="shared" si="27"/>
        <v>2021</v>
      </c>
      <c r="V123" s="418">
        <f t="shared" si="27"/>
        <v>2022</v>
      </c>
      <c r="W123" s="418">
        <f t="shared" si="27"/>
        <v>2023</v>
      </c>
      <c r="X123" s="418">
        <f t="shared" si="27"/>
        <v>2024</v>
      </c>
      <c r="Y123" s="418">
        <f t="shared" si="27"/>
        <v>2025</v>
      </c>
      <c r="Z123" s="418">
        <f t="shared" si="27"/>
        <v>2026</v>
      </c>
      <c r="AA123" s="418">
        <f t="shared" si="27"/>
        <v>2027</v>
      </c>
      <c r="AB123" s="418">
        <f t="shared" si="27"/>
        <v>2028</v>
      </c>
      <c r="AC123" s="418">
        <f t="shared" si="27"/>
        <v>2029</v>
      </c>
      <c r="AD123" s="418"/>
    </row>
    <row r="124" spans="1:30">
      <c r="A124" s="421"/>
      <c r="B124" s="421"/>
      <c r="C124" s="421"/>
      <c r="D124" s="421"/>
      <c r="E124" s="421"/>
      <c r="F124" s="421"/>
      <c r="G124" s="421"/>
      <c r="H124" s="421"/>
      <c r="I124" s="421"/>
      <c r="J124" s="421"/>
      <c r="L124" s="416" t="s">
        <v>60</v>
      </c>
      <c r="M124" s="422" t="s">
        <v>361</v>
      </c>
      <c r="N124" s="7" t="s">
        <v>115</v>
      </c>
      <c r="O124" s="423" t="e">
        <f t="shared" ref="O124:AC125" ca="1" si="28">INDEX(INDIRECT(CONCATENATE("'",$L124,"'!$A$536:$DZ$10000")),MATCH($M124,INDIRECT(CONCATENATE("'",$L124,"'!$A$536:$A$10000")),0),MATCH(O$1,INDIRECT(CONCATENATE("'",$L124,"'!$A$536:$DZ$536")),0))</f>
        <v>#DIV/0!</v>
      </c>
      <c r="P124" s="423" t="e">
        <f t="shared" ca="1" si="28"/>
        <v>#DIV/0!</v>
      </c>
      <c r="Q124" s="423" t="e">
        <f t="shared" ca="1" si="28"/>
        <v>#DIV/0!</v>
      </c>
      <c r="R124" s="423" t="e">
        <f t="shared" ca="1" si="28"/>
        <v>#DIV/0!</v>
      </c>
      <c r="S124" s="423" t="e">
        <f t="shared" ca="1" si="28"/>
        <v>#DIV/0!</v>
      </c>
      <c r="T124" s="423" t="e">
        <f t="shared" ca="1" si="28"/>
        <v>#DIV/0!</v>
      </c>
      <c r="U124" s="423" t="e">
        <f t="shared" ca="1" si="28"/>
        <v>#DIV/0!</v>
      </c>
      <c r="V124" s="423" t="e">
        <f t="shared" ca="1" si="28"/>
        <v>#DIV/0!</v>
      </c>
      <c r="W124" s="423" t="e">
        <f t="shared" ca="1" si="28"/>
        <v>#DIV/0!</v>
      </c>
      <c r="X124" s="423" t="e">
        <f t="shared" ca="1" si="28"/>
        <v>#DIV/0!</v>
      </c>
      <c r="Y124" s="423" t="e">
        <f t="shared" ca="1" si="28"/>
        <v>#DIV/0!</v>
      </c>
      <c r="Z124" s="423" t="e">
        <f t="shared" ca="1" si="28"/>
        <v>#DIV/0!</v>
      </c>
      <c r="AA124" s="423" t="e">
        <f t="shared" ca="1" si="28"/>
        <v>#DIV/0!</v>
      </c>
      <c r="AB124" s="423" t="e">
        <f t="shared" ca="1" si="28"/>
        <v>#DIV/0!</v>
      </c>
      <c r="AC124" s="423" t="e">
        <f t="shared" ca="1" si="28"/>
        <v>#DIV/0!</v>
      </c>
      <c r="AD124" s="401"/>
    </row>
    <row r="125" spans="1:30">
      <c r="A125" s="421"/>
      <c r="B125" s="421"/>
      <c r="C125" s="421"/>
      <c r="D125" s="421"/>
      <c r="E125" s="421"/>
      <c r="F125" s="421"/>
      <c r="G125" s="421"/>
      <c r="H125" s="421"/>
      <c r="I125" s="421"/>
      <c r="J125" s="421"/>
      <c r="L125" s="416" t="str">
        <f>L124</f>
        <v>Baseline</v>
      </c>
      <c r="M125" s="422" t="s">
        <v>362</v>
      </c>
      <c r="N125" s="7" t="s">
        <v>68</v>
      </c>
      <c r="O125" s="423">
        <f t="shared" ca="1" si="28"/>
        <v>25</v>
      </c>
      <c r="P125" s="423">
        <f t="shared" ca="1" si="28"/>
        <v>25</v>
      </c>
      <c r="Q125" s="423">
        <f t="shared" ca="1" si="28"/>
        <v>25</v>
      </c>
      <c r="R125" s="423">
        <f t="shared" ca="1" si="28"/>
        <v>25</v>
      </c>
      <c r="S125" s="423">
        <f t="shared" ca="1" si="28"/>
        <v>25</v>
      </c>
      <c r="T125" s="423">
        <f t="shared" ca="1" si="28"/>
        <v>25</v>
      </c>
      <c r="U125" s="423">
        <f t="shared" ca="1" si="28"/>
        <v>25</v>
      </c>
      <c r="V125" s="423">
        <f t="shared" ca="1" si="28"/>
        <v>25</v>
      </c>
      <c r="W125" s="423">
        <f t="shared" ca="1" si="28"/>
        <v>25</v>
      </c>
      <c r="X125" s="423">
        <f t="shared" ca="1" si="28"/>
        <v>25</v>
      </c>
      <c r="Y125" s="423">
        <f t="shared" ca="1" si="28"/>
        <v>25</v>
      </c>
      <c r="Z125" s="423">
        <f t="shared" ca="1" si="28"/>
        <v>25</v>
      </c>
      <c r="AA125" s="423">
        <f t="shared" ca="1" si="28"/>
        <v>25</v>
      </c>
      <c r="AB125" s="423">
        <f t="shared" ca="1" si="28"/>
        <v>25</v>
      </c>
      <c r="AC125" s="423">
        <f t="shared" ca="1" si="28"/>
        <v>25</v>
      </c>
      <c r="AD125" s="426"/>
    </row>
    <row r="126" spans="1:30">
      <c r="A126" s="421"/>
      <c r="B126" s="421"/>
      <c r="C126" s="421"/>
      <c r="D126" s="421"/>
      <c r="E126" s="421"/>
      <c r="F126" s="421"/>
      <c r="G126" s="421"/>
      <c r="H126" s="421"/>
      <c r="I126" s="421"/>
      <c r="J126" s="421"/>
    </row>
    <row r="127" spans="1:30">
      <c r="A127" s="421"/>
      <c r="B127" s="421"/>
      <c r="C127" s="421"/>
      <c r="D127" s="421"/>
      <c r="E127" s="421"/>
      <c r="F127" s="421"/>
      <c r="G127" s="421"/>
      <c r="H127" s="421"/>
      <c r="I127" s="421"/>
      <c r="J127" s="421"/>
    </row>
    <row r="128" spans="1:30">
      <c r="A128" s="421"/>
      <c r="B128" s="421"/>
      <c r="C128" s="421"/>
      <c r="D128" s="421"/>
      <c r="E128" s="421"/>
      <c r="F128" s="421"/>
      <c r="G128" s="421"/>
      <c r="H128" s="421"/>
      <c r="I128" s="421"/>
      <c r="J128" s="421"/>
    </row>
    <row r="129" spans="1:30">
      <c r="A129" s="421"/>
      <c r="B129" s="421"/>
      <c r="C129" s="421"/>
      <c r="D129" s="421"/>
      <c r="E129" s="421"/>
      <c r="F129" s="421"/>
      <c r="G129" s="421"/>
      <c r="H129" s="421"/>
      <c r="I129" s="421"/>
      <c r="J129" s="421"/>
    </row>
    <row r="130" spans="1:30">
      <c r="A130" s="421"/>
      <c r="B130" s="421"/>
      <c r="C130" s="421"/>
      <c r="D130" s="421"/>
      <c r="E130" s="421"/>
      <c r="F130" s="421"/>
      <c r="G130" s="421"/>
      <c r="H130" s="421"/>
      <c r="I130" s="421"/>
      <c r="J130" s="421"/>
    </row>
    <row r="131" spans="1:30">
      <c r="A131" s="421"/>
      <c r="B131" s="421"/>
      <c r="C131" s="421"/>
      <c r="D131" s="421"/>
      <c r="E131" s="421"/>
      <c r="F131" s="421"/>
      <c r="G131" s="421"/>
      <c r="H131" s="421"/>
      <c r="I131" s="421"/>
      <c r="J131" s="421"/>
    </row>
    <row r="132" spans="1:30">
      <c r="A132" s="421"/>
      <c r="B132" s="421"/>
      <c r="C132" s="421"/>
      <c r="D132" s="421"/>
      <c r="E132" s="421"/>
      <c r="F132" s="421"/>
      <c r="G132" s="421"/>
      <c r="H132" s="421"/>
      <c r="I132" s="421"/>
      <c r="J132" s="421"/>
    </row>
    <row r="133" spans="1:30">
      <c r="A133" s="421"/>
      <c r="B133" s="421"/>
      <c r="C133" s="421"/>
      <c r="D133" s="421"/>
      <c r="E133" s="421"/>
      <c r="F133" s="421"/>
      <c r="G133" s="421"/>
      <c r="H133" s="421"/>
      <c r="I133" s="421"/>
      <c r="J133" s="421"/>
    </row>
    <row r="134" spans="1:30">
      <c r="A134" s="421"/>
      <c r="B134" s="421"/>
      <c r="C134" s="421"/>
      <c r="D134" s="421"/>
      <c r="E134" s="421"/>
      <c r="F134" s="421"/>
      <c r="G134" s="421"/>
      <c r="H134" s="421"/>
      <c r="I134" s="421"/>
      <c r="J134" s="421"/>
    </row>
    <row r="135" spans="1:30">
      <c r="A135" s="421"/>
      <c r="B135" s="421" t="s">
        <v>61</v>
      </c>
      <c r="C135" s="421"/>
      <c r="D135" s="421"/>
      <c r="E135" s="421"/>
      <c r="F135" s="421"/>
      <c r="G135" s="421"/>
      <c r="H135" s="421"/>
      <c r="I135" s="421"/>
      <c r="J135" s="421"/>
    </row>
    <row r="136" spans="1:30">
      <c r="A136" s="421"/>
      <c r="B136" s="421"/>
      <c r="C136" s="421"/>
      <c r="D136" s="421"/>
      <c r="E136" s="421"/>
      <c r="F136" s="421"/>
      <c r="G136" s="421"/>
      <c r="H136" s="421"/>
      <c r="I136" s="421"/>
      <c r="J136" s="421"/>
    </row>
    <row r="137" spans="1:30">
      <c r="A137" s="421"/>
      <c r="B137" s="421"/>
      <c r="C137" s="421"/>
      <c r="D137" s="421"/>
      <c r="E137" s="421"/>
      <c r="F137" s="421"/>
      <c r="G137" s="421"/>
      <c r="H137" s="421"/>
      <c r="I137" s="421"/>
      <c r="J137" s="421"/>
    </row>
    <row r="138" spans="1:30">
      <c r="A138" s="421"/>
      <c r="B138" s="421"/>
      <c r="C138" s="421"/>
      <c r="D138" s="421"/>
      <c r="E138" s="421"/>
      <c r="F138" s="421"/>
      <c r="G138" s="421"/>
      <c r="H138" s="421"/>
      <c r="I138" s="421"/>
      <c r="J138" s="421"/>
    </row>
    <row r="139" spans="1:30">
      <c r="A139" s="421"/>
      <c r="B139" s="421"/>
      <c r="C139" s="421"/>
      <c r="D139" s="421"/>
      <c r="E139" s="421"/>
      <c r="F139" s="421"/>
      <c r="G139" s="421"/>
      <c r="H139" s="421"/>
      <c r="I139" s="421"/>
      <c r="J139" s="421"/>
    </row>
    <row r="140" spans="1:30">
      <c r="A140" s="421"/>
      <c r="B140" s="421"/>
      <c r="C140" s="421"/>
      <c r="D140" s="421"/>
      <c r="E140" s="421"/>
      <c r="F140" s="421"/>
      <c r="G140" s="421"/>
      <c r="H140" s="421"/>
      <c r="I140" s="421"/>
      <c r="J140" s="421"/>
    </row>
    <row r="141" spans="1:30">
      <c r="A141" s="421"/>
      <c r="B141" s="421"/>
      <c r="C141" s="421"/>
      <c r="D141" s="421"/>
      <c r="E141" s="421"/>
      <c r="F141" s="421"/>
      <c r="G141" s="421"/>
      <c r="H141" s="421"/>
      <c r="I141" s="421"/>
      <c r="J141" s="421"/>
      <c r="O141" s="418">
        <f>O$1</f>
        <v>2015</v>
      </c>
      <c r="P141" s="418">
        <f t="shared" ref="P141:AC141" si="29">P$1</f>
        <v>2016</v>
      </c>
      <c r="Q141" s="418">
        <f t="shared" si="29"/>
        <v>2017</v>
      </c>
      <c r="R141" s="418">
        <f t="shared" si="29"/>
        <v>2018</v>
      </c>
      <c r="S141" s="418">
        <f t="shared" si="29"/>
        <v>2019</v>
      </c>
      <c r="T141" s="418">
        <f t="shared" si="29"/>
        <v>2020</v>
      </c>
      <c r="U141" s="418">
        <f t="shared" si="29"/>
        <v>2021</v>
      </c>
      <c r="V141" s="418">
        <f t="shared" si="29"/>
        <v>2022</v>
      </c>
      <c r="W141" s="418">
        <f t="shared" si="29"/>
        <v>2023</v>
      </c>
      <c r="X141" s="418">
        <f t="shared" si="29"/>
        <v>2024</v>
      </c>
      <c r="Y141" s="418">
        <f t="shared" si="29"/>
        <v>2025</v>
      </c>
      <c r="Z141" s="418">
        <f t="shared" si="29"/>
        <v>2026</v>
      </c>
      <c r="AA141" s="418">
        <f t="shared" si="29"/>
        <v>2027</v>
      </c>
      <c r="AB141" s="418">
        <f t="shared" si="29"/>
        <v>2028</v>
      </c>
      <c r="AC141" s="418">
        <f t="shared" si="29"/>
        <v>2029</v>
      </c>
      <c r="AD141" s="418"/>
    </row>
    <row r="142" spans="1:30">
      <c r="A142" s="421"/>
      <c r="B142" s="421"/>
      <c r="C142" s="421"/>
      <c r="D142" s="421"/>
      <c r="E142" s="421"/>
      <c r="F142" s="421"/>
      <c r="G142" s="421"/>
      <c r="H142" s="421"/>
      <c r="I142" s="421"/>
      <c r="J142" s="421"/>
      <c r="L142" s="416" t="s">
        <v>60</v>
      </c>
      <c r="M142" s="422" t="s">
        <v>363</v>
      </c>
      <c r="N142" s="7" t="s">
        <v>120</v>
      </c>
      <c r="O142" s="423">
        <f t="shared" ref="O142:AC143" ca="1" si="30">INDEX(INDIRECT(CONCATENATE("'",$L142,"'!$A$536:$DZ$10000")),MATCH($M142,INDIRECT(CONCATENATE("'",$L142,"'!$A$536:$A$10000")),0),MATCH(O$1,INDIRECT(CONCATENATE("'",$L142,"'!$A$536:$DZ$536")),0))</f>
        <v>283.40603128080511</v>
      </c>
      <c r="P142" s="423">
        <f t="shared" ca="1" si="30"/>
        <v>258.11269694586906</v>
      </c>
      <c r="Q142" s="423">
        <f t="shared" ca="1" si="30"/>
        <v>242.11893084295033</v>
      </c>
      <c r="R142" s="423">
        <f t="shared" ca="1" si="30"/>
        <v>301.30212077330191</v>
      </c>
      <c r="S142" s="423">
        <f t="shared" ca="1" si="30"/>
        <v>295.00784137064954</v>
      </c>
      <c r="T142" s="423">
        <f t="shared" ca="1" si="30"/>
        <v>262.1001946982322</v>
      </c>
      <c r="U142" s="423">
        <f t="shared" ca="1" si="30"/>
        <v>216.64373508416782</v>
      </c>
      <c r="V142" s="423">
        <f t="shared" ca="1" si="30"/>
        <v>172.42367038764169</v>
      </c>
      <c r="W142" s="423">
        <f t="shared" ca="1" si="30"/>
        <v>129.66031088517263</v>
      </c>
      <c r="X142" s="423">
        <f t="shared" ca="1" si="30"/>
        <v>88.153924843804148</v>
      </c>
      <c r="Y142" s="423">
        <f t="shared" ca="1" si="30"/>
        <v>47.872925914715076</v>
      </c>
      <c r="Z142" s="423">
        <f t="shared" ca="1" si="30"/>
        <v>7.4478090930671144</v>
      </c>
      <c r="AA142" s="423">
        <f t="shared" ca="1" si="30"/>
        <v>-33.050874778846634</v>
      </c>
      <c r="AB142" s="423">
        <f t="shared" ca="1" si="30"/>
        <v>-73.626724452474889</v>
      </c>
      <c r="AC142" s="423">
        <f t="shared" ca="1" si="30"/>
        <v>-114.41216606266055</v>
      </c>
      <c r="AD142" s="401"/>
    </row>
    <row r="143" spans="1:30">
      <c r="A143" s="421"/>
      <c r="B143" s="421"/>
      <c r="C143" s="421"/>
      <c r="D143" s="421"/>
      <c r="E143" s="421"/>
      <c r="F143" s="421"/>
      <c r="G143" s="421"/>
      <c r="H143" s="421"/>
      <c r="I143" s="421"/>
      <c r="J143" s="421"/>
      <c r="L143" s="416" t="str">
        <f>L142</f>
        <v>Baseline</v>
      </c>
      <c r="M143" s="422" t="s">
        <v>364</v>
      </c>
      <c r="N143" s="7" t="s">
        <v>68</v>
      </c>
      <c r="O143" s="423">
        <f t="shared" ca="1" si="30"/>
        <v>200</v>
      </c>
      <c r="P143" s="423">
        <f t="shared" ca="1" si="30"/>
        <v>200</v>
      </c>
      <c r="Q143" s="423">
        <f t="shared" ca="1" si="30"/>
        <v>200</v>
      </c>
      <c r="R143" s="423">
        <f t="shared" ca="1" si="30"/>
        <v>200</v>
      </c>
      <c r="S143" s="423">
        <f t="shared" ca="1" si="30"/>
        <v>200</v>
      </c>
      <c r="T143" s="423">
        <f t="shared" ca="1" si="30"/>
        <v>200</v>
      </c>
      <c r="U143" s="423">
        <f t="shared" ca="1" si="30"/>
        <v>200</v>
      </c>
      <c r="V143" s="423">
        <f t="shared" ca="1" si="30"/>
        <v>200</v>
      </c>
      <c r="W143" s="423">
        <f t="shared" ca="1" si="30"/>
        <v>200</v>
      </c>
      <c r="X143" s="423">
        <f t="shared" ca="1" si="30"/>
        <v>200</v>
      </c>
      <c r="Y143" s="423">
        <f t="shared" ca="1" si="30"/>
        <v>200</v>
      </c>
      <c r="Z143" s="423">
        <f t="shared" ca="1" si="30"/>
        <v>200</v>
      </c>
      <c r="AA143" s="423">
        <f t="shared" ca="1" si="30"/>
        <v>200</v>
      </c>
      <c r="AB143" s="423">
        <f t="shared" ca="1" si="30"/>
        <v>200</v>
      </c>
      <c r="AC143" s="423">
        <f t="shared" ca="1" si="30"/>
        <v>200</v>
      </c>
      <c r="AD143" s="401"/>
    </row>
    <row r="144" spans="1:30">
      <c r="A144" s="421"/>
      <c r="B144" s="421"/>
      <c r="C144" s="421"/>
      <c r="D144" s="421"/>
      <c r="E144" s="421"/>
      <c r="F144" s="421"/>
      <c r="G144" s="421"/>
      <c r="H144" s="421"/>
      <c r="I144" s="421"/>
      <c r="J144" s="421"/>
    </row>
    <row r="145" spans="1:30">
      <c r="A145" s="421"/>
      <c r="B145" s="421"/>
      <c r="C145" s="421"/>
      <c r="D145" s="421"/>
      <c r="E145" s="421"/>
      <c r="F145" s="421"/>
      <c r="G145" s="421"/>
      <c r="H145" s="421"/>
      <c r="I145" s="421"/>
      <c r="J145" s="421"/>
    </row>
    <row r="146" spans="1:30">
      <c r="A146" s="421"/>
      <c r="B146" s="421"/>
      <c r="C146" s="421"/>
      <c r="D146" s="421"/>
      <c r="E146" s="421"/>
      <c r="F146" s="421"/>
      <c r="G146" s="421"/>
      <c r="H146" s="421"/>
      <c r="I146" s="421"/>
      <c r="J146" s="421"/>
    </row>
    <row r="147" spans="1:30">
      <c r="A147" s="421"/>
      <c r="B147" s="421"/>
      <c r="C147" s="421"/>
      <c r="D147" s="421"/>
      <c r="E147" s="421"/>
      <c r="F147" s="421"/>
      <c r="G147" s="421"/>
      <c r="H147" s="421"/>
      <c r="I147" s="421"/>
      <c r="J147" s="421"/>
    </row>
    <row r="148" spans="1:30">
      <c r="A148" s="421"/>
      <c r="B148" s="421"/>
      <c r="C148" s="421"/>
      <c r="D148" s="421"/>
      <c r="E148" s="421"/>
      <c r="F148" s="421"/>
      <c r="G148" s="421"/>
      <c r="H148" s="421"/>
      <c r="I148" s="421"/>
      <c r="J148" s="421"/>
    </row>
    <row r="149" spans="1:30">
      <c r="A149" s="421"/>
      <c r="B149" s="421"/>
      <c r="C149" s="421"/>
      <c r="D149" s="421"/>
      <c r="E149" s="421"/>
      <c r="F149" s="421"/>
      <c r="G149" s="421"/>
      <c r="H149" s="421"/>
      <c r="I149" s="421"/>
      <c r="J149" s="421"/>
    </row>
    <row r="150" spans="1:30">
      <c r="A150" s="421"/>
      <c r="B150" s="421"/>
      <c r="C150" s="421"/>
      <c r="D150" s="421"/>
      <c r="E150" s="421"/>
      <c r="F150" s="421"/>
      <c r="G150" s="421"/>
      <c r="H150" s="421"/>
      <c r="I150" s="421"/>
      <c r="J150" s="421"/>
    </row>
    <row r="151" spans="1:30">
      <c r="A151" s="421"/>
      <c r="B151" s="421"/>
      <c r="C151" s="421"/>
      <c r="D151" s="421"/>
      <c r="E151" s="421"/>
      <c r="F151" s="421"/>
      <c r="G151" s="421"/>
      <c r="H151" s="421"/>
      <c r="I151" s="421"/>
      <c r="J151" s="421"/>
    </row>
    <row r="152" spans="1:30">
      <c r="A152" s="421"/>
      <c r="B152" s="421"/>
      <c r="C152" s="421"/>
      <c r="D152" s="421"/>
      <c r="E152" s="421"/>
      <c r="F152" s="421"/>
      <c r="G152" s="421"/>
      <c r="H152" s="421"/>
      <c r="I152" s="421"/>
      <c r="J152" s="421"/>
    </row>
    <row r="153" spans="1:30">
      <c r="A153" s="421"/>
      <c r="B153" s="421"/>
      <c r="C153" s="421"/>
      <c r="D153" s="421"/>
      <c r="E153" s="421"/>
      <c r="F153" s="421"/>
      <c r="G153" s="421"/>
      <c r="H153" s="421"/>
      <c r="I153" s="421"/>
      <c r="J153" s="421"/>
    </row>
    <row r="154" spans="1:30">
      <c r="A154" s="421"/>
      <c r="B154" s="421"/>
      <c r="C154" s="421"/>
      <c r="D154" s="421"/>
      <c r="E154" s="421"/>
      <c r="F154" s="421"/>
      <c r="G154" s="421"/>
      <c r="H154" s="421"/>
      <c r="I154" s="421"/>
      <c r="J154" s="421"/>
    </row>
    <row r="155" spans="1:30">
      <c r="A155" s="421"/>
      <c r="B155" s="421"/>
      <c r="C155" s="421"/>
      <c r="D155" s="421"/>
      <c r="E155" s="421"/>
      <c r="F155" s="421"/>
      <c r="G155" s="421"/>
      <c r="H155" s="421"/>
      <c r="I155" s="421"/>
      <c r="J155" s="421"/>
    </row>
    <row r="156" spans="1:30">
      <c r="A156" s="421"/>
      <c r="B156" s="421"/>
      <c r="C156" s="421"/>
      <c r="D156" s="421"/>
      <c r="E156" s="421"/>
      <c r="F156" s="421"/>
      <c r="G156" s="421"/>
      <c r="H156" s="421"/>
      <c r="I156" s="421"/>
      <c r="J156" s="421"/>
    </row>
    <row r="157" spans="1:30">
      <c r="A157" s="421"/>
      <c r="B157" s="421"/>
      <c r="C157" s="421"/>
      <c r="D157" s="421"/>
      <c r="E157" s="421"/>
      <c r="F157" s="421"/>
      <c r="G157" s="421"/>
      <c r="H157" s="421"/>
      <c r="I157" s="421"/>
      <c r="J157" s="421"/>
    </row>
    <row r="158" spans="1:30">
      <c r="A158" s="421"/>
      <c r="B158" s="421"/>
      <c r="C158" s="421"/>
      <c r="D158" s="421"/>
      <c r="E158" s="421"/>
      <c r="F158" s="421"/>
      <c r="G158" s="421"/>
      <c r="H158" s="421"/>
      <c r="I158" s="421"/>
      <c r="J158" s="421"/>
    </row>
    <row r="159" spans="1:30">
      <c r="A159" s="421"/>
      <c r="B159" s="421"/>
      <c r="C159" s="421"/>
      <c r="D159" s="421"/>
      <c r="E159" s="421"/>
      <c r="F159" s="421"/>
      <c r="G159" s="421"/>
      <c r="H159" s="421"/>
      <c r="I159" s="421"/>
      <c r="J159" s="421"/>
    </row>
    <row r="160" spans="1:30">
      <c r="A160" s="421"/>
      <c r="B160" s="421"/>
      <c r="C160" s="421"/>
      <c r="D160" s="421"/>
      <c r="E160" s="421"/>
      <c r="F160" s="421"/>
      <c r="G160" s="421"/>
      <c r="H160" s="421"/>
      <c r="I160" s="421"/>
      <c r="J160" s="421"/>
      <c r="O160" s="418">
        <f>O$1</f>
        <v>2015</v>
      </c>
      <c r="P160" s="418">
        <f t="shared" ref="P160:AC160" si="31">P$1</f>
        <v>2016</v>
      </c>
      <c r="Q160" s="418">
        <f t="shared" si="31"/>
        <v>2017</v>
      </c>
      <c r="R160" s="418">
        <f t="shared" si="31"/>
        <v>2018</v>
      </c>
      <c r="S160" s="418">
        <f t="shared" si="31"/>
        <v>2019</v>
      </c>
      <c r="T160" s="418">
        <f t="shared" si="31"/>
        <v>2020</v>
      </c>
      <c r="U160" s="418">
        <f t="shared" si="31"/>
        <v>2021</v>
      </c>
      <c r="V160" s="418">
        <f t="shared" si="31"/>
        <v>2022</v>
      </c>
      <c r="W160" s="418">
        <f t="shared" si="31"/>
        <v>2023</v>
      </c>
      <c r="X160" s="418">
        <f t="shared" si="31"/>
        <v>2024</v>
      </c>
      <c r="Y160" s="418">
        <f t="shared" si="31"/>
        <v>2025</v>
      </c>
      <c r="Z160" s="418">
        <f t="shared" si="31"/>
        <v>2026</v>
      </c>
      <c r="AA160" s="418">
        <f t="shared" si="31"/>
        <v>2027</v>
      </c>
      <c r="AB160" s="418">
        <f t="shared" si="31"/>
        <v>2028</v>
      </c>
      <c r="AC160" s="418">
        <f t="shared" si="31"/>
        <v>2029</v>
      </c>
      <c r="AD160" s="418"/>
    </row>
    <row r="161" spans="1:30">
      <c r="A161" s="421"/>
      <c r="B161" s="421"/>
      <c r="C161" s="421"/>
      <c r="D161" s="421"/>
      <c r="E161" s="421"/>
      <c r="F161" s="421"/>
      <c r="G161" s="421"/>
      <c r="H161" s="421"/>
      <c r="I161" s="421"/>
      <c r="J161" s="421"/>
      <c r="L161" s="416" t="s">
        <v>60</v>
      </c>
      <c r="M161" s="422" t="s">
        <v>365</v>
      </c>
      <c r="N161" s="7" t="s">
        <v>116</v>
      </c>
      <c r="O161" s="423">
        <f t="shared" ref="O161:AC162" ca="1" si="32">INDEX(INDIRECT(CONCATENATE("'",$L161,"'!$A$536:$DZ$10000")),MATCH($M161,INDIRECT(CONCATENATE("'",$L161,"'!$A$536:$A$10000")),0),MATCH(O$1,INDIRECT(CONCATENATE("'",$L161,"'!$A$536:$DZ$536")),0))</f>
        <v>6.2283042628739747</v>
      </c>
      <c r="P161" s="423">
        <f t="shared" ca="1" si="32"/>
        <v>5.9666743807876248</v>
      </c>
      <c r="Q161" s="423">
        <f t="shared" ca="1" si="32"/>
        <v>6.3222931294625635</v>
      </c>
      <c r="R161" s="423">
        <f t="shared" ca="1" si="32"/>
        <v>5.6307790072291342</v>
      </c>
      <c r="S161" s="423">
        <f t="shared" ca="1" si="32"/>
        <v>6.362831768220742</v>
      </c>
      <c r="T161" s="423">
        <f t="shared" ca="1" si="32"/>
        <v>6.7037206227778583</v>
      </c>
      <c r="U161" s="423">
        <f t="shared" ca="1" si="32"/>
        <v>6.9415723104592066</v>
      </c>
      <c r="V161" s="423">
        <f t="shared" ca="1" si="32"/>
        <v>11.288106652143483</v>
      </c>
      <c r="W161" s="423">
        <f t="shared" ca="1" si="32"/>
        <v>10.277004636072908</v>
      </c>
      <c r="X161" s="423">
        <f t="shared" ca="1" si="32"/>
        <v>11.119360255173058</v>
      </c>
      <c r="Y161" s="423">
        <f t="shared" ca="1" si="32"/>
        <v>-15.334213260735767</v>
      </c>
      <c r="Z161" s="423">
        <f t="shared" ca="1" si="32"/>
        <v>-16.140494016672754</v>
      </c>
      <c r="AA161" s="423">
        <f t="shared" ca="1" si="32"/>
        <v>-14.62786762189528</v>
      </c>
      <c r="AB161" s="423">
        <f t="shared" ca="1" si="32"/>
        <v>-19.029542028801384</v>
      </c>
      <c r="AC161" s="423">
        <f t="shared" ca="1" si="32"/>
        <v>-20.83737573873259</v>
      </c>
      <c r="AD161" s="401"/>
    </row>
    <row r="162" spans="1:30">
      <c r="A162" s="421"/>
      <c r="B162" s="421"/>
      <c r="C162" s="421"/>
      <c r="D162" s="421"/>
      <c r="E162" s="421"/>
      <c r="F162" s="421"/>
      <c r="G162" s="421"/>
      <c r="H162" s="421"/>
      <c r="I162" s="421"/>
      <c r="J162" s="421"/>
      <c r="L162" s="416" t="str">
        <f>L161</f>
        <v>Baseline</v>
      </c>
      <c r="M162" s="422" t="s">
        <v>366</v>
      </c>
      <c r="N162" s="7" t="s">
        <v>68</v>
      </c>
      <c r="O162" s="423">
        <f t="shared" ca="1" si="32"/>
        <v>40</v>
      </c>
      <c r="P162" s="423">
        <f t="shared" ca="1" si="32"/>
        <v>40</v>
      </c>
      <c r="Q162" s="423">
        <f t="shared" ca="1" si="32"/>
        <v>40</v>
      </c>
      <c r="R162" s="423">
        <f t="shared" ca="1" si="32"/>
        <v>40</v>
      </c>
      <c r="S162" s="423">
        <f t="shared" ca="1" si="32"/>
        <v>40</v>
      </c>
      <c r="T162" s="423">
        <f t="shared" ca="1" si="32"/>
        <v>40</v>
      </c>
      <c r="U162" s="423">
        <f t="shared" ca="1" si="32"/>
        <v>40</v>
      </c>
      <c r="V162" s="423">
        <f t="shared" ca="1" si="32"/>
        <v>40</v>
      </c>
      <c r="W162" s="423">
        <f t="shared" ca="1" si="32"/>
        <v>40</v>
      </c>
      <c r="X162" s="423">
        <f t="shared" ca="1" si="32"/>
        <v>40</v>
      </c>
      <c r="Y162" s="423">
        <f t="shared" ca="1" si="32"/>
        <v>40</v>
      </c>
      <c r="Z162" s="423">
        <f t="shared" ca="1" si="32"/>
        <v>40</v>
      </c>
      <c r="AA162" s="423">
        <f t="shared" ca="1" si="32"/>
        <v>40</v>
      </c>
      <c r="AB162" s="423">
        <f t="shared" ca="1" si="32"/>
        <v>40</v>
      </c>
      <c r="AC162" s="423">
        <f t="shared" ca="1" si="32"/>
        <v>40</v>
      </c>
      <c r="AD162" s="401"/>
    </row>
    <row r="163" spans="1:30">
      <c r="A163" s="421"/>
      <c r="B163" s="421"/>
      <c r="C163" s="421"/>
      <c r="D163" s="421"/>
      <c r="E163" s="421"/>
      <c r="F163" s="421"/>
      <c r="G163" s="421"/>
      <c r="H163" s="421"/>
      <c r="I163" s="421"/>
      <c r="J163" s="421"/>
    </row>
    <row r="164" spans="1:30">
      <c r="A164" s="421"/>
      <c r="B164" s="421"/>
      <c r="C164" s="421"/>
      <c r="D164" s="421"/>
      <c r="E164" s="421"/>
      <c r="F164" s="421"/>
      <c r="G164" s="421"/>
      <c r="H164" s="421"/>
      <c r="I164" s="421"/>
      <c r="J164" s="421"/>
    </row>
    <row r="165" spans="1:30">
      <c r="A165" s="421"/>
      <c r="B165" s="421"/>
      <c r="C165" s="421"/>
      <c r="D165" s="421"/>
      <c r="E165" s="421"/>
      <c r="F165" s="421"/>
      <c r="G165" s="421"/>
      <c r="H165" s="421"/>
      <c r="I165" s="421"/>
      <c r="J165" s="421"/>
    </row>
    <row r="166" spans="1:30" ht="12" customHeight="1">
      <c r="A166" s="421"/>
      <c r="B166" s="421"/>
      <c r="C166" s="421"/>
      <c r="D166" s="421"/>
      <c r="E166" s="421"/>
      <c r="F166" s="421"/>
      <c r="G166" s="421"/>
      <c r="H166" s="421"/>
      <c r="I166" s="421"/>
      <c r="J166" s="421"/>
    </row>
    <row r="167" spans="1:30">
      <c r="A167" s="421"/>
      <c r="B167" s="421"/>
      <c r="C167" s="421"/>
      <c r="D167" s="421"/>
      <c r="E167" s="421"/>
      <c r="F167" s="421"/>
      <c r="G167" s="421"/>
      <c r="H167" s="421"/>
      <c r="I167" s="421"/>
      <c r="J167" s="421"/>
      <c r="O167" s="12"/>
      <c r="P167" s="12"/>
      <c r="Q167" s="12"/>
      <c r="R167" s="12"/>
      <c r="S167" s="12"/>
      <c r="T167" s="12"/>
      <c r="U167" s="12"/>
      <c r="V167" s="12"/>
      <c r="W167" s="12"/>
      <c r="X167" s="12"/>
      <c r="Y167" s="12"/>
      <c r="Z167" s="12"/>
      <c r="AA167" s="12"/>
      <c r="AB167" s="12"/>
      <c r="AC167" s="12"/>
      <c r="AD167" s="401"/>
    </row>
    <row r="168" spans="1:30">
      <c r="A168" s="421"/>
      <c r="B168" s="421"/>
      <c r="C168" s="421"/>
      <c r="D168" s="421"/>
      <c r="E168" s="421"/>
      <c r="F168" s="421"/>
      <c r="G168" s="421"/>
      <c r="H168" s="421"/>
      <c r="I168" s="421"/>
      <c r="J168" s="421"/>
    </row>
    <row r="169" spans="1:30">
      <c r="A169" s="421"/>
      <c r="B169" s="421"/>
      <c r="C169" s="421"/>
      <c r="D169" s="421"/>
      <c r="E169" s="421"/>
      <c r="F169" s="421"/>
      <c r="G169" s="421"/>
      <c r="H169" s="421"/>
      <c r="I169" s="421"/>
      <c r="J169" s="421"/>
    </row>
    <row r="170" spans="1:30">
      <c r="A170" s="421"/>
      <c r="B170" s="421"/>
      <c r="C170" s="421"/>
      <c r="D170" s="421"/>
      <c r="E170" s="421"/>
      <c r="F170" s="421"/>
      <c r="G170" s="421"/>
      <c r="H170" s="421"/>
      <c r="I170" s="421"/>
      <c r="J170" s="421"/>
    </row>
    <row r="171" spans="1:30">
      <c r="A171" s="421"/>
      <c r="B171" s="421"/>
      <c r="C171" s="421"/>
      <c r="D171" s="421"/>
      <c r="E171" s="421"/>
      <c r="F171" s="421"/>
      <c r="G171" s="421"/>
      <c r="H171" s="421"/>
      <c r="I171" s="421"/>
      <c r="J171" s="421"/>
    </row>
    <row r="172" spans="1:30">
      <c r="A172" s="421"/>
      <c r="B172" s="421"/>
      <c r="C172" s="421"/>
      <c r="D172" s="421"/>
      <c r="E172" s="421"/>
      <c r="F172" s="421"/>
      <c r="G172" s="421"/>
      <c r="H172" s="421"/>
      <c r="I172" s="421"/>
      <c r="J172" s="421"/>
    </row>
    <row r="173" spans="1:30">
      <c r="A173" s="421"/>
      <c r="B173" s="421"/>
      <c r="C173" s="421"/>
      <c r="D173" s="421"/>
      <c r="E173" s="421"/>
      <c r="F173" s="421"/>
      <c r="G173" s="421"/>
      <c r="H173" s="421"/>
      <c r="I173" s="421"/>
      <c r="J173" s="421"/>
    </row>
    <row r="174" spans="1:30">
      <c r="A174" s="421"/>
      <c r="B174" s="421"/>
      <c r="C174" s="421"/>
      <c r="D174" s="421"/>
      <c r="E174" s="421"/>
      <c r="F174" s="421"/>
      <c r="G174" s="421"/>
      <c r="H174" s="421"/>
      <c r="I174" s="421"/>
      <c r="J174" s="421"/>
    </row>
    <row r="175" spans="1:30">
      <c r="A175" s="421"/>
      <c r="B175" s="421"/>
      <c r="C175" s="421"/>
      <c r="D175" s="421"/>
      <c r="E175" s="421"/>
      <c r="F175" s="421"/>
      <c r="G175" s="421"/>
      <c r="H175" s="421"/>
      <c r="I175" s="421"/>
      <c r="J175" s="421"/>
    </row>
    <row r="176" spans="1:30">
      <c r="A176" s="421"/>
      <c r="B176" s="421"/>
      <c r="C176" s="421"/>
      <c r="D176" s="421"/>
      <c r="E176" s="421"/>
      <c r="F176" s="421"/>
      <c r="G176" s="421"/>
      <c r="H176" s="421"/>
      <c r="I176" s="421"/>
      <c r="J176" s="421"/>
    </row>
    <row r="177" spans="1:30">
      <c r="A177" s="421"/>
      <c r="B177" s="421"/>
      <c r="C177" s="421"/>
      <c r="D177" s="421"/>
      <c r="E177" s="421"/>
      <c r="F177" s="421"/>
      <c r="G177" s="421"/>
      <c r="H177" s="421"/>
      <c r="I177" s="421"/>
      <c r="J177" s="421"/>
    </row>
    <row r="178" spans="1:30">
      <c r="A178" s="421"/>
      <c r="B178" s="421"/>
      <c r="C178" s="421"/>
      <c r="D178" s="421"/>
      <c r="E178" s="421"/>
      <c r="F178" s="421"/>
      <c r="G178" s="421"/>
      <c r="H178" s="421"/>
      <c r="I178" s="421"/>
      <c r="J178" s="421"/>
      <c r="O178" s="418">
        <f>O$1</f>
        <v>2015</v>
      </c>
      <c r="P178" s="418">
        <f t="shared" ref="P178:AC178" si="33">P$1</f>
        <v>2016</v>
      </c>
      <c r="Q178" s="418">
        <f t="shared" si="33"/>
        <v>2017</v>
      </c>
      <c r="R178" s="418">
        <f t="shared" si="33"/>
        <v>2018</v>
      </c>
      <c r="S178" s="418">
        <f t="shared" si="33"/>
        <v>2019</v>
      </c>
      <c r="T178" s="418">
        <f t="shared" si="33"/>
        <v>2020</v>
      </c>
      <c r="U178" s="418">
        <f t="shared" si="33"/>
        <v>2021</v>
      </c>
      <c r="V178" s="418">
        <f t="shared" si="33"/>
        <v>2022</v>
      </c>
      <c r="W178" s="418">
        <f t="shared" si="33"/>
        <v>2023</v>
      </c>
      <c r="X178" s="418">
        <f t="shared" si="33"/>
        <v>2024</v>
      </c>
      <c r="Y178" s="418">
        <f t="shared" si="33"/>
        <v>2025</v>
      </c>
      <c r="Z178" s="418">
        <f t="shared" si="33"/>
        <v>2026</v>
      </c>
      <c r="AA178" s="418">
        <f t="shared" si="33"/>
        <v>2027</v>
      </c>
      <c r="AB178" s="418">
        <f t="shared" si="33"/>
        <v>2028</v>
      </c>
      <c r="AC178" s="418">
        <f t="shared" si="33"/>
        <v>2029</v>
      </c>
      <c r="AD178" s="418"/>
    </row>
    <row r="179" spans="1:30">
      <c r="A179" s="421"/>
      <c r="B179" s="421"/>
      <c r="C179" s="421"/>
      <c r="D179" s="421"/>
      <c r="E179" s="421"/>
      <c r="F179" s="421"/>
      <c r="G179" s="421"/>
      <c r="H179" s="421"/>
      <c r="I179" s="421"/>
      <c r="J179" s="421"/>
      <c r="L179" s="416" t="s">
        <v>60</v>
      </c>
      <c r="M179" s="422" t="s">
        <v>367</v>
      </c>
      <c r="N179" s="7" t="s">
        <v>338</v>
      </c>
      <c r="O179" s="423">
        <f t="shared" ref="O179:AC180" ca="1" si="34">INDEX(INDIRECT(CONCATENATE("'",$L179,"'!$A$536:$DZ$10000")),MATCH($M179,INDIRECT(CONCATENATE("'",$L179,"'!$A$536:$A$10000")),0),MATCH(O$1,INDIRECT(CONCATENATE("'",$L179,"'!$A$536:$DZ$536")),0))</f>
        <v>40.334672185246909</v>
      </c>
      <c r="P179" s="423">
        <f t="shared" ca="1" si="34"/>
        <v>36.219197077580475</v>
      </c>
      <c r="Q179" s="423">
        <f t="shared" ca="1" si="34"/>
        <v>31.724523713242519</v>
      </c>
      <c r="R179" s="423">
        <f t="shared" ca="1" si="34"/>
        <v>33.179615118195095</v>
      </c>
      <c r="S179" s="423">
        <f t="shared" ca="1" si="34"/>
        <v>24.433834749322848</v>
      </c>
      <c r="T179" s="423">
        <f t="shared" ca="1" si="34"/>
        <v>24.433834749322848</v>
      </c>
      <c r="U179" s="423">
        <f t="shared" ca="1" si="34"/>
        <v>24.433834749322848</v>
      </c>
      <c r="V179" s="423">
        <f t="shared" ca="1" si="34"/>
        <v>24.433834749322848</v>
      </c>
      <c r="W179" s="423">
        <f t="shared" ca="1" si="34"/>
        <v>24.433834749322852</v>
      </c>
      <c r="X179" s="423">
        <f t="shared" ca="1" si="34"/>
        <v>24.433834749322848</v>
      </c>
      <c r="Y179" s="423">
        <f t="shared" ca="1" si="34"/>
        <v>24.433834749322848</v>
      </c>
      <c r="Z179" s="423">
        <f t="shared" ca="1" si="34"/>
        <v>24.433834749322845</v>
      </c>
      <c r="AA179" s="423">
        <f t="shared" ca="1" si="34"/>
        <v>24.433834749322848</v>
      </c>
      <c r="AB179" s="423">
        <f t="shared" ca="1" si="34"/>
        <v>24.433834749322852</v>
      </c>
      <c r="AC179" s="423">
        <f t="shared" ca="1" si="34"/>
        <v>24.433834749322852</v>
      </c>
      <c r="AD179" s="401"/>
    </row>
    <row r="180" spans="1:30">
      <c r="A180" s="421"/>
      <c r="B180" s="421"/>
      <c r="C180" s="421"/>
      <c r="D180" s="421"/>
      <c r="E180" s="421"/>
      <c r="F180" s="421"/>
      <c r="G180" s="421"/>
      <c r="H180" s="421"/>
      <c r="I180" s="421"/>
      <c r="J180" s="421"/>
      <c r="L180" s="416" t="str">
        <f>L179</f>
        <v>Baseline</v>
      </c>
      <c r="M180" s="422" t="s">
        <v>368</v>
      </c>
      <c r="N180" s="7" t="s">
        <v>68</v>
      </c>
      <c r="O180" s="423">
        <f t="shared" ca="1" si="34"/>
        <v>60</v>
      </c>
      <c r="P180" s="423">
        <f t="shared" ca="1" si="34"/>
        <v>60</v>
      </c>
      <c r="Q180" s="423">
        <f t="shared" ca="1" si="34"/>
        <v>60</v>
      </c>
      <c r="R180" s="423">
        <f t="shared" ca="1" si="34"/>
        <v>60</v>
      </c>
      <c r="S180" s="423">
        <f t="shared" ca="1" si="34"/>
        <v>60</v>
      </c>
      <c r="T180" s="423">
        <f t="shared" ca="1" si="34"/>
        <v>60</v>
      </c>
      <c r="U180" s="423">
        <f t="shared" ca="1" si="34"/>
        <v>60</v>
      </c>
      <c r="V180" s="423">
        <f t="shared" ca="1" si="34"/>
        <v>60</v>
      </c>
      <c r="W180" s="423">
        <f t="shared" ca="1" si="34"/>
        <v>60</v>
      </c>
      <c r="X180" s="423">
        <f t="shared" ca="1" si="34"/>
        <v>60</v>
      </c>
      <c r="Y180" s="423">
        <f t="shared" ca="1" si="34"/>
        <v>60</v>
      </c>
      <c r="Z180" s="423">
        <f t="shared" ca="1" si="34"/>
        <v>60</v>
      </c>
      <c r="AA180" s="423">
        <f t="shared" ca="1" si="34"/>
        <v>60</v>
      </c>
      <c r="AB180" s="423">
        <f t="shared" ca="1" si="34"/>
        <v>60</v>
      </c>
      <c r="AC180" s="423">
        <f t="shared" ca="1" si="34"/>
        <v>60</v>
      </c>
      <c r="AD180" s="426"/>
    </row>
    <row r="181" spans="1:30">
      <c r="A181" s="421"/>
      <c r="B181" s="421"/>
      <c r="C181" s="421"/>
      <c r="D181" s="421"/>
      <c r="E181" s="421"/>
      <c r="F181" s="421"/>
      <c r="G181" s="421"/>
      <c r="H181" s="421"/>
      <c r="I181" s="421"/>
      <c r="J181" s="421"/>
      <c r="O181" s="426"/>
      <c r="P181" s="426"/>
      <c r="Q181" s="426"/>
      <c r="R181" s="426"/>
      <c r="S181" s="426"/>
      <c r="T181" s="426"/>
      <c r="U181" s="426"/>
      <c r="V181" s="426"/>
      <c r="W181" s="426"/>
      <c r="X181" s="426"/>
      <c r="Y181" s="426"/>
    </row>
    <row r="182" spans="1:30">
      <c r="A182" s="421"/>
      <c r="B182" s="421"/>
      <c r="C182" s="421"/>
      <c r="D182" s="421"/>
      <c r="E182" s="421"/>
      <c r="F182" s="421"/>
      <c r="G182" s="421"/>
      <c r="H182" s="421"/>
      <c r="I182" s="421"/>
      <c r="J182" s="421"/>
    </row>
    <row r="183" spans="1:30">
      <c r="A183" s="421"/>
      <c r="B183" s="421"/>
      <c r="C183" s="421"/>
      <c r="D183" s="421"/>
      <c r="E183" s="421"/>
      <c r="F183" s="421"/>
      <c r="G183" s="421"/>
      <c r="H183" s="421"/>
      <c r="I183" s="421"/>
      <c r="J183" s="421"/>
    </row>
    <row r="184" spans="1:30">
      <c r="A184" s="421"/>
      <c r="B184" s="421"/>
      <c r="C184" s="421"/>
      <c r="D184" s="421"/>
      <c r="E184" s="421"/>
      <c r="F184" s="421"/>
      <c r="G184" s="421"/>
      <c r="H184" s="421"/>
      <c r="I184" s="421"/>
      <c r="J184" s="421"/>
    </row>
    <row r="185" spans="1:30">
      <c r="A185" s="421"/>
      <c r="B185" s="421"/>
      <c r="C185" s="421"/>
      <c r="D185" s="421"/>
      <c r="E185" s="421"/>
      <c r="F185" s="421"/>
      <c r="G185" s="421"/>
      <c r="H185" s="421"/>
      <c r="I185" s="421"/>
      <c r="J185" s="421"/>
    </row>
    <row r="186" spans="1:30">
      <c r="A186" s="421"/>
      <c r="B186" s="421"/>
      <c r="C186" s="421"/>
      <c r="D186" s="421"/>
      <c r="E186" s="421"/>
      <c r="F186" s="421"/>
      <c r="G186" s="421"/>
      <c r="H186" s="421"/>
      <c r="I186" s="421"/>
      <c r="J186" s="421"/>
    </row>
    <row r="187" spans="1:30">
      <c r="A187" s="421"/>
      <c r="B187" s="421"/>
      <c r="C187" s="421"/>
      <c r="D187" s="421"/>
      <c r="E187" s="421"/>
      <c r="F187" s="421"/>
      <c r="G187" s="421"/>
      <c r="H187" s="421"/>
      <c r="I187" s="421"/>
      <c r="J187" s="421"/>
    </row>
    <row r="188" spans="1:30">
      <c r="A188" s="421"/>
      <c r="B188" s="421"/>
      <c r="C188" s="421"/>
      <c r="D188" s="421"/>
      <c r="E188" s="421"/>
      <c r="F188" s="421"/>
      <c r="G188" s="421"/>
      <c r="H188" s="421"/>
      <c r="I188" s="421"/>
      <c r="J188" s="421"/>
    </row>
    <row r="189" spans="1:30">
      <c r="A189" s="421"/>
      <c r="B189" s="421"/>
      <c r="C189" s="421"/>
      <c r="D189" s="421"/>
      <c r="E189" s="421"/>
      <c r="F189" s="421"/>
      <c r="G189" s="421"/>
      <c r="H189" s="421"/>
      <c r="I189" s="421"/>
      <c r="J189" s="421"/>
    </row>
    <row r="190" spans="1:30">
      <c r="A190" s="421"/>
      <c r="B190" s="421"/>
      <c r="C190" s="421"/>
      <c r="D190" s="421"/>
      <c r="E190" s="421"/>
      <c r="F190" s="421"/>
      <c r="G190" s="421"/>
      <c r="H190" s="421"/>
      <c r="I190" s="421"/>
      <c r="J190" s="421"/>
    </row>
    <row r="191" spans="1:30">
      <c r="A191" s="421"/>
      <c r="B191" s="421"/>
      <c r="C191" s="421"/>
      <c r="D191" s="421"/>
      <c r="E191" s="421"/>
      <c r="F191" s="421"/>
      <c r="G191" s="421"/>
      <c r="H191" s="421"/>
      <c r="I191" s="421"/>
      <c r="J191" s="421"/>
    </row>
    <row r="192" spans="1:30">
      <c r="A192" s="421"/>
      <c r="B192" s="421"/>
      <c r="C192" s="421"/>
      <c r="D192" s="421"/>
      <c r="E192" s="421"/>
      <c r="F192" s="421"/>
      <c r="G192" s="421"/>
      <c r="H192" s="421"/>
      <c r="I192" s="421"/>
      <c r="J192" s="421"/>
    </row>
    <row r="193" spans="1:30">
      <c r="A193" s="421"/>
      <c r="B193" s="421"/>
      <c r="C193" s="421"/>
      <c r="D193" s="421"/>
      <c r="E193" s="421"/>
      <c r="F193" s="421"/>
      <c r="G193" s="421"/>
      <c r="H193" s="421"/>
      <c r="I193" s="421"/>
      <c r="J193" s="421"/>
    </row>
    <row r="194" spans="1:30">
      <c r="A194" s="421"/>
      <c r="B194" s="421"/>
      <c r="C194" s="421"/>
      <c r="D194" s="421"/>
      <c r="E194" s="421"/>
      <c r="F194" s="421"/>
      <c r="G194" s="421"/>
      <c r="H194" s="421"/>
      <c r="I194" s="421"/>
      <c r="J194" s="421"/>
    </row>
    <row r="195" spans="1:30">
      <c r="A195" s="421"/>
      <c r="B195" s="421"/>
      <c r="C195" s="421"/>
      <c r="D195" s="421"/>
      <c r="E195" s="421"/>
      <c r="F195" s="421"/>
      <c r="G195" s="421"/>
      <c r="H195" s="421"/>
      <c r="I195" s="421"/>
      <c r="J195" s="421"/>
      <c r="O195" s="418">
        <f>O$1</f>
        <v>2015</v>
      </c>
      <c r="P195" s="418">
        <f t="shared" ref="P195:AC195" si="35">P$1</f>
        <v>2016</v>
      </c>
      <c r="Q195" s="418">
        <f t="shared" si="35"/>
        <v>2017</v>
      </c>
      <c r="R195" s="418">
        <f t="shared" si="35"/>
        <v>2018</v>
      </c>
      <c r="S195" s="418">
        <f t="shared" si="35"/>
        <v>2019</v>
      </c>
      <c r="T195" s="418">
        <f t="shared" si="35"/>
        <v>2020</v>
      </c>
      <c r="U195" s="418">
        <f t="shared" si="35"/>
        <v>2021</v>
      </c>
      <c r="V195" s="418">
        <f t="shared" si="35"/>
        <v>2022</v>
      </c>
      <c r="W195" s="418">
        <f t="shared" si="35"/>
        <v>2023</v>
      </c>
      <c r="X195" s="418">
        <f t="shared" si="35"/>
        <v>2024</v>
      </c>
      <c r="Y195" s="418">
        <f t="shared" si="35"/>
        <v>2025</v>
      </c>
      <c r="Z195" s="418">
        <f t="shared" si="35"/>
        <v>2026</v>
      </c>
      <c r="AA195" s="418">
        <f t="shared" si="35"/>
        <v>2027</v>
      </c>
      <c r="AB195" s="418">
        <f t="shared" si="35"/>
        <v>2028</v>
      </c>
      <c r="AC195" s="418">
        <f t="shared" si="35"/>
        <v>2029</v>
      </c>
      <c r="AD195" s="418"/>
    </row>
    <row r="196" spans="1:30">
      <c r="A196" s="421"/>
      <c r="B196" s="421"/>
      <c r="C196" s="421"/>
      <c r="D196" s="421"/>
      <c r="E196" s="421"/>
      <c r="F196" s="421"/>
      <c r="G196" s="421"/>
      <c r="H196" s="421"/>
      <c r="I196" s="421"/>
      <c r="J196" s="421"/>
      <c r="L196" s="416" t="s">
        <v>60</v>
      </c>
      <c r="M196" s="422">
        <v>29</v>
      </c>
      <c r="N196" s="7" t="s">
        <v>369</v>
      </c>
      <c r="O196" s="423">
        <f t="shared" ref="O196:AC198" ca="1" si="36">INDEX(INDIRECT(CONCATENATE("'",$L196,"'!$A$536:$DZ$10000")),MATCH($M196,INDIRECT(CONCATENATE("'",$L196,"'!$A$536:$A$10000")),0),MATCH(O$1,INDIRECT(CONCATENATE("'",$L196,"'!$A$536:$DZ$536")),0))</f>
        <v>7.7127130443442047</v>
      </c>
      <c r="P196" s="423">
        <f t="shared" ca="1" si="36"/>
        <v>7.112611678960798</v>
      </c>
      <c r="Q196" s="423">
        <f t="shared" ca="1" si="36"/>
        <v>9.3748924764535317</v>
      </c>
      <c r="R196" s="423">
        <f t="shared" ca="1" si="36"/>
        <v>7.8842247728001231</v>
      </c>
      <c r="S196" s="423">
        <f t="shared" ca="1" si="36"/>
        <v>9.571530430129112</v>
      </c>
      <c r="T196" s="423">
        <f t="shared" ca="1" si="36"/>
        <v>10.08432538739665</v>
      </c>
      <c r="U196" s="423">
        <f t="shared" ca="1" si="36"/>
        <v>10.442122787898441</v>
      </c>
      <c r="V196" s="423">
        <f t="shared" ca="1" si="36"/>
        <v>16.98056152594885</v>
      </c>
      <c r="W196" s="423">
        <f t="shared" ca="1" si="36"/>
        <v>15.459573062428516</v>
      </c>
      <c r="X196" s="423">
        <f t="shared" ca="1" si="36"/>
        <v>16.72671837365241</v>
      </c>
      <c r="Y196" s="423">
        <f t="shared" ca="1" si="36"/>
        <v>-23.06707047957422</v>
      </c>
      <c r="Z196" s="423">
        <f t="shared" ca="1" si="36"/>
        <v>-24.279948812963891</v>
      </c>
      <c r="AA196" s="423">
        <f t="shared" ca="1" si="36"/>
        <v>-22.004523327201337</v>
      </c>
      <c r="AB196" s="423">
        <f t="shared" ca="1" si="36"/>
        <v>-28.625908594629745</v>
      </c>
      <c r="AC196" s="423">
        <f t="shared" ca="1" si="36"/>
        <v>-31.345410853615043</v>
      </c>
      <c r="AD196" s="401"/>
    </row>
    <row r="197" spans="1:30">
      <c r="A197" s="421"/>
      <c r="B197" s="421"/>
      <c r="C197" s="421"/>
      <c r="D197" s="421"/>
      <c r="E197" s="421"/>
      <c r="F197" s="421"/>
      <c r="G197" s="421"/>
      <c r="H197" s="421"/>
      <c r="I197" s="421"/>
      <c r="J197" s="421"/>
      <c r="L197" s="416" t="str">
        <f>L196</f>
        <v>Baseline</v>
      </c>
      <c r="M197" s="422">
        <v>30</v>
      </c>
      <c r="N197" s="7" t="s">
        <v>339</v>
      </c>
      <c r="O197" s="423">
        <f t="shared" ca="1" si="36"/>
        <v>3.8226456529975001</v>
      </c>
      <c r="P197" s="423">
        <f t="shared" ca="1" si="36"/>
        <v>3.5275478281571448</v>
      </c>
      <c r="Q197" s="423">
        <f t="shared" ca="1" si="36"/>
        <v>3.4209660553338064</v>
      </c>
      <c r="R197" s="423">
        <f t="shared" ca="1" si="36"/>
        <v>2.8975769700318796</v>
      </c>
      <c r="S197" s="423">
        <f t="shared" ca="1" si="36"/>
        <v>3.1935759429176063</v>
      </c>
      <c r="T197" s="423">
        <f t="shared" ca="1" si="36"/>
        <v>3.2867284974816449</v>
      </c>
      <c r="U197" s="423">
        <f t="shared" ca="1" si="36"/>
        <v>2.4075431513436323</v>
      </c>
      <c r="V197" s="423">
        <f t="shared" ca="1" si="36"/>
        <v>1.4793446453422385</v>
      </c>
      <c r="W197" s="423">
        <f t="shared" ca="1" si="36"/>
        <v>0.83033030121157392</v>
      </c>
      <c r="X197" s="423">
        <f t="shared" ca="1" si="36"/>
        <v>5.095330981373436E-2</v>
      </c>
      <c r="Y197" s="423">
        <f t="shared" ca="1" si="36"/>
        <v>-0.7001541513054117</v>
      </c>
      <c r="Z197" s="423">
        <f t="shared" ca="1" si="36"/>
        <v>-2.7624148500113379</v>
      </c>
      <c r="AA197" s="423">
        <f t="shared" ca="1" si="36"/>
        <v>-4.7609874632127633</v>
      </c>
      <c r="AB197" s="423">
        <f t="shared" ca="1" si="36"/>
        <v>-6.7666620207327028</v>
      </c>
      <c r="AC197" s="423">
        <f t="shared" ca="1" si="36"/>
        <v>-8.9084372750819227</v>
      </c>
      <c r="AD197" s="401"/>
    </row>
    <row r="198" spans="1:30">
      <c r="A198" s="421"/>
      <c r="B198" s="421"/>
      <c r="C198" s="421"/>
      <c r="D198" s="421"/>
      <c r="E198" s="421"/>
      <c r="F198" s="421"/>
      <c r="G198" s="421"/>
      <c r="H198" s="421"/>
      <c r="I198" s="421"/>
      <c r="J198" s="421"/>
      <c r="L198" s="416" t="str">
        <f t="shared" ref="L198" si="37">L197</f>
        <v>Baseline</v>
      </c>
      <c r="M198" s="422">
        <v>31</v>
      </c>
      <c r="N198" s="7" t="s">
        <v>340</v>
      </c>
      <c r="O198" s="423">
        <f t="shared" ca="1" si="36"/>
        <v>2.1271786528675478</v>
      </c>
      <c r="P198" s="423">
        <f t="shared" ca="1" si="36"/>
        <v>2.1525669757981953</v>
      </c>
      <c r="Q198" s="423">
        <f t="shared" ca="1" si="36"/>
        <v>2.388396537668243</v>
      </c>
      <c r="R198" s="423">
        <f t="shared" ca="1" si="36"/>
        <v>2.1916664465904523</v>
      </c>
      <c r="S198" s="423">
        <f t="shared" ca="1" si="36"/>
        <v>2.1800132072952065</v>
      </c>
      <c r="T198" s="423">
        <f t="shared" ca="1" si="36"/>
        <v>2.581505623313979</v>
      </c>
      <c r="U198" s="423">
        <f t="shared" ca="1" si="36"/>
        <v>2.6353034414926766</v>
      </c>
      <c r="V198" s="423">
        <f t="shared" ca="1" si="36"/>
        <v>2.6967866622683316</v>
      </c>
      <c r="W198" s="423">
        <f t="shared" ca="1" si="36"/>
        <v>2.7670532002976524</v>
      </c>
      <c r="X198" s="423">
        <f t="shared" ca="1" si="36"/>
        <v>2.8473578151883037</v>
      </c>
      <c r="Y198" s="423">
        <f t="shared" ca="1" si="36"/>
        <v>2.9391345179204778</v>
      </c>
      <c r="Z198" s="423">
        <f t="shared" ca="1" si="36"/>
        <v>3.0440221781858181</v>
      </c>
      <c r="AA198" s="423">
        <f t="shared" ca="1" si="36"/>
        <v>3.1638937899176365</v>
      </c>
      <c r="AB198" s="423">
        <f t="shared" ca="1" si="36"/>
        <v>3.3008899176111441</v>
      </c>
      <c r="AC198" s="423">
        <f t="shared" ca="1" si="36"/>
        <v>3.4574569206894363</v>
      </c>
      <c r="AD198" s="401"/>
    </row>
    <row r="199" spans="1:30">
      <c r="A199" s="421"/>
      <c r="B199" s="421"/>
      <c r="C199" s="421"/>
      <c r="D199" s="421"/>
      <c r="E199" s="421"/>
      <c r="F199" s="421"/>
      <c r="G199" s="421"/>
      <c r="H199" s="421"/>
      <c r="I199" s="421"/>
      <c r="J199" s="421"/>
    </row>
    <row r="200" spans="1:30">
      <c r="A200" s="421"/>
      <c r="B200" s="421"/>
      <c r="C200" s="421"/>
      <c r="D200" s="421"/>
      <c r="E200" s="421"/>
      <c r="F200" s="421"/>
      <c r="G200" s="421"/>
      <c r="H200" s="421"/>
      <c r="I200" s="421"/>
      <c r="J200" s="421"/>
    </row>
    <row r="201" spans="1:30">
      <c r="A201" s="421"/>
      <c r="B201" s="421"/>
      <c r="C201" s="421"/>
      <c r="D201" s="421"/>
      <c r="E201" s="421"/>
      <c r="F201" s="421"/>
      <c r="G201" s="421"/>
      <c r="H201" s="421"/>
      <c r="I201" s="421"/>
      <c r="J201" s="421"/>
    </row>
    <row r="202" spans="1:30">
      <c r="A202" s="421"/>
      <c r="B202" s="421"/>
      <c r="C202" s="421"/>
      <c r="D202" s="421"/>
      <c r="E202" s="421"/>
      <c r="F202" s="421"/>
      <c r="G202" s="421"/>
      <c r="H202" s="421"/>
      <c r="I202" s="421"/>
      <c r="J202" s="421"/>
    </row>
    <row r="203" spans="1:30">
      <c r="A203" s="421"/>
      <c r="B203" s="421"/>
      <c r="C203" s="421"/>
      <c r="D203" s="421"/>
      <c r="E203" s="421"/>
      <c r="F203" s="421"/>
      <c r="G203" s="421"/>
      <c r="H203" s="421"/>
      <c r="I203" s="421"/>
      <c r="J203" s="421"/>
    </row>
    <row r="204" spans="1:30">
      <c r="A204" s="421"/>
      <c r="B204" s="421"/>
      <c r="C204" s="421"/>
      <c r="D204" s="421"/>
      <c r="E204" s="421"/>
      <c r="F204" s="421"/>
      <c r="G204" s="421"/>
      <c r="H204" s="421"/>
      <c r="I204" s="421"/>
      <c r="J204" s="421"/>
    </row>
    <row r="205" spans="1:30">
      <c r="A205" s="421"/>
      <c r="B205" s="421"/>
      <c r="C205" s="421"/>
      <c r="D205" s="421"/>
      <c r="E205" s="421"/>
      <c r="F205" s="421"/>
      <c r="G205" s="421"/>
      <c r="H205" s="421"/>
      <c r="I205" s="421"/>
      <c r="J205" s="421"/>
    </row>
    <row r="206" spans="1:30">
      <c r="A206" s="421"/>
      <c r="B206" s="421"/>
      <c r="C206" s="421"/>
      <c r="D206" s="421"/>
      <c r="E206" s="421"/>
      <c r="F206" s="421"/>
      <c r="G206" s="421"/>
      <c r="H206" s="421"/>
      <c r="I206" s="421"/>
      <c r="J206" s="421"/>
    </row>
    <row r="207" spans="1:30">
      <c r="A207" s="421"/>
      <c r="B207" s="421"/>
      <c r="C207" s="421"/>
      <c r="D207" s="421"/>
      <c r="E207" s="421"/>
      <c r="F207" s="421"/>
      <c r="G207" s="421"/>
      <c r="H207" s="421"/>
      <c r="I207" s="421"/>
      <c r="J207" s="421"/>
    </row>
    <row r="208" spans="1:30">
      <c r="A208" s="421"/>
      <c r="B208" s="421"/>
      <c r="C208" s="421"/>
      <c r="D208" s="421"/>
      <c r="E208" s="421"/>
      <c r="F208" s="421"/>
      <c r="G208" s="421"/>
      <c r="H208" s="421"/>
      <c r="I208" s="421"/>
      <c r="J208" s="421"/>
    </row>
    <row r="209" spans="1:30">
      <c r="A209" s="421"/>
      <c r="B209" s="421"/>
      <c r="C209" s="421"/>
      <c r="D209" s="421"/>
      <c r="E209" s="421"/>
      <c r="F209" s="421"/>
      <c r="G209" s="421"/>
      <c r="H209" s="421"/>
      <c r="I209" s="421"/>
      <c r="J209" s="421"/>
    </row>
    <row r="210" spans="1:30">
      <c r="A210" s="421"/>
      <c r="B210" s="421"/>
      <c r="C210" s="421"/>
      <c r="D210" s="421"/>
      <c r="E210" s="421"/>
      <c r="F210" s="421"/>
      <c r="G210" s="421"/>
      <c r="H210" s="421"/>
      <c r="I210" s="421"/>
      <c r="J210" s="421"/>
    </row>
    <row r="211" spans="1:30">
      <c r="A211" s="421"/>
      <c r="B211" s="421"/>
      <c r="C211" s="421"/>
      <c r="D211" s="421"/>
      <c r="E211" s="421"/>
      <c r="F211" s="421"/>
      <c r="G211" s="421"/>
      <c r="H211" s="421"/>
      <c r="I211" s="421"/>
      <c r="J211" s="421"/>
    </row>
    <row r="212" spans="1:30">
      <c r="A212" s="421"/>
      <c r="B212" s="421"/>
      <c r="C212" s="421"/>
      <c r="D212" s="421"/>
      <c r="E212" s="421"/>
      <c r="F212" s="421"/>
      <c r="G212" s="421"/>
      <c r="H212" s="421"/>
      <c r="I212" s="421"/>
      <c r="J212" s="421"/>
    </row>
    <row r="213" spans="1:30">
      <c r="A213" s="421"/>
      <c r="B213" s="421"/>
      <c r="C213" s="421"/>
      <c r="D213" s="421"/>
      <c r="E213" s="421"/>
      <c r="F213" s="421"/>
      <c r="G213" s="421"/>
      <c r="H213" s="421"/>
      <c r="I213" s="421"/>
      <c r="J213" s="421"/>
      <c r="O213" s="418">
        <f>O$1</f>
        <v>2015</v>
      </c>
      <c r="P213" s="418">
        <f t="shared" ref="P213:AC213" si="38">P$1</f>
        <v>2016</v>
      </c>
      <c r="Q213" s="418">
        <f t="shared" si="38"/>
        <v>2017</v>
      </c>
      <c r="R213" s="418">
        <f t="shared" si="38"/>
        <v>2018</v>
      </c>
      <c r="S213" s="418">
        <f t="shared" si="38"/>
        <v>2019</v>
      </c>
      <c r="T213" s="418">
        <f t="shared" si="38"/>
        <v>2020</v>
      </c>
      <c r="U213" s="418">
        <f t="shared" si="38"/>
        <v>2021</v>
      </c>
      <c r="V213" s="418">
        <f t="shared" si="38"/>
        <v>2022</v>
      </c>
      <c r="W213" s="418">
        <f t="shared" si="38"/>
        <v>2023</v>
      </c>
      <c r="X213" s="418">
        <f t="shared" si="38"/>
        <v>2024</v>
      </c>
      <c r="Y213" s="418">
        <f t="shared" si="38"/>
        <v>2025</v>
      </c>
      <c r="Z213" s="418">
        <f t="shared" si="38"/>
        <v>2026</v>
      </c>
      <c r="AA213" s="418">
        <f t="shared" si="38"/>
        <v>2027</v>
      </c>
      <c r="AB213" s="418">
        <f t="shared" si="38"/>
        <v>2028</v>
      </c>
      <c r="AC213" s="418">
        <f t="shared" si="38"/>
        <v>2029</v>
      </c>
      <c r="AD213" s="418"/>
    </row>
    <row r="214" spans="1:30">
      <c r="A214" s="421"/>
      <c r="B214" s="421"/>
      <c r="C214" s="421"/>
      <c r="D214" s="421"/>
      <c r="E214" s="421"/>
      <c r="F214" s="421"/>
      <c r="G214" s="421"/>
      <c r="H214" s="421"/>
      <c r="I214" s="421"/>
      <c r="J214" s="421"/>
      <c r="L214" s="416" t="s">
        <v>60</v>
      </c>
      <c r="M214" s="422">
        <v>24</v>
      </c>
      <c r="N214" s="7" t="s">
        <v>93</v>
      </c>
      <c r="O214" s="423" t="e">
        <f t="shared" ref="O214:AC218" ca="1" si="39">INDEX(INDIRECT(CONCATENATE("'",$L214,"'!$A$536:$DZ$10000")),MATCH($M214,INDIRECT(CONCATENATE("'",$L214,"'!$A$536:$A$10000")),0),MATCH(O$1,INDIRECT(CONCATENATE("'",$L214,"'!$A$536:$DZ$536")),0))</f>
        <v>#DIV/0!</v>
      </c>
      <c r="P214" s="423" t="e">
        <f t="shared" ca="1" si="39"/>
        <v>#DIV/0!</v>
      </c>
      <c r="Q214" s="423" t="e">
        <f t="shared" ca="1" si="39"/>
        <v>#DIV/0!</v>
      </c>
      <c r="R214" s="423" t="e">
        <f t="shared" ca="1" si="39"/>
        <v>#DIV/0!</v>
      </c>
      <c r="S214" s="423" t="e">
        <f t="shared" ca="1" si="39"/>
        <v>#DIV/0!</v>
      </c>
      <c r="T214" s="423" t="e">
        <f t="shared" ca="1" si="39"/>
        <v>#DIV/0!</v>
      </c>
      <c r="U214" s="423" t="e">
        <f t="shared" ca="1" si="39"/>
        <v>#DIV/0!</v>
      </c>
      <c r="V214" s="423" t="e">
        <f t="shared" ca="1" si="39"/>
        <v>#DIV/0!</v>
      </c>
      <c r="W214" s="423" t="e">
        <f t="shared" ca="1" si="39"/>
        <v>#DIV/0!</v>
      </c>
      <c r="X214" s="423" t="e">
        <f t="shared" ca="1" si="39"/>
        <v>#DIV/0!</v>
      </c>
      <c r="Y214" s="423" t="e">
        <f t="shared" ca="1" si="39"/>
        <v>#DIV/0!</v>
      </c>
      <c r="Z214" s="423" t="e">
        <f t="shared" ca="1" si="39"/>
        <v>#DIV/0!</v>
      </c>
      <c r="AA214" s="423" t="e">
        <f t="shared" ca="1" si="39"/>
        <v>#DIV/0!</v>
      </c>
      <c r="AB214" s="423" t="e">
        <f t="shared" ca="1" si="39"/>
        <v>#DIV/0!</v>
      </c>
      <c r="AC214" s="423" t="e">
        <f t="shared" ca="1" si="39"/>
        <v>#DIV/0!</v>
      </c>
      <c r="AD214" s="401"/>
    </row>
    <row r="215" spans="1:30">
      <c r="A215" s="421"/>
      <c r="B215" s="421"/>
      <c r="C215" s="421"/>
      <c r="D215" s="421"/>
      <c r="E215" s="421"/>
      <c r="F215" s="421"/>
      <c r="G215" s="421"/>
      <c r="H215" s="421"/>
      <c r="I215" s="421"/>
      <c r="J215" s="421"/>
      <c r="L215" s="416" t="str">
        <f>L214</f>
        <v>Baseline</v>
      </c>
      <c r="M215" s="422">
        <v>25</v>
      </c>
      <c r="N215" s="7" t="s">
        <v>94</v>
      </c>
      <c r="O215" s="423" t="e">
        <f t="shared" ca="1" si="39"/>
        <v>#DIV/0!</v>
      </c>
      <c r="P215" s="423" t="e">
        <f t="shared" ca="1" si="39"/>
        <v>#DIV/0!</v>
      </c>
      <c r="Q215" s="423" t="e">
        <f t="shared" ca="1" si="39"/>
        <v>#DIV/0!</v>
      </c>
      <c r="R215" s="423" t="e">
        <f t="shared" ca="1" si="39"/>
        <v>#DIV/0!</v>
      </c>
      <c r="S215" s="423" t="e">
        <f t="shared" ca="1" si="39"/>
        <v>#DIV/0!</v>
      </c>
      <c r="T215" s="423" t="e">
        <f t="shared" ca="1" si="39"/>
        <v>#DIV/0!</v>
      </c>
      <c r="U215" s="423" t="e">
        <f t="shared" ca="1" si="39"/>
        <v>#DIV/0!</v>
      </c>
      <c r="V215" s="423" t="e">
        <f t="shared" ca="1" si="39"/>
        <v>#DIV/0!</v>
      </c>
      <c r="W215" s="423" t="e">
        <f t="shared" ca="1" si="39"/>
        <v>#DIV/0!</v>
      </c>
      <c r="X215" s="423" t="e">
        <f t="shared" ca="1" si="39"/>
        <v>#DIV/0!</v>
      </c>
      <c r="Y215" s="423" t="e">
        <f t="shared" ca="1" si="39"/>
        <v>#DIV/0!</v>
      </c>
      <c r="Z215" s="423" t="e">
        <f t="shared" ca="1" si="39"/>
        <v>#DIV/0!</v>
      </c>
      <c r="AA215" s="423" t="e">
        <f t="shared" ca="1" si="39"/>
        <v>#DIV/0!</v>
      </c>
      <c r="AB215" s="423" t="e">
        <f t="shared" ca="1" si="39"/>
        <v>#DIV/0!</v>
      </c>
      <c r="AC215" s="423" t="e">
        <f t="shared" ca="1" si="39"/>
        <v>#DIV/0!</v>
      </c>
      <c r="AD215" s="401"/>
    </row>
    <row r="216" spans="1:30">
      <c r="A216" s="421"/>
      <c r="B216" s="421"/>
      <c r="C216" s="421"/>
      <c r="D216" s="421"/>
      <c r="E216" s="421"/>
      <c r="F216" s="421"/>
      <c r="G216" s="421"/>
      <c r="H216" s="421"/>
      <c r="I216" s="421"/>
      <c r="J216" s="421"/>
      <c r="L216" s="416" t="str">
        <f t="shared" ref="L216:L218" si="40">L215</f>
        <v>Baseline</v>
      </c>
      <c r="M216" s="422">
        <v>26</v>
      </c>
      <c r="N216" s="7" t="s">
        <v>95</v>
      </c>
      <c r="O216" s="423" t="e">
        <f t="shared" ca="1" si="39"/>
        <v>#DIV/0!</v>
      </c>
      <c r="P216" s="423" t="e">
        <f t="shared" ca="1" si="39"/>
        <v>#DIV/0!</v>
      </c>
      <c r="Q216" s="423" t="e">
        <f t="shared" ca="1" si="39"/>
        <v>#DIV/0!</v>
      </c>
      <c r="R216" s="423" t="e">
        <f t="shared" ca="1" si="39"/>
        <v>#DIV/0!</v>
      </c>
      <c r="S216" s="423" t="e">
        <f t="shared" ca="1" si="39"/>
        <v>#DIV/0!</v>
      </c>
      <c r="T216" s="423" t="e">
        <f t="shared" ca="1" si="39"/>
        <v>#DIV/0!</v>
      </c>
      <c r="U216" s="423" t="e">
        <f t="shared" ca="1" si="39"/>
        <v>#DIV/0!</v>
      </c>
      <c r="V216" s="423" t="e">
        <f t="shared" ca="1" si="39"/>
        <v>#DIV/0!</v>
      </c>
      <c r="W216" s="423" t="e">
        <f t="shared" ca="1" si="39"/>
        <v>#DIV/0!</v>
      </c>
      <c r="X216" s="423" t="e">
        <f t="shared" ca="1" si="39"/>
        <v>#DIV/0!</v>
      </c>
      <c r="Y216" s="423" t="e">
        <f t="shared" ca="1" si="39"/>
        <v>#DIV/0!</v>
      </c>
      <c r="Z216" s="423" t="e">
        <f t="shared" ca="1" si="39"/>
        <v>#DIV/0!</v>
      </c>
      <c r="AA216" s="423" t="e">
        <f t="shared" ca="1" si="39"/>
        <v>#DIV/0!</v>
      </c>
      <c r="AB216" s="423" t="e">
        <f t="shared" ca="1" si="39"/>
        <v>#DIV/0!</v>
      </c>
      <c r="AC216" s="423" t="e">
        <f t="shared" ca="1" si="39"/>
        <v>#DIV/0!</v>
      </c>
      <c r="AD216" s="401"/>
    </row>
    <row r="217" spans="1:30">
      <c r="A217" s="421"/>
      <c r="B217" s="421"/>
      <c r="C217" s="421"/>
      <c r="D217" s="421"/>
      <c r="E217" s="421"/>
      <c r="F217" s="421"/>
      <c r="G217" s="421"/>
      <c r="H217" s="421"/>
      <c r="I217" s="421"/>
      <c r="J217" s="421"/>
      <c r="L217" s="416" t="str">
        <f t="shared" si="40"/>
        <v>Baseline</v>
      </c>
      <c r="M217" s="422">
        <v>27</v>
      </c>
      <c r="N217" s="7" t="s">
        <v>311</v>
      </c>
      <c r="O217" s="423" t="e">
        <f t="shared" ca="1" si="39"/>
        <v>#DIV/0!</v>
      </c>
      <c r="P217" s="423" t="e">
        <f t="shared" ca="1" si="39"/>
        <v>#DIV/0!</v>
      </c>
      <c r="Q217" s="423" t="e">
        <f t="shared" ca="1" si="39"/>
        <v>#DIV/0!</v>
      </c>
      <c r="R217" s="423" t="e">
        <f t="shared" ca="1" si="39"/>
        <v>#DIV/0!</v>
      </c>
      <c r="S217" s="423" t="e">
        <f t="shared" ca="1" si="39"/>
        <v>#DIV/0!</v>
      </c>
      <c r="T217" s="423" t="e">
        <f t="shared" ca="1" si="39"/>
        <v>#DIV/0!</v>
      </c>
      <c r="U217" s="423" t="e">
        <f t="shared" ca="1" si="39"/>
        <v>#DIV/0!</v>
      </c>
      <c r="V217" s="423" t="e">
        <f t="shared" ca="1" si="39"/>
        <v>#DIV/0!</v>
      </c>
      <c r="W217" s="423" t="e">
        <f t="shared" ca="1" si="39"/>
        <v>#DIV/0!</v>
      </c>
      <c r="X217" s="423" t="e">
        <f t="shared" ca="1" si="39"/>
        <v>#DIV/0!</v>
      </c>
      <c r="Y217" s="423" t="e">
        <f t="shared" ca="1" si="39"/>
        <v>#DIV/0!</v>
      </c>
      <c r="Z217" s="423" t="e">
        <f t="shared" ca="1" si="39"/>
        <v>#DIV/0!</v>
      </c>
      <c r="AA217" s="423" t="e">
        <f t="shared" ca="1" si="39"/>
        <v>#DIV/0!</v>
      </c>
      <c r="AB217" s="423" t="e">
        <f t="shared" ca="1" si="39"/>
        <v>#DIV/0!</v>
      </c>
      <c r="AC217" s="423" t="e">
        <f t="shared" ca="1" si="39"/>
        <v>#DIV/0!</v>
      </c>
      <c r="AD217" s="401"/>
    </row>
    <row r="218" spans="1:30">
      <c r="A218" s="421"/>
      <c r="B218" s="421"/>
      <c r="C218" s="421"/>
      <c r="D218" s="421"/>
      <c r="E218" s="421"/>
      <c r="F218" s="421"/>
      <c r="G218" s="421"/>
      <c r="H218" s="421"/>
      <c r="I218" s="421"/>
      <c r="J218" s="421"/>
      <c r="L218" s="416" t="str">
        <f t="shared" si="40"/>
        <v>Baseline</v>
      </c>
      <c r="M218" s="422">
        <v>28</v>
      </c>
      <c r="N218" s="7" t="s">
        <v>312</v>
      </c>
      <c r="O218" s="423" t="e">
        <f t="shared" ca="1" si="39"/>
        <v>#DIV/0!</v>
      </c>
      <c r="P218" s="423" t="e">
        <f t="shared" ca="1" si="39"/>
        <v>#DIV/0!</v>
      </c>
      <c r="Q218" s="423" t="e">
        <f t="shared" ca="1" si="39"/>
        <v>#DIV/0!</v>
      </c>
      <c r="R218" s="423" t="e">
        <f t="shared" ca="1" si="39"/>
        <v>#DIV/0!</v>
      </c>
      <c r="S218" s="423" t="e">
        <f t="shared" ca="1" si="39"/>
        <v>#DIV/0!</v>
      </c>
      <c r="T218" s="423" t="e">
        <f t="shared" ca="1" si="39"/>
        <v>#DIV/0!</v>
      </c>
      <c r="U218" s="423" t="e">
        <f t="shared" ca="1" si="39"/>
        <v>#DIV/0!</v>
      </c>
      <c r="V218" s="423" t="e">
        <f t="shared" ca="1" si="39"/>
        <v>#DIV/0!</v>
      </c>
      <c r="W218" s="423" t="e">
        <f t="shared" ca="1" si="39"/>
        <v>#DIV/0!</v>
      </c>
      <c r="X218" s="423" t="e">
        <f t="shared" ca="1" si="39"/>
        <v>#DIV/0!</v>
      </c>
      <c r="Y218" s="423" t="e">
        <f t="shared" ca="1" si="39"/>
        <v>#DIV/0!</v>
      </c>
      <c r="Z218" s="423" t="e">
        <f t="shared" ca="1" si="39"/>
        <v>#DIV/0!</v>
      </c>
      <c r="AA218" s="423" t="e">
        <f t="shared" ca="1" si="39"/>
        <v>#DIV/0!</v>
      </c>
      <c r="AB218" s="423" t="e">
        <f t="shared" ca="1" si="39"/>
        <v>#DIV/0!</v>
      </c>
      <c r="AC218" s="423" t="e">
        <f t="shared" ca="1" si="39"/>
        <v>#DIV/0!</v>
      </c>
      <c r="AD218" s="401"/>
    </row>
    <row r="219" spans="1:30">
      <c r="A219" s="421"/>
      <c r="B219" s="421"/>
      <c r="C219" s="421"/>
      <c r="D219" s="421"/>
      <c r="E219" s="421"/>
      <c r="F219" s="421"/>
      <c r="G219" s="421"/>
      <c r="H219" s="421"/>
      <c r="I219" s="421"/>
      <c r="J219" s="421"/>
    </row>
    <row r="220" spans="1:30">
      <c r="A220" s="421"/>
      <c r="B220" s="421"/>
      <c r="C220" s="421"/>
      <c r="D220" s="421"/>
      <c r="E220" s="421"/>
      <c r="F220" s="421"/>
      <c r="G220" s="421"/>
      <c r="H220" s="421"/>
      <c r="I220" s="421"/>
      <c r="J220" s="421"/>
    </row>
    <row r="221" spans="1:30">
      <c r="A221" s="421"/>
      <c r="B221" s="421"/>
      <c r="C221" s="421"/>
      <c r="D221" s="421"/>
      <c r="E221" s="421"/>
      <c r="F221" s="421"/>
      <c r="G221" s="421"/>
      <c r="H221" s="421"/>
      <c r="I221" s="421"/>
      <c r="J221" s="421"/>
    </row>
    <row r="222" spans="1:30">
      <c r="A222" s="421"/>
      <c r="B222" s="421"/>
      <c r="C222" s="421"/>
      <c r="D222" s="421"/>
      <c r="E222" s="421"/>
      <c r="F222" s="421"/>
      <c r="G222" s="421"/>
      <c r="H222" s="421"/>
      <c r="I222" s="421"/>
      <c r="J222" s="421"/>
    </row>
    <row r="223" spans="1:30">
      <c r="A223" s="421"/>
      <c r="B223" s="421"/>
      <c r="C223" s="421"/>
      <c r="D223" s="421"/>
      <c r="E223" s="421"/>
      <c r="F223" s="421"/>
      <c r="G223" s="421"/>
      <c r="H223" s="421"/>
      <c r="I223" s="421"/>
      <c r="J223" s="421"/>
    </row>
    <row r="224" spans="1:30">
      <c r="A224" s="421"/>
      <c r="B224" s="421"/>
      <c r="C224" s="421"/>
      <c r="D224" s="421"/>
      <c r="E224" s="421"/>
      <c r="F224" s="421"/>
      <c r="G224" s="421"/>
      <c r="H224" s="421"/>
      <c r="I224" s="421"/>
      <c r="J224" s="421"/>
    </row>
    <row r="225" spans="1:30">
      <c r="A225" s="421"/>
      <c r="B225" s="421"/>
      <c r="C225" s="421"/>
      <c r="D225" s="421"/>
      <c r="E225" s="421"/>
      <c r="F225" s="421"/>
      <c r="G225" s="421"/>
      <c r="H225" s="421"/>
      <c r="I225" s="421"/>
      <c r="J225" s="421"/>
    </row>
    <row r="226" spans="1:30">
      <c r="A226" s="421"/>
      <c r="B226" s="421"/>
      <c r="C226" s="421"/>
      <c r="D226" s="421"/>
      <c r="E226" s="421"/>
      <c r="F226" s="421"/>
      <c r="G226" s="421"/>
      <c r="H226" s="421"/>
      <c r="I226" s="421"/>
      <c r="J226" s="421"/>
    </row>
    <row r="227" spans="1:30">
      <c r="A227" s="421"/>
      <c r="B227" s="421"/>
      <c r="C227" s="421"/>
      <c r="D227" s="421"/>
      <c r="E227" s="421"/>
      <c r="F227" s="421"/>
      <c r="G227" s="421"/>
      <c r="H227" s="421"/>
      <c r="I227" s="421"/>
      <c r="J227" s="421"/>
    </row>
    <row r="228" spans="1:30">
      <c r="A228" s="421"/>
      <c r="B228" s="421"/>
      <c r="C228" s="421"/>
      <c r="D228" s="421"/>
      <c r="E228" s="421"/>
      <c r="F228" s="421"/>
      <c r="G228" s="421"/>
      <c r="H228" s="421"/>
      <c r="I228" s="421"/>
      <c r="J228" s="421"/>
    </row>
    <row r="229" spans="1:30">
      <c r="A229" s="421"/>
      <c r="B229" s="421"/>
      <c r="C229" s="421"/>
      <c r="D229" s="421"/>
      <c r="E229" s="421"/>
      <c r="F229" s="421"/>
      <c r="G229" s="421"/>
      <c r="H229" s="421"/>
      <c r="I229" s="421"/>
      <c r="J229" s="421"/>
    </row>
    <row r="231" spans="1:30">
      <c r="A231" s="419" t="s">
        <v>384</v>
      </c>
      <c r="B231" s="420"/>
      <c r="C231" s="420"/>
      <c r="D231" s="420"/>
      <c r="E231" s="420"/>
      <c r="F231" s="420"/>
      <c r="G231" s="420"/>
      <c r="H231" s="420"/>
      <c r="I231" s="420"/>
      <c r="J231" s="420"/>
      <c r="K231" s="420"/>
      <c r="L231" s="420"/>
      <c r="M231" s="420"/>
      <c r="N231" s="420"/>
      <c r="O231" s="420"/>
      <c r="P231" s="420"/>
      <c r="Q231" s="420"/>
      <c r="R231" s="420"/>
      <c r="S231" s="420"/>
      <c r="T231" s="420"/>
      <c r="U231" s="420"/>
      <c r="V231" s="420"/>
      <c r="W231" s="420"/>
      <c r="X231" s="420"/>
      <c r="Y231" s="420"/>
      <c r="Z231" s="420"/>
      <c r="AA231" s="420"/>
      <c r="AB231" s="420"/>
      <c r="AC231" s="420"/>
    </row>
    <row r="233" spans="1:30">
      <c r="A233" s="421"/>
      <c r="B233" s="421"/>
      <c r="C233" s="421"/>
      <c r="D233" s="421"/>
      <c r="E233" s="421"/>
      <c r="F233" s="421"/>
      <c r="G233" s="421"/>
      <c r="H233" s="421"/>
      <c r="I233" s="421"/>
      <c r="J233" s="421"/>
    </row>
    <row r="234" spans="1:30">
      <c r="A234" s="421"/>
      <c r="B234" s="421"/>
      <c r="C234" s="421"/>
      <c r="D234" s="421"/>
      <c r="E234" s="421"/>
      <c r="F234" s="421"/>
      <c r="G234" s="421"/>
      <c r="H234" s="421"/>
      <c r="I234" s="421"/>
      <c r="J234" s="421"/>
    </row>
    <row r="235" spans="1:30">
      <c r="A235" s="421"/>
      <c r="B235" s="421"/>
      <c r="C235" s="421"/>
      <c r="D235" s="421"/>
      <c r="E235" s="421"/>
      <c r="F235" s="421"/>
      <c r="G235" s="421"/>
      <c r="H235" s="421"/>
      <c r="I235" s="421"/>
      <c r="J235" s="421"/>
      <c r="N235" s="7" t="s">
        <v>115</v>
      </c>
      <c r="O235" s="418">
        <f>O$1</f>
        <v>2015</v>
      </c>
      <c r="P235" s="418">
        <f t="shared" ref="P235:AC235" si="41">P$1</f>
        <v>2016</v>
      </c>
      <c r="Q235" s="418">
        <f t="shared" si="41"/>
        <v>2017</v>
      </c>
      <c r="R235" s="418">
        <f t="shared" si="41"/>
        <v>2018</v>
      </c>
      <c r="S235" s="418">
        <f t="shared" si="41"/>
        <v>2019</v>
      </c>
      <c r="T235" s="418">
        <f t="shared" si="41"/>
        <v>2020</v>
      </c>
      <c r="U235" s="418">
        <f t="shared" si="41"/>
        <v>2021</v>
      </c>
      <c r="V235" s="418">
        <f t="shared" si="41"/>
        <v>2022</v>
      </c>
      <c r="W235" s="418">
        <f t="shared" si="41"/>
        <v>2023</v>
      </c>
      <c r="X235" s="418">
        <f t="shared" si="41"/>
        <v>2024</v>
      </c>
      <c r="Y235" s="418">
        <f t="shared" si="41"/>
        <v>2025</v>
      </c>
      <c r="Z235" s="418">
        <f t="shared" si="41"/>
        <v>2026</v>
      </c>
      <c r="AA235" s="418">
        <f t="shared" si="41"/>
        <v>2027</v>
      </c>
      <c r="AB235" s="418">
        <f t="shared" si="41"/>
        <v>2028</v>
      </c>
      <c r="AC235" s="418">
        <f t="shared" si="41"/>
        <v>2029</v>
      </c>
      <c r="AD235" s="418"/>
    </row>
    <row r="236" spans="1:30">
      <c r="A236" s="421"/>
      <c r="B236" s="421"/>
      <c r="C236" s="421"/>
      <c r="D236" s="421"/>
      <c r="E236" s="421"/>
      <c r="F236" s="421"/>
      <c r="G236" s="421"/>
      <c r="H236" s="421"/>
      <c r="I236" s="421"/>
      <c r="J236" s="421"/>
      <c r="L236" s="416" t="s">
        <v>60</v>
      </c>
      <c r="M236" s="422" t="s">
        <v>361</v>
      </c>
      <c r="N236" s="7" t="s">
        <v>60</v>
      </c>
      <c r="O236" s="423" t="e">
        <f t="shared" ref="O236:AC241" ca="1" si="42">INDEX(INDIRECT(CONCATENATE("'",$L236,"'!$A$536:$DZ$10000")),MATCH($M236,INDIRECT(CONCATENATE("'",$L236,"'!$A$536:$A$10000")),0),MATCH(O$1,INDIRECT(CONCATENATE("'",$L236,"'!$A$536:$DZ$536")),0))</f>
        <v>#DIV/0!</v>
      </c>
      <c r="P236" s="423" t="e">
        <f t="shared" ca="1" si="42"/>
        <v>#DIV/0!</v>
      </c>
      <c r="Q236" s="423" t="e">
        <f t="shared" ca="1" si="42"/>
        <v>#DIV/0!</v>
      </c>
      <c r="R236" s="423" t="e">
        <f t="shared" ca="1" si="42"/>
        <v>#DIV/0!</v>
      </c>
      <c r="S236" s="423" t="e">
        <f t="shared" ca="1" si="42"/>
        <v>#DIV/0!</v>
      </c>
      <c r="T236" s="423" t="e">
        <f t="shared" ca="1" si="42"/>
        <v>#DIV/0!</v>
      </c>
      <c r="U236" s="423" t="e">
        <f t="shared" ca="1" si="42"/>
        <v>#DIV/0!</v>
      </c>
      <c r="V236" s="423" t="e">
        <f t="shared" ca="1" si="42"/>
        <v>#DIV/0!</v>
      </c>
      <c r="W236" s="423" t="e">
        <f t="shared" ca="1" si="42"/>
        <v>#DIV/0!</v>
      </c>
      <c r="X236" s="423" t="e">
        <f t="shared" ca="1" si="42"/>
        <v>#DIV/0!</v>
      </c>
      <c r="Y236" s="423" t="e">
        <f t="shared" ca="1" si="42"/>
        <v>#DIV/0!</v>
      </c>
      <c r="Z236" s="423" t="e">
        <f t="shared" ca="1" si="42"/>
        <v>#DIV/0!</v>
      </c>
      <c r="AA236" s="423" t="e">
        <f t="shared" ca="1" si="42"/>
        <v>#DIV/0!</v>
      </c>
      <c r="AB236" s="423" t="e">
        <f t="shared" ca="1" si="42"/>
        <v>#DIV/0!</v>
      </c>
      <c r="AC236" s="423" t="e">
        <f t="shared" ca="1" si="42"/>
        <v>#DIV/0!</v>
      </c>
      <c r="AD236" s="427"/>
    </row>
    <row r="237" spans="1:30">
      <c r="A237" s="421"/>
      <c r="B237" s="421"/>
      <c r="C237" s="421"/>
      <c r="D237" s="421"/>
      <c r="E237" s="421"/>
      <c r="F237" s="421"/>
      <c r="G237" s="421"/>
      <c r="H237" s="421"/>
      <c r="I237" s="421"/>
      <c r="J237" s="421"/>
      <c r="L237" s="416" t="s">
        <v>371</v>
      </c>
      <c r="M237" s="422" t="s">
        <v>361</v>
      </c>
      <c r="N237" s="7" t="s">
        <v>371</v>
      </c>
      <c r="O237" s="428"/>
      <c r="P237" s="428"/>
      <c r="Q237" s="428"/>
      <c r="R237" s="428"/>
      <c r="S237" s="428"/>
      <c r="T237" s="423">
        <f t="shared" ca="1" si="42"/>
        <v>7.1445504791175578</v>
      </c>
      <c r="U237" s="423">
        <f t="shared" ca="1" si="42"/>
        <v>5.9028246894256142</v>
      </c>
      <c r="V237" s="423">
        <f t="shared" ca="1" si="42"/>
        <v>4.7668410247824138</v>
      </c>
      <c r="W237" s="423">
        <f t="shared" ca="1" si="42"/>
        <v>3.766106715545853</v>
      </c>
      <c r="X237" s="423">
        <f t="shared" ca="1" si="42"/>
        <v>2.9873072878746463</v>
      </c>
      <c r="Y237" s="423">
        <f t="shared" ca="1" si="42"/>
        <v>2.272488793844631</v>
      </c>
      <c r="Z237" s="423">
        <f t="shared" ca="1" si="42"/>
        <v>1.588676122060269</v>
      </c>
      <c r="AA237" s="423">
        <f t="shared" ca="1" si="42"/>
        <v>0.93657057012994227</v>
      </c>
      <c r="AB237" s="423">
        <f t="shared" ca="1" si="42"/>
        <v>0.31519861259756643</v>
      </c>
      <c r="AC237" s="423">
        <f t="shared" ca="1" si="42"/>
        <v>-0.27906509170847571</v>
      </c>
      <c r="AD237" s="427"/>
    </row>
    <row r="238" spans="1:30">
      <c r="A238" s="421"/>
      <c r="B238" s="421"/>
      <c r="C238" s="421"/>
      <c r="D238" s="421"/>
      <c r="E238" s="421"/>
      <c r="F238" s="421"/>
      <c r="G238" s="421"/>
      <c r="H238" s="421"/>
      <c r="I238" s="421"/>
      <c r="J238" s="421"/>
      <c r="L238" s="416" t="s">
        <v>372</v>
      </c>
      <c r="M238" s="422" t="s">
        <v>361</v>
      </c>
      <c r="N238" s="7" t="s">
        <v>372</v>
      </c>
      <c r="O238" s="428"/>
      <c r="P238" s="428"/>
      <c r="Q238" s="428"/>
      <c r="R238" s="428"/>
      <c r="S238" s="428"/>
      <c r="T238" s="423">
        <f t="shared" ca="1" si="42"/>
        <v>7.1445504791175578</v>
      </c>
      <c r="U238" s="423">
        <f t="shared" ca="1" si="42"/>
        <v>5.8850727909084917</v>
      </c>
      <c r="V238" s="423">
        <f t="shared" ca="1" si="42"/>
        <v>4.7326393992129718</v>
      </c>
      <c r="W238" s="423">
        <f t="shared" ca="1" si="42"/>
        <v>3.7167498578191696</v>
      </c>
      <c r="X238" s="423">
        <f t="shared" ca="1" si="42"/>
        <v>2.9218703781208895</v>
      </c>
      <c r="Y238" s="423">
        <f t="shared" ca="1" si="42"/>
        <v>2.1911499665540806</v>
      </c>
      <c r="Z238" s="423">
        <f t="shared" ca="1" si="42"/>
        <v>1.4916088038237736</v>
      </c>
      <c r="AA238" s="423">
        <f t="shared" ca="1" si="42"/>
        <v>0.82394360628336938</v>
      </c>
      <c r="AB238" s="423">
        <f t="shared" ca="1" si="42"/>
        <v>0.18717633986479432</v>
      </c>
      <c r="AC238" s="423">
        <f t="shared" ca="1" si="42"/>
        <v>-0.42232278211381102</v>
      </c>
      <c r="AD238" s="427"/>
    </row>
    <row r="239" spans="1:30">
      <c r="A239" s="421"/>
      <c r="B239" s="421"/>
      <c r="C239" s="421"/>
      <c r="D239" s="421"/>
      <c r="E239" s="421"/>
      <c r="F239" s="421"/>
      <c r="G239" s="421"/>
      <c r="H239" s="421"/>
      <c r="I239" s="421"/>
      <c r="J239" s="421"/>
      <c r="L239" s="416" t="s">
        <v>373</v>
      </c>
      <c r="M239" s="422" t="s">
        <v>361</v>
      </c>
      <c r="N239" s="7" t="s">
        <v>373</v>
      </c>
      <c r="O239" s="428"/>
      <c r="P239" s="428"/>
      <c r="Q239" s="428"/>
      <c r="R239" s="428"/>
      <c r="S239" s="428"/>
      <c r="T239" s="423">
        <f t="shared" ca="1" si="42"/>
        <v>7.1445504791175578</v>
      </c>
      <c r="U239" s="423">
        <f t="shared" ca="1" si="42"/>
        <v>6.1032512043052805</v>
      </c>
      <c r="V239" s="423">
        <f t="shared" ca="1" si="42"/>
        <v>4.6853537697027541</v>
      </c>
      <c r="W239" s="423">
        <f t="shared" ca="1" si="42"/>
        <v>3.4261983157881861</v>
      </c>
      <c r="X239" s="423">
        <f t="shared" ca="1" si="42"/>
        <v>2.3918171487201478</v>
      </c>
      <c r="Y239" s="423">
        <f t="shared" ca="1" si="42"/>
        <v>1.4266946731545864</v>
      </c>
      <c r="Z239" s="423">
        <f t="shared" ca="1" si="42"/>
        <v>0.49767227898340805</v>
      </c>
      <c r="AA239" s="423">
        <f t="shared" ca="1" si="42"/>
        <v>-0.39471421084680181</v>
      </c>
      <c r="AB239" s="423">
        <f t="shared" ca="1" si="42"/>
        <v>-1.2515863352156604</v>
      </c>
      <c r="AC239" s="423">
        <f t="shared" ca="1" si="42"/>
        <v>-2.0767000829772311</v>
      </c>
      <c r="AD239" s="426"/>
    </row>
    <row r="240" spans="1:30">
      <c r="A240" s="421"/>
      <c r="B240" s="421"/>
      <c r="C240" s="421"/>
      <c r="D240" s="421"/>
      <c r="E240" s="421"/>
      <c r="F240" s="421"/>
      <c r="G240" s="421"/>
      <c r="H240" s="421"/>
      <c r="I240" s="421"/>
      <c r="J240" s="421"/>
      <c r="L240" s="416" t="s">
        <v>375</v>
      </c>
      <c r="M240" s="422" t="s">
        <v>361</v>
      </c>
      <c r="N240" s="7" t="s">
        <v>375</v>
      </c>
      <c r="O240" s="428"/>
      <c r="P240" s="428"/>
      <c r="Q240" s="428"/>
      <c r="R240" s="428"/>
      <c r="S240" s="428"/>
      <c r="T240" s="423">
        <f t="shared" ca="1" si="42"/>
        <v>7.1445504791175578</v>
      </c>
      <c r="U240" s="423">
        <f t="shared" ca="1" si="42"/>
        <v>5.6749901398586484</v>
      </c>
      <c r="V240" s="423">
        <f t="shared" ca="1" si="42"/>
        <v>4.3544319325914858</v>
      </c>
      <c r="W240" s="423">
        <f t="shared" ca="1" si="42"/>
        <v>3.2051691942577092</v>
      </c>
      <c r="X240" s="423">
        <f t="shared" ca="1" si="42"/>
        <v>2.2840721338805983</v>
      </c>
      <c r="Y240" s="423">
        <f t="shared" ca="1" si="42"/>
        <v>1.4431181713477796</v>
      </c>
      <c r="Z240" s="423">
        <f t="shared" ca="1" si="42"/>
        <v>0.62470817575303628</v>
      </c>
      <c r="AA240" s="423">
        <f t="shared" ca="1" si="42"/>
        <v>-0.16926932310081666</v>
      </c>
      <c r="AB240" s="423">
        <f t="shared" ca="1" si="42"/>
        <v>-0.93874138375243832</v>
      </c>
      <c r="AC240" s="423">
        <f t="shared" ca="1" si="42"/>
        <v>-1.6864116850850484</v>
      </c>
    </row>
    <row r="241" spans="1:30">
      <c r="A241" s="421"/>
      <c r="B241" s="421"/>
      <c r="C241" s="421"/>
      <c r="D241" s="421"/>
      <c r="E241" s="421"/>
      <c r="F241" s="421"/>
      <c r="G241" s="421"/>
      <c r="H241" s="421"/>
      <c r="I241" s="421"/>
      <c r="J241" s="421"/>
      <c r="L241" s="416" t="s">
        <v>374</v>
      </c>
      <c r="M241" s="422" t="s">
        <v>361</v>
      </c>
      <c r="N241" s="7" t="s">
        <v>374</v>
      </c>
      <c r="O241" s="428"/>
      <c r="P241" s="428"/>
      <c r="Q241" s="428"/>
      <c r="R241" s="428"/>
      <c r="S241" s="428"/>
      <c r="T241" s="423">
        <f t="shared" ca="1" si="42"/>
        <v>7.1445504791175578</v>
      </c>
      <c r="U241" s="423">
        <f t="shared" ca="1" si="42"/>
        <v>5.1698329158559098</v>
      </c>
      <c r="V241" s="423">
        <f t="shared" ca="1" si="42"/>
        <v>3.4929644058872205</v>
      </c>
      <c r="W241" s="423">
        <f t="shared" ca="1" si="42"/>
        <v>2.1171075353648949</v>
      </c>
      <c r="X241" s="423">
        <f t="shared" ca="1" si="42"/>
        <v>1.035142965666491</v>
      </c>
      <c r="Y241" s="423">
        <f t="shared" ca="1" si="42"/>
        <v>0.24607876819240559</v>
      </c>
      <c r="Z241" s="423">
        <f t="shared" ca="1" si="42"/>
        <v>-0.26555220164763227</v>
      </c>
      <c r="AA241" s="423">
        <f t="shared" ca="1" si="42"/>
        <v>-0.48355999273404537</v>
      </c>
      <c r="AB241" s="423">
        <f t="shared" ca="1" si="42"/>
        <v>-0.38727885867324441</v>
      </c>
      <c r="AC241" s="423">
        <f t="shared" ca="1" si="42"/>
        <v>4.9611365866685631E-2</v>
      </c>
    </row>
    <row r="242" spans="1:30">
      <c r="A242" s="421"/>
      <c r="B242" s="421"/>
      <c r="C242" s="421"/>
      <c r="D242" s="421"/>
      <c r="E242" s="421"/>
      <c r="F242" s="421"/>
      <c r="G242" s="421"/>
      <c r="H242" s="421"/>
      <c r="I242" s="421"/>
      <c r="J242" s="421"/>
      <c r="N242" s="7" t="s">
        <v>68</v>
      </c>
      <c r="O242" s="423">
        <f ca="1">O125</f>
        <v>25</v>
      </c>
      <c r="P242" s="423">
        <f t="shared" ref="P242:AC242" ca="1" si="43">P125</f>
        <v>25</v>
      </c>
      <c r="Q242" s="423">
        <f t="shared" ca="1" si="43"/>
        <v>25</v>
      </c>
      <c r="R242" s="423">
        <f t="shared" ca="1" si="43"/>
        <v>25</v>
      </c>
      <c r="S242" s="423">
        <f t="shared" ca="1" si="43"/>
        <v>25</v>
      </c>
      <c r="T242" s="423">
        <f t="shared" ca="1" si="43"/>
        <v>25</v>
      </c>
      <c r="U242" s="423">
        <f t="shared" ca="1" si="43"/>
        <v>25</v>
      </c>
      <c r="V242" s="423">
        <f t="shared" ca="1" si="43"/>
        <v>25</v>
      </c>
      <c r="W242" s="423">
        <f t="shared" ca="1" si="43"/>
        <v>25</v>
      </c>
      <c r="X242" s="423">
        <f t="shared" ca="1" si="43"/>
        <v>25</v>
      </c>
      <c r="Y242" s="423">
        <f t="shared" ca="1" si="43"/>
        <v>25</v>
      </c>
      <c r="Z242" s="423">
        <f t="shared" ca="1" si="43"/>
        <v>25</v>
      </c>
      <c r="AA242" s="423">
        <f t="shared" ca="1" si="43"/>
        <v>25</v>
      </c>
      <c r="AB242" s="423">
        <f t="shared" ca="1" si="43"/>
        <v>25</v>
      </c>
      <c r="AC242" s="423">
        <f t="shared" ca="1" si="43"/>
        <v>25</v>
      </c>
    </row>
    <row r="243" spans="1:30">
      <c r="A243" s="421"/>
      <c r="B243" s="421"/>
      <c r="C243" s="421"/>
      <c r="D243" s="421"/>
      <c r="E243" s="421"/>
      <c r="F243" s="421"/>
      <c r="G243" s="421"/>
      <c r="H243" s="421"/>
      <c r="I243" s="421"/>
      <c r="J243" s="421"/>
    </row>
    <row r="244" spans="1:30">
      <c r="A244" s="421"/>
      <c r="B244" s="421"/>
      <c r="C244" s="421"/>
      <c r="D244" s="421"/>
      <c r="E244" s="421"/>
      <c r="F244" s="421"/>
      <c r="G244" s="421"/>
      <c r="H244" s="421"/>
      <c r="I244" s="421"/>
      <c r="J244" s="421"/>
    </row>
    <row r="245" spans="1:30">
      <c r="A245" s="421"/>
      <c r="B245" s="421"/>
      <c r="C245" s="421"/>
      <c r="D245" s="421"/>
      <c r="E245" s="421"/>
      <c r="F245" s="421"/>
      <c r="G245" s="421"/>
      <c r="H245" s="421"/>
      <c r="I245" s="421"/>
      <c r="J245" s="421"/>
    </row>
    <row r="246" spans="1:30">
      <c r="A246" s="421"/>
      <c r="B246" s="421"/>
      <c r="C246" s="421"/>
      <c r="D246" s="421"/>
      <c r="E246" s="421"/>
      <c r="F246" s="421"/>
      <c r="G246" s="421"/>
      <c r="H246" s="421"/>
      <c r="I246" s="421"/>
      <c r="J246" s="421"/>
      <c r="O246" s="429"/>
      <c r="P246" s="429"/>
      <c r="Q246" s="429"/>
      <c r="R246" s="429"/>
      <c r="S246" s="429"/>
    </row>
    <row r="247" spans="1:30">
      <c r="A247" s="421"/>
      <c r="B247" s="421" t="s">
        <v>61</v>
      </c>
      <c r="C247" s="421"/>
      <c r="D247" s="421"/>
      <c r="E247" s="421"/>
      <c r="F247" s="421"/>
      <c r="G247" s="421"/>
      <c r="H247" s="421"/>
      <c r="I247" s="421"/>
      <c r="J247" s="421"/>
    </row>
    <row r="248" spans="1:30">
      <c r="A248" s="421"/>
      <c r="B248" s="421"/>
      <c r="C248" s="421"/>
      <c r="D248" s="421"/>
      <c r="E248" s="421"/>
      <c r="F248" s="421"/>
      <c r="G248" s="421"/>
      <c r="H248" s="421"/>
      <c r="I248" s="421"/>
      <c r="J248" s="421"/>
    </row>
    <row r="249" spans="1:30">
      <c r="A249" s="421"/>
      <c r="B249" s="421"/>
      <c r="C249" s="421"/>
      <c r="D249" s="421"/>
      <c r="E249" s="421"/>
      <c r="F249" s="421"/>
      <c r="G249" s="421"/>
      <c r="H249" s="421"/>
      <c r="I249" s="421"/>
      <c r="J249" s="421"/>
    </row>
    <row r="250" spans="1:30">
      <c r="A250" s="421"/>
      <c r="B250" s="421"/>
      <c r="C250" s="421"/>
      <c r="D250" s="421"/>
      <c r="E250" s="421"/>
      <c r="F250" s="421"/>
      <c r="G250" s="421"/>
      <c r="H250" s="421"/>
      <c r="I250" s="421"/>
      <c r="J250" s="421"/>
    </row>
    <row r="251" spans="1:30">
      <c r="A251" s="421"/>
      <c r="B251" s="421"/>
      <c r="C251" s="421"/>
      <c r="D251" s="421"/>
      <c r="E251" s="421"/>
      <c r="F251" s="421"/>
      <c r="G251" s="421"/>
      <c r="H251" s="421"/>
      <c r="I251" s="421"/>
      <c r="J251" s="421"/>
    </row>
    <row r="252" spans="1:30">
      <c r="A252" s="421"/>
      <c r="B252" s="421"/>
      <c r="C252" s="421"/>
      <c r="D252" s="421"/>
      <c r="E252" s="421"/>
      <c r="F252" s="421"/>
      <c r="G252" s="421"/>
      <c r="H252" s="421"/>
      <c r="I252" s="421"/>
      <c r="J252" s="421"/>
    </row>
    <row r="253" spans="1:30">
      <c r="A253" s="421"/>
      <c r="B253" s="421"/>
      <c r="C253" s="421"/>
      <c r="D253" s="421"/>
      <c r="E253" s="421"/>
      <c r="F253" s="421"/>
      <c r="G253" s="421"/>
      <c r="H253" s="421"/>
      <c r="I253" s="421"/>
      <c r="J253" s="421"/>
      <c r="O253" s="429"/>
      <c r="P253" s="429"/>
      <c r="Q253" s="429"/>
      <c r="R253" s="429"/>
      <c r="S253" s="429"/>
    </row>
    <row r="254" spans="1:30">
      <c r="A254" s="421"/>
      <c r="B254" s="421"/>
      <c r="C254" s="421"/>
      <c r="D254" s="421"/>
      <c r="E254" s="421"/>
      <c r="F254" s="421"/>
      <c r="G254" s="421"/>
      <c r="H254" s="421"/>
      <c r="I254" s="421"/>
      <c r="J254" s="421"/>
      <c r="N254" s="7" t="s">
        <v>120</v>
      </c>
      <c r="O254" s="418">
        <f>O$1</f>
        <v>2015</v>
      </c>
      <c r="P254" s="418">
        <f t="shared" ref="P254:AC254" si="44">P$1</f>
        <v>2016</v>
      </c>
      <c r="Q254" s="418">
        <f t="shared" si="44"/>
        <v>2017</v>
      </c>
      <c r="R254" s="418">
        <f t="shared" si="44"/>
        <v>2018</v>
      </c>
      <c r="S254" s="418">
        <f t="shared" si="44"/>
        <v>2019</v>
      </c>
      <c r="T254" s="418">
        <f t="shared" si="44"/>
        <v>2020</v>
      </c>
      <c r="U254" s="418">
        <f t="shared" si="44"/>
        <v>2021</v>
      </c>
      <c r="V254" s="418">
        <f t="shared" si="44"/>
        <v>2022</v>
      </c>
      <c r="W254" s="418">
        <f t="shared" si="44"/>
        <v>2023</v>
      </c>
      <c r="X254" s="418">
        <f t="shared" si="44"/>
        <v>2024</v>
      </c>
      <c r="Y254" s="418">
        <f t="shared" si="44"/>
        <v>2025</v>
      </c>
      <c r="Z254" s="418">
        <f t="shared" si="44"/>
        <v>2026</v>
      </c>
      <c r="AA254" s="418">
        <f t="shared" si="44"/>
        <v>2027</v>
      </c>
      <c r="AB254" s="418">
        <f t="shared" si="44"/>
        <v>2028</v>
      </c>
      <c r="AC254" s="418">
        <f t="shared" si="44"/>
        <v>2029</v>
      </c>
      <c r="AD254" s="418"/>
    </row>
    <row r="255" spans="1:30">
      <c r="A255" s="421"/>
      <c r="B255" s="421"/>
      <c r="C255" s="421"/>
      <c r="D255" s="421"/>
      <c r="E255" s="421"/>
      <c r="F255" s="421"/>
      <c r="G255" s="421"/>
      <c r="H255" s="421"/>
      <c r="I255" s="421"/>
      <c r="J255" s="421"/>
      <c r="L255" s="416" t="s">
        <v>60</v>
      </c>
      <c r="M255" s="422" t="s">
        <v>363</v>
      </c>
      <c r="N255" s="7" t="s">
        <v>60</v>
      </c>
      <c r="O255" s="423">
        <f t="shared" ref="O255:AC260" ca="1" si="45">INDEX(INDIRECT(CONCATENATE("'",$L255,"'!$A$536:$DZ$10000")),MATCH($M255,INDIRECT(CONCATENATE("'",$L255,"'!$A$536:$A$10000")),0),MATCH(O$1,INDIRECT(CONCATENATE("'",$L255,"'!$A$536:$DZ$536")),0))</f>
        <v>283.40603128080511</v>
      </c>
      <c r="P255" s="423">
        <f t="shared" ca="1" si="45"/>
        <v>258.11269694586906</v>
      </c>
      <c r="Q255" s="423">
        <f t="shared" ca="1" si="45"/>
        <v>242.11893084295033</v>
      </c>
      <c r="R255" s="423">
        <f t="shared" ca="1" si="45"/>
        <v>301.30212077330191</v>
      </c>
      <c r="S255" s="423">
        <f t="shared" ca="1" si="45"/>
        <v>295.00784137064954</v>
      </c>
      <c r="T255" s="423">
        <f t="shared" ca="1" si="45"/>
        <v>262.1001946982322</v>
      </c>
      <c r="U255" s="423">
        <f t="shared" ca="1" si="45"/>
        <v>216.64373508416782</v>
      </c>
      <c r="V255" s="423">
        <f t="shared" ca="1" si="45"/>
        <v>172.42367038764169</v>
      </c>
      <c r="W255" s="423">
        <f t="shared" ca="1" si="45"/>
        <v>129.66031088517263</v>
      </c>
      <c r="X255" s="423">
        <f t="shared" ca="1" si="45"/>
        <v>88.153924843804148</v>
      </c>
      <c r="Y255" s="423">
        <f t="shared" ca="1" si="45"/>
        <v>47.872925914715076</v>
      </c>
      <c r="Z255" s="423">
        <f t="shared" ca="1" si="45"/>
        <v>7.4478090930671144</v>
      </c>
      <c r="AA255" s="423">
        <f t="shared" ca="1" si="45"/>
        <v>-33.050874778846634</v>
      </c>
      <c r="AB255" s="423">
        <f t="shared" ca="1" si="45"/>
        <v>-73.626724452474889</v>
      </c>
      <c r="AC255" s="423">
        <f t="shared" ca="1" si="45"/>
        <v>-114.41216606266055</v>
      </c>
      <c r="AD255" s="426"/>
    </row>
    <row r="256" spans="1:30">
      <c r="A256" s="421"/>
      <c r="B256" s="421"/>
      <c r="C256" s="421"/>
      <c r="D256" s="421"/>
      <c r="E256" s="421"/>
      <c r="F256" s="421"/>
      <c r="G256" s="421"/>
      <c r="H256" s="421"/>
      <c r="I256" s="421"/>
      <c r="J256" s="421"/>
      <c r="L256" s="416" t="s">
        <v>371</v>
      </c>
      <c r="M256" s="422" t="s">
        <v>363</v>
      </c>
      <c r="N256" s="7" t="s">
        <v>371</v>
      </c>
      <c r="O256" s="428"/>
      <c r="P256" s="428"/>
      <c r="Q256" s="428"/>
      <c r="R256" s="428"/>
      <c r="S256" s="428"/>
      <c r="T256" s="423">
        <f t="shared" ca="1" si="45"/>
        <v>262.1001946982322</v>
      </c>
      <c r="U256" s="423">
        <f t="shared" ca="1" si="45"/>
        <v>251.82637231574199</v>
      </c>
      <c r="V256" s="423">
        <f t="shared" ca="1" si="45"/>
        <v>214.12153852595111</v>
      </c>
      <c r="W256" s="423">
        <f t="shared" ca="1" si="45"/>
        <v>178.36179667513505</v>
      </c>
      <c r="X256" s="423">
        <f t="shared" ca="1" si="45"/>
        <v>144.33455206162881</v>
      </c>
      <c r="Y256" s="423">
        <f t="shared" ca="1" si="45"/>
        <v>112.01430474396348</v>
      </c>
      <c r="Z256" s="423">
        <f t="shared" ca="1" si="45"/>
        <v>79.889252667683309</v>
      </c>
      <c r="AA256" s="423">
        <f t="shared" ca="1" si="45"/>
        <v>48.047937835647296</v>
      </c>
      <c r="AB256" s="423">
        <f t="shared" ca="1" si="45"/>
        <v>16.496803875454965</v>
      </c>
      <c r="AC256" s="423">
        <f t="shared" ca="1" si="45"/>
        <v>-14.900548772675634</v>
      </c>
      <c r="AD256" s="426"/>
    </row>
    <row r="257" spans="1:30">
      <c r="A257" s="421"/>
      <c r="B257" s="421"/>
      <c r="C257" s="421"/>
      <c r="D257" s="421"/>
      <c r="E257" s="421"/>
      <c r="F257" s="421"/>
      <c r="G257" s="421"/>
      <c r="H257" s="421"/>
      <c r="I257" s="421"/>
      <c r="J257" s="421"/>
      <c r="L257" s="416" t="s">
        <v>372</v>
      </c>
      <c r="M257" s="422" t="s">
        <v>363</v>
      </c>
      <c r="N257" s="7" t="s">
        <v>372</v>
      </c>
      <c r="O257" s="428"/>
      <c r="P257" s="428"/>
      <c r="Q257" s="428"/>
      <c r="R257" s="428"/>
      <c r="S257" s="428"/>
      <c r="T257" s="423">
        <f t="shared" ca="1" si="45"/>
        <v>262.1001946982322</v>
      </c>
      <c r="U257" s="423">
        <f t="shared" ca="1" si="45"/>
        <v>225.96213656202923</v>
      </c>
      <c r="V257" s="423">
        <f t="shared" ca="1" si="45"/>
        <v>191.32671338558913</v>
      </c>
      <c r="W257" s="423">
        <f t="shared" ca="1" si="45"/>
        <v>158.42184230377995</v>
      </c>
      <c r="X257" s="423">
        <f t="shared" ca="1" si="45"/>
        <v>127.05561578080457</v>
      </c>
      <c r="Y257" s="423">
        <f t="shared" ca="1" si="45"/>
        <v>97.204495213491157</v>
      </c>
      <c r="Z257" s="423">
        <f t="shared" ca="1" si="45"/>
        <v>67.507253278241123</v>
      </c>
      <c r="AA257" s="423">
        <f t="shared" ca="1" si="45"/>
        <v>38.042955003765243</v>
      </c>
      <c r="AB257" s="423">
        <f t="shared" ca="1" si="45"/>
        <v>8.8167590875016728</v>
      </c>
      <c r="AC257" s="423">
        <f t="shared" ca="1" si="45"/>
        <v>-20.294752943680379</v>
      </c>
      <c r="AD257" s="426"/>
    </row>
    <row r="258" spans="1:30">
      <c r="A258" s="421"/>
      <c r="B258" s="421"/>
      <c r="C258" s="421"/>
      <c r="D258" s="421"/>
      <c r="E258" s="421"/>
      <c r="F258" s="421"/>
      <c r="G258" s="421"/>
      <c r="H258" s="421"/>
      <c r="I258" s="421"/>
      <c r="J258" s="421"/>
      <c r="L258" s="416" t="s">
        <v>373</v>
      </c>
      <c r="M258" s="422" t="s">
        <v>363</v>
      </c>
      <c r="N258" s="7" t="s">
        <v>373</v>
      </c>
      <c r="O258" s="428"/>
      <c r="P258" s="428"/>
      <c r="Q258" s="428"/>
      <c r="R258" s="428"/>
      <c r="S258" s="428"/>
      <c r="T258" s="423">
        <f t="shared" ca="1" si="45"/>
        <v>262.1001946982322</v>
      </c>
      <c r="U258" s="423">
        <f t="shared" ca="1" si="45"/>
        <v>234.33927346320954</v>
      </c>
      <c r="V258" s="423">
        <f t="shared" ca="1" si="45"/>
        <v>189.41509424003095</v>
      </c>
      <c r="W258" s="423">
        <f t="shared" ca="1" si="45"/>
        <v>146.03744401668061</v>
      </c>
      <c r="X258" s="423">
        <f t="shared" ca="1" si="45"/>
        <v>104.00659897211683</v>
      </c>
      <c r="Y258" s="423">
        <f t="shared" ca="1" si="45"/>
        <v>63.291485130917685</v>
      </c>
      <c r="Z258" s="423">
        <f t="shared" ca="1" si="45"/>
        <v>22.523659354092729</v>
      </c>
      <c r="AA258" s="423">
        <f t="shared" ca="1" si="45"/>
        <v>-18.224663494053836</v>
      </c>
      <c r="AB258" s="423">
        <f t="shared" ca="1" si="45"/>
        <v>-58.954754659571883</v>
      </c>
      <c r="AC258" s="423">
        <f t="shared" ca="1" si="45"/>
        <v>-99.795978117007081</v>
      </c>
      <c r="AD258" s="427"/>
    </row>
    <row r="259" spans="1:30">
      <c r="A259" s="421"/>
      <c r="B259" s="421"/>
      <c r="C259" s="421"/>
      <c r="D259" s="421"/>
      <c r="E259" s="421"/>
      <c r="F259" s="421"/>
      <c r="G259" s="421"/>
      <c r="H259" s="421"/>
      <c r="I259" s="421"/>
      <c r="J259" s="421"/>
      <c r="L259" s="416" t="s">
        <v>375</v>
      </c>
      <c r="M259" s="422" t="s">
        <v>363</v>
      </c>
      <c r="N259" s="7" t="s">
        <v>375</v>
      </c>
      <c r="O259" s="428"/>
      <c r="P259" s="428"/>
      <c r="Q259" s="428"/>
      <c r="R259" s="428"/>
      <c r="S259" s="428"/>
      <c r="T259" s="423">
        <f t="shared" ca="1" si="45"/>
        <v>262.1001946982322</v>
      </c>
      <c r="U259" s="423">
        <f t="shared" ca="1" si="45"/>
        <v>217.89584301351562</v>
      </c>
      <c r="V259" s="423">
        <f t="shared" ca="1" si="45"/>
        <v>176.03689612661685</v>
      </c>
      <c r="W259" s="423">
        <f t="shared" ca="1" si="45"/>
        <v>136.61635247833587</v>
      </c>
      <c r="X259" s="423">
        <f t="shared" ca="1" si="45"/>
        <v>99.321377714439066</v>
      </c>
      <c r="Y259" s="423">
        <f t="shared" ca="1" si="45"/>
        <v>64.020069607506315</v>
      </c>
      <c r="Z259" s="423">
        <f t="shared" ca="1" si="45"/>
        <v>28.27305184672981</v>
      </c>
      <c r="AA259" s="423">
        <f t="shared" ca="1" si="45"/>
        <v>-7.8154684290704921</v>
      </c>
      <c r="AB259" s="423">
        <f t="shared" ca="1" si="45"/>
        <v>-44.218498085771969</v>
      </c>
      <c r="AC259" s="423">
        <f t="shared" ca="1" si="45"/>
        <v>-81.04063990777901</v>
      </c>
    </row>
    <row r="260" spans="1:30">
      <c r="A260" s="421"/>
      <c r="B260" s="421"/>
      <c r="C260" s="421"/>
      <c r="D260" s="421"/>
      <c r="E260" s="421"/>
      <c r="F260" s="421"/>
      <c r="G260" s="421"/>
      <c r="H260" s="421"/>
      <c r="I260" s="421"/>
      <c r="J260" s="421"/>
      <c r="L260" s="416" t="s">
        <v>374</v>
      </c>
      <c r="M260" s="422" t="s">
        <v>363</v>
      </c>
      <c r="N260" s="7" t="s">
        <v>374</v>
      </c>
      <c r="O260" s="428"/>
      <c r="P260" s="428"/>
      <c r="Q260" s="428"/>
      <c r="R260" s="428"/>
      <c r="S260" s="428"/>
      <c r="T260" s="423">
        <f t="shared" ca="1" si="45"/>
        <v>262.1001946982322</v>
      </c>
      <c r="U260" s="423">
        <f t="shared" ca="1" si="45"/>
        <v>194.15368097820584</v>
      </c>
      <c r="V260" s="423">
        <f t="shared" ca="1" si="45"/>
        <v>130.68697957427366</v>
      </c>
      <c r="W260" s="423">
        <f t="shared" ca="1" si="45"/>
        <v>76.76449153168025</v>
      </c>
      <c r="X260" s="423">
        <f t="shared" ca="1" si="45"/>
        <v>35.412101824285998</v>
      </c>
      <c r="Y260" s="423">
        <f t="shared" ca="1" si="45"/>
        <v>7.7465463365814955</v>
      </c>
      <c r="Z260" s="423">
        <f t="shared" ca="1" si="45"/>
        <v>-7.5216457633143143</v>
      </c>
      <c r="AA260" s="423">
        <f t="shared" ca="1" si="45"/>
        <v>-12.084329925910019</v>
      </c>
      <c r="AB260" s="423">
        <f t="shared" ca="1" si="45"/>
        <v>-8.3967308531845077</v>
      </c>
      <c r="AC260" s="423">
        <f t="shared" ca="1" si="45"/>
        <v>0.9200310641481817</v>
      </c>
    </row>
    <row r="261" spans="1:30">
      <c r="A261" s="421"/>
      <c r="B261" s="421"/>
      <c r="C261" s="421"/>
      <c r="D261" s="421"/>
      <c r="E261" s="421"/>
      <c r="F261" s="421"/>
      <c r="G261" s="421"/>
      <c r="H261" s="421"/>
      <c r="I261" s="421"/>
      <c r="J261" s="421"/>
      <c r="N261" s="7" t="s">
        <v>68</v>
      </c>
      <c r="O261" s="423">
        <f ca="1">O143</f>
        <v>200</v>
      </c>
      <c r="P261" s="423">
        <f t="shared" ref="P261:AC261" ca="1" si="46">P143</f>
        <v>200</v>
      </c>
      <c r="Q261" s="423">
        <f t="shared" ca="1" si="46"/>
        <v>200</v>
      </c>
      <c r="R261" s="423">
        <f t="shared" ca="1" si="46"/>
        <v>200</v>
      </c>
      <c r="S261" s="423">
        <f t="shared" ca="1" si="46"/>
        <v>200</v>
      </c>
      <c r="T261" s="423">
        <f t="shared" ca="1" si="46"/>
        <v>200</v>
      </c>
      <c r="U261" s="423">
        <f t="shared" ca="1" si="46"/>
        <v>200</v>
      </c>
      <c r="V261" s="423">
        <f t="shared" ca="1" si="46"/>
        <v>200</v>
      </c>
      <c r="W261" s="423">
        <f t="shared" ca="1" si="46"/>
        <v>200</v>
      </c>
      <c r="X261" s="423">
        <f t="shared" ca="1" si="46"/>
        <v>200</v>
      </c>
      <c r="Y261" s="423">
        <f t="shared" ca="1" si="46"/>
        <v>200</v>
      </c>
      <c r="Z261" s="423">
        <f t="shared" ca="1" si="46"/>
        <v>200</v>
      </c>
      <c r="AA261" s="423">
        <f t="shared" ca="1" si="46"/>
        <v>200</v>
      </c>
      <c r="AB261" s="423">
        <f t="shared" ca="1" si="46"/>
        <v>200</v>
      </c>
      <c r="AC261" s="423">
        <f t="shared" ca="1" si="46"/>
        <v>200</v>
      </c>
    </row>
    <row r="262" spans="1:30">
      <c r="A262" s="421"/>
      <c r="B262" s="421"/>
      <c r="C262" s="421"/>
      <c r="D262" s="421"/>
      <c r="E262" s="421"/>
      <c r="F262" s="421"/>
      <c r="G262" s="421"/>
      <c r="H262" s="421"/>
      <c r="I262" s="421"/>
      <c r="J262" s="421"/>
    </row>
    <row r="263" spans="1:30">
      <c r="A263" s="421"/>
      <c r="B263" s="421"/>
      <c r="C263" s="421"/>
      <c r="D263" s="421"/>
      <c r="E263" s="421"/>
      <c r="F263" s="421"/>
      <c r="G263" s="421"/>
      <c r="H263" s="421"/>
      <c r="I263" s="421"/>
      <c r="J263" s="421"/>
    </row>
    <row r="264" spans="1:30">
      <c r="A264" s="421"/>
      <c r="B264" s="421"/>
      <c r="C264" s="421"/>
      <c r="D264" s="421"/>
      <c r="E264" s="421"/>
      <c r="F264" s="421"/>
      <c r="G264" s="421"/>
      <c r="H264" s="421"/>
      <c r="I264" s="421"/>
      <c r="J264" s="421"/>
    </row>
    <row r="265" spans="1:30">
      <c r="A265" s="421"/>
      <c r="B265" s="421"/>
      <c r="C265" s="421"/>
      <c r="D265" s="421"/>
      <c r="E265" s="421"/>
      <c r="F265" s="421"/>
      <c r="G265" s="421"/>
      <c r="H265" s="421"/>
      <c r="I265" s="421"/>
      <c r="J265" s="421"/>
    </row>
    <row r="266" spans="1:30">
      <c r="A266" s="421"/>
      <c r="B266" s="421"/>
      <c r="C266" s="421"/>
      <c r="D266" s="421"/>
      <c r="E266" s="421"/>
      <c r="F266" s="421"/>
      <c r="G266" s="421"/>
      <c r="H266" s="421"/>
      <c r="I266" s="421"/>
      <c r="J266" s="421"/>
    </row>
    <row r="267" spans="1:30">
      <c r="A267" s="421"/>
      <c r="B267" s="421"/>
      <c r="C267" s="421"/>
      <c r="D267" s="421"/>
      <c r="E267" s="421"/>
      <c r="F267" s="421"/>
      <c r="G267" s="421"/>
      <c r="H267" s="421"/>
      <c r="I267" s="421"/>
      <c r="J267" s="421"/>
    </row>
    <row r="268" spans="1:30">
      <c r="A268" s="421"/>
      <c r="B268" s="421"/>
      <c r="C268" s="421"/>
      <c r="D268" s="421"/>
      <c r="E268" s="421"/>
      <c r="F268" s="421"/>
      <c r="G268" s="421"/>
      <c r="H268" s="421"/>
      <c r="I268" s="421"/>
      <c r="J268" s="421"/>
    </row>
    <row r="269" spans="1:30">
      <c r="A269" s="421"/>
      <c r="B269" s="421"/>
      <c r="C269" s="421"/>
      <c r="D269" s="421"/>
      <c r="E269" s="421"/>
      <c r="F269" s="421"/>
      <c r="G269" s="421"/>
      <c r="H269" s="421"/>
      <c r="I269" s="421"/>
      <c r="J269" s="421"/>
    </row>
    <row r="270" spans="1:30">
      <c r="A270" s="421"/>
      <c r="B270" s="421"/>
      <c r="C270" s="421"/>
      <c r="D270" s="421"/>
      <c r="E270" s="421"/>
      <c r="F270" s="421"/>
      <c r="G270" s="421"/>
      <c r="H270" s="421"/>
      <c r="I270" s="421"/>
      <c r="J270" s="421"/>
    </row>
    <row r="271" spans="1:30">
      <c r="A271" s="421"/>
      <c r="B271" s="421"/>
      <c r="C271" s="421"/>
      <c r="D271" s="421"/>
      <c r="E271" s="421"/>
      <c r="F271" s="421"/>
      <c r="G271" s="421"/>
      <c r="H271" s="421"/>
      <c r="I271" s="421"/>
      <c r="J271" s="421"/>
    </row>
    <row r="272" spans="1:30">
      <c r="A272" s="421"/>
      <c r="B272" s="421"/>
      <c r="C272" s="421"/>
      <c r="D272" s="421"/>
      <c r="E272" s="421"/>
      <c r="F272" s="421"/>
      <c r="G272" s="421"/>
      <c r="H272" s="421"/>
      <c r="I272" s="421"/>
      <c r="J272" s="421"/>
    </row>
    <row r="273" spans="1:30">
      <c r="A273" s="421"/>
      <c r="B273" s="421"/>
      <c r="C273" s="421"/>
      <c r="D273" s="421"/>
      <c r="E273" s="421"/>
      <c r="F273" s="421"/>
      <c r="G273" s="421"/>
      <c r="H273" s="421"/>
      <c r="I273" s="421"/>
      <c r="J273" s="421"/>
      <c r="O273" s="429"/>
      <c r="P273" s="429"/>
      <c r="Q273" s="429"/>
      <c r="R273" s="429"/>
      <c r="S273" s="429"/>
    </row>
    <row r="274" spans="1:30">
      <c r="A274" s="421"/>
      <c r="B274" s="421"/>
      <c r="C274" s="421"/>
      <c r="D274" s="421"/>
      <c r="E274" s="421"/>
      <c r="F274" s="421"/>
      <c r="G274" s="421"/>
      <c r="H274" s="421"/>
      <c r="I274" s="421"/>
      <c r="J274" s="421"/>
    </row>
    <row r="275" spans="1:30">
      <c r="A275" s="421"/>
      <c r="B275" s="421"/>
      <c r="C275" s="421"/>
      <c r="D275" s="421"/>
      <c r="E275" s="421"/>
      <c r="F275" s="421"/>
      <c r="G275" s="421"/>
      <c r="H275" s="421"/>
      <c r="I275" s="421"/>
      <c r="J275" s="421"/>
      <c r="O275" s="429"/>
      <c r="P275" s="429"/>
      <c r="Q275" s="429"/>
      <c r="R275" s="429"/>
      <c r="S275" s="429"/>
    </row>
    <row r="276" spans="1:30">
      <c r="A276" s="421"/>
      <c r="B276" s="421"/>
      <c r="C276" s="421"/>
      <c r="D276" s="421"/>
      <c r="E276" s="421"/>
      <c r="F276" s="421"/>
      <c r="G276" s="421"/>
      <c r="H276" s="421"/>
      <c r="I276" s="421"/>
      <c r="J276" s="421"/>
      <c r="N276" s="7" t="s">
        <v>116</v>
      </c>
      <c r="O276" s="418">
        <f>O$1</f>
        <v>2015</v>
      </c>
      <c r="P276" s="418">
        <f t="shared" ref="P276:AC276" si="47">P$1</f>
        <v>2016</v>
      </c>
      <c r="Q276" s="418">
        <f t="shared" si="47"/>
        <v>2017</v>
      </c>
      <c r="R276" s="418">
        <f t="shared" si="47"/>
        <v>2018</v>
      </c>
      <c r="S276" s="418">
        <f t="shared" si="47"/>
        <v>2019</v>
      </c>
      <c r="T276" s="418">
        <f t="shared" si="47"/>
        <v>2020</v>
      </c>
      <c r="U276" s="418">
        <f t="shared" si="47"/>
        <v>2021</v>
      </c>
      <c r="V276" s="418">
        <f t="shared" si="47"/>
        <v>2022</v>
      </c>
      <c r="W276" s="418">
        <f t="shared" si="47"/>
        <v>2023</v>
      </c>
      <c r="X276" s="418">
        <f t="shared" si="47"/>
        <v>2024</v>
      </c>
      <c r="Y276" s="418">
        <f t="shared" si="47"/>
        <v>2025</v>
      </c>
      <c r="Z276" s="418">
        <f t="shared" si="47"/>
        <v>2026</v>
      </c>
      <c r="AA276" s="418">
        <f t="shared" si="47"/>
        <v>2027</v>
      </c>
      <c r="AB276" s="418">
        <f t="shared" si="47"/>
        <v>2028</v>
      </c>
      <c r="AC276" s="418">
        <f t="shared" si="47"/>
        <v>2029</v>
      </c>
      <c r="AD276" s="418"/>
    </row>
    <row r="277" spans="1:30">
      <c r="A277" s="421"/>
      <c r="B277" s="421"/>
      <c r="C277" s="421"/>
      <c r="D277" s="421"/>
      <c r="E277" s="421"/>
      <c r="F277" s="421"/>
      <c r="G277" s="421"/>
      <c r="H277" s="421"/>
      <c r="I277" s="421"/>
      <c r="J277" s="421"/>
      <c r="L277" s="416" t="s">
        <v>60</v>
      </c>
      <c r="M277" s="422" t="s">
        <v>365</v>
      </c>
      <c r="N277" s="7" t="s">
        <v>60</v>
      </c>
      <c r="O277" s="423">
        <f t="shared" ref="O277:AC282" ca="1" si="48">INDEX(INDIRECT(CONCATENATE("'",$L277,"'!$A$536:$DZ$10000")),MATCH($M277,INDIRECT(CONCATENATE("'",$L277,"'!$A$536:$A$10000")),0),MATCH(O$1,INDIRECT(CONCATENATE("'",$L277,"'!$A$536:$DZ$536")),0))</f>
        <v>6.2283042628739747</v>
      </c>
      <c r="P277" s="423">
        <f t="shared" ca="1" si="48"/>
        <v>5.9666743807876248</v>
      </c>
      <c r="Q277" s="423">
        <f t="shared" ca="1" si="48"/>
        <v>6.3222931294625635</v>
      </c>
      <c r="R277" s="423">
        <f t="shared" ca="1" si="48"/>
        <v>5.6307790072291342</v>
      </c>
      <c r="S277" s="423">
        <f t="shared" ca="1" si="48"/>
        <v>6.362831768220742</v>
      </c>
      <c r="T277" s="423">
        <f t="shared" ca="1" si="48"/>
        <v>6.7037206227778583</v>
      </c>
      <c r="U277" s="423">
        <f t="shared" ca="1" si="48"/>
        <v>6.9415723104592066</v>
      </c>
      <c r="V277" s="423">
        <f t="shared" ca="1" si="48"/>
        <v>11.288106652143483</v>
      </c>
      <c r="W277" s="423">
        <f t="shared" ca="1" si="48"/>
        <v>10.277004636072908</v>
      </c>
      <c r="X277" s="423">
        <f t="shared" ca="1" si="48"/>
        <v>11.119360255173058</v>
      </c>
      <c r="Y277" s="423">
        <f t="shared" ca="1" si="48"/>
        <v>-15.334213260735767</v>
      </c>
      <c r="Z277" s="423">
        <f t="shared" ca="1" si="48"/>
        <v>-16.140494016672754</v>
      </c>
      <c r="AA277" s="423">
        <f t="shared" ca="1" si="48"/>
        <v>-14.62786762189528</v>
      </c>
      <c r="AB277" s="423">
        <f t="shared" ca="1" si="48"/>
        <v>-19.029542028801384</v>
      </c>
      <c r="AC277" s="423">
        <f t="shared" ca="1" si="48"/>
        <v>-20.83737573873259</v>
      </c>
      <c r="AD277" s="426"/>
    </row>
    <row r="278" spans="1:30">
      <c r="A278" s="421"/>
      <c r="B278" s="421"/>
      <c r="C278" s="421"/>
      <c r="D278" s="421"/>
      <c r="E278" s="421"/>
      <c r="F278" s="421"/>
      <c r="G278" s="421"/>
      <c r="H278" s="421"/>
      <c r="I278" s="421"/>
      <c r="J278" s="421"/>
      <c r="L278" s="416" t="s">
        <v>371</v>
      </c>
      <c r="M278" s="422" t="s">
        <v>365</v>
      </c>
      <c r="N278" s="7" t="s">
        <v>371</v>
      </c>
      <c r="O278" s="428"/>
      <c r="P278" s="428"/>
      <c r="Q278" s="428"/>
      <c r="R278" s="428"/>
      <c r="S278" s="428"/>
      <c r="T278" s="423">
        <f t="shared" ca="1" si="48"/>
        <v>6.7037206227778583</v>
      </c>
      <c r="U278" s="423">
        <f t="shared" ca="1" si="48"/>
        <v>7.7128581227324524</v>
      </c>
      <c r="V278" s="423">
        <f t="shared" ca="1" si="48"/>
        <v>13.388901571164716</v>
      </c>
      <c r="W278" s="423">
        <f t="shared" ca="1" si="48"/>
        <v>13.13620318596158</v>
      </c>
      <c r="X278" s="423">
        <f t="shared" ca="1" si="48"/>
        <v>14.967780696008072</v>
      </c>
      <c r="Y278" s="423">
        <f t="shared" ca="1" si="48"/>
        <v>-13.503862606179482</v>
      </c>
      <c r="Z278" s="423">
        <f t="shared" ca="1" si="48"/>
        <v>-4.7463471970364139</v>
      </c>
      <c r="AA278" s="423">
        <f t="shared" ca="1" si="48"/>
        <v>-1.427739531501178</v>
      </c>
      <c r="AB278" s="423">
        <f t="shared" ca="1" si="48"/>
        <v>-4.6337797248460264</v>
      </c>
      <c r="AC278" s="423">
        <f t="shared" ca="1" si="48"/>
        <v>-4.9096401522537718</v>
      </c>
      <c r="AD278" s="426"/>
    </row>
    <row r="279" spans="1:30" ht="12" customHeight="1">
      <c r="A279" s="421"/>
      <c r="B279" s="421"/>
      <c r="C279" s="421"/>
      <c r="D279" s="421"/>
      <c r="E279" s="421"/>
      <c r="F279" s="421"/>
      <c r="G279" s="421"/>
      <c r="H279" s="421"/>
      <c r="I279" s="421"/>
      <c r="J279" s="421"/>
      <c r="L279" s="416" t="s">
        <v>372</v>
      </c>
      <c r="M279" s="422" t="s">
        <v>365</v>
      </c>
      <c r="N279" s="7" t="s">
        <v>372</v>
      </c>
      <c r="O279" s="428"/>
      <c r="P279" s="428"/>
      <c r="Q279" s="428"/>
      <c r="R279" s="428"/>
      <c r="S279" s="428"/>
      <c r="T279" s="423">
        <f t="shared" ca="1" si="48"/>
        <v>6.7037206227778583</v>
      </c>
      <c r="U279" s="423">
        <f t="shared" ca="1" si="48"/>
        <v>6.9415723104592066</v>
      </c>
      <c r="V279" s="423">
        <f t="shared" ca="1" si="48"/>
        <v>11.998080098075782</v>
      </c>
      <c r="W279" s="423">
        <f t="shared" ca="1" si="48"/>
        <v>11.717236483535572</v>
      </c>
      <c r="X279" s="423">
        <f t="shared" ca="1" si="48"/>
        <v>13.310715029924095</v>
      </c>
      <c r="Y279" s="423">
        <f t="shared" ca="1" si="48"/>
        <v>-12.370274903630971</v>
      </c>
      <c r="Z279" s="423">
        <f t="shared" ca="1" si="48"/>
        <v>-5.0806868730127519</v>
      </c>
      <c r="AA279" s="423">
        <f t="shared" ca="1" si="48"/>
        <v>-2.1944158097430191</v>
      </c>
      <c r="AB279" s="423">
        <f t="shared" ca="1" si="48"/>
        <v>-5.1831985576285273</v>
      </c>
      <c r="AC279" s="423">
        <f t="shared" ca="1" si="48"/>
        <v>-5.5377722754242562</v>
      </c>
      <c r="AD279" s="426"/>
    </row>
    <row r="280" spans="1:30">
      <c r="A280" s="421"/>
      <c r="B280" s="421"/>
      <c r="C280" s="421"/>
      <c r="D280" s="421"/>
      <c r="E280" s="421"/>
      <c r="F280" s="421"/>
      <c r="G280" s="421"/>
      <c r="H280" s="421"/>
      <c r="I280" s="421"/>
      <c r="J280" s="421"/>
      <c r="L280" s="416" t="s">
        <v>373</v>
      </c>
      <c r="M280" s="422" t="s">
        <v>365</v>
      </c>
      <c r="N280" s="7" t="s">
        <v>373</v>
      </c>
      <c r="O280" s="428"/>
      <c r="P280" s="428"/>
      <c r="Q280" s="428"/>
      <c r="R280" s="428"/>
      <c r="S280" s="428"/>
      <c r="T280" s="423">
        <f t="shared" ca="1" si="48"/>
        <v>6.7037206227778583</v>
      </c>
      <c r="U280" s="423">
        <f t="shared" ca="1" si="48"/>
        <v>7.4686329987577427</v>
      </c>
      <c r="V280" s="423">
        <f t="shared" ca="1" si="48"/>
        <v>11.867620989419898</v>
      </c>
      <c r="W280" s="423">
        <f t="shared" ca="1" si="48"/>
        <v>10.912813515946588</v>
      </c>
      <c r="X280" s="423">
        <f t="shared" ca="1" si="48"/>
        <v>11.815748913643148</v>
      </c>
      <c r="Y280" s="423">
        <f t="shared" ca="1" si="48"/>
        <v>-14.57245474942783</v>
      </c>
      <c r="Z280" s="423">
        <f t="shared" ca="1" si="48"/>
        <v>-14.895035846504925</v>
      </c>
      <c r="AA280" s="423">
        <f t="shared" ca="1" si="48"/>
        <v>-13.264560140338332</v>
      </c>
      <c r="AB280" s="423">
        <f t="shared" ca="1" si="48"/>
        <v>-17.538616386043891</v>
      </c>
      <c r="AC280" s="423">
        <f t="shared" ca="1" si="48"/>
        <v>-19.207869442592937</v>
      </c>
      <c r="AD280" s="427"/>
    </row>
    <row r="281" spans="1:30">
      <c r="A281" s="421"/>
      <c r="B281" s="421"/>
      <c r="C281" s="421"/>
      <c r="D281" s="421"/>
      <c r="E281" s="421"/>
      <c r="F281" s="421"/>
      <c r="G281" s="421"/>
      <c r="H281" s="421"/>
      <c r="I281" s="421"/>
      <c r="J281" s="421"/>
      <c r="L281" s="416" t="s">
        <v>375</v>
      </c>
      <c r="M281" s="422" t="s">
        <v>365</v>
      </c>
      <c r="N281" s="7" t="s">
        <v>375</v>
      </c>
      <c r="O281" s="428"/>
      <c r="P281" s="428"/>
      <c r="Q281" s="428"/>
      <c r="R281" s="428"/>
      <c r="S281" s="428"/>
      <c r="T281" s="423">
        <f t="shared" ca="1" si="48"/>
        <v>6.7037206227778583</v>
      </c>
      <c r="U281" s="423">
        <f t="shared" ca="1" si="48"/>
        <v>8.1936802398070263</v>
      </c>
      <c r="V281" s="423">
        <f t="shared" ca="1" si="48"/>
        <v>13.708848648882601</v>
      </c>
      <c r="W281" s="423">
        <f t="shared" ca="1" si="48"/>
        <v>13.79187885878363</v>
      </c>
      <c r="X281" s="423">
        <f t="shared" ca="1" si="48"/>
        <v>15.66201160850963</v>
      </c>
      <c r="Y281" s="423">
        <f t="shared" ca="1" si="48"/>
        <v>-9.8227389685491975</v>
      </c>
      <c r="Z281" s="423">
        <f t="shared" ca="1" si="48"/>
        <v>-9.7124240254960164</v>
      </c>
      <c r="AA281" s="423">
        <f t="shared" ca="1" si="48"/>
        <v>-7.329311102702718</v>
      </c>
      <c r="AB281" s="423">
        <f t="shared" ca="1" si="48"/>
        <v>-10.901040069879295</v>
      </c>
      <c r="AC281" s="423">
        <f t="shared" ca="1" si="48"/>
        <v>-11.914398018323622</v>
      </c>
    </row>
    <row r="282" spans="1:30">
      <c r="A282" s="421"/>
      <c r="B282" s="421"/>
      <c r="C282" s="421"/>
      <c r="D282" s="421"/>
      <c r="E282" s="421"/>
      <c r="F282" s="421"/>
      <c r="G282" s="421"/>
      <c r="H282" s="421"/>
      <c r="I282" s="421"/>
      <c r="J282" s="421"/>
      <c r="L282" s="416" t="s">
        <v>374</v>
      </c>
      <c r="M282" s="422" t="s">
        <v>365</v>
      </c>
      <c r="N282" s="7" t="s">
        <v>374</v>
      </c>
      <c r="O282" s="428"/>
      <c r="P282" s="428"/>
      <c r="Q282" s="428"/>
      <c r="R282" s="428"/>
      <c r="S282" s="428"/>
      <c r="T282" s="423">
        <f t="shared" ca="1" si="48"/>
        <v>6.7037206227778583</v>
      </c>
      <c r="U282" s="423">
        <f t="shared" ca="1" si="48"/>
        <v>6.3543161387506615</v>
      </c>
      <c r="V282" s="423">
        <f t="shared" ca="1" si="48"/>
        <v>8.9227524213998137</v>
      </c>
      <c r="W282" s="423">
        <f t="shared" ca="1" si="48"/>
        <v>6.60756973129984</v>
      </c>
      <c r="X282" s="423">
        <f t="shared" ca="1" si="48"/>
        <v>5.673922855538569</v>
      </c>
      <c r="Y282" s="423">
        <f t="shared" ca="1" si="48"/>
        <v>-8.5976276315020623</v>
      </c>
      <c r="Z282" s="423">
        <f t="shared" ca="1" si="48"/>
        <v>-8.74172396952779</v>
      </c>
      <c r="AA282" s="423">
        <f t="shared" ca="1" si="48"/>
        <v>-7.0959011836374746</v>
      </c>
      <c r="AB282" s="423">
        <f t="shared" ca="1" si="48"/>
        <v>-6.4914992554479127</v>
      </c>
      <c r="AC282" s="423">
        <f t="shared" ca="1" si="48"/>
        <v>-4.5661464288247968</v>
      </c>
    </row>
    <row r="283" spans="1:30">
      <c r="A283" s="421"/>
      <c r="B283" s="421"/>
      <c r="C283" s="421"/>
      <c r="D283" s="421"/>
      <c r="E283" s="421"/>
      <c r="F283" s="421"/>
      <c r="G283" s="421"/>
      <c r="H283" s="421"/>
      <c r="I283" s="421"/>
      <c r="J283" s="421"/>
      <c r="N283" s="7" t="s">
        <v>68</v>
      </c>
      <c r="O283" s="423">
        <f ca="1">O162</f>
        <v>40</v>
      </c>
      <c r="P283" s="423">
        <f t="shared" ref="P283:AC283" ca="1" si="49">P162</f>
        <v>40</v>
      </c>
      <c r="Q283" s="423">
        <f t="shared" ca="1" si="49"/>
        <v>40</v>
      </c>
      <c r="R283" s="423">
        <f t="shared" ca="1" si="49"/>
        <v>40</v>
      </c>
      <c r="S283" s="423">
        <f t="shared" ca="1" si="49"/>
        <v>40</v>
      </c>
      <c r="T283" s="423">
        <f t="shared" ca="1" si="49"/>
        <v>40</v>
      </c>
      <c r="U283" s="423">
        <f t="shared" ca="1" si="49"/>
        <v>40</v>
      </c>
      <c r="V283" s="423">
        <f t="shared" ca="1" si="49"/>
        <v>40</v>
      </c>
      <c r="W283" s="423">
        <f t="shared" ca="1" si="49"/>
        <v>40</v>
      </c>
      <c r="X283" s="423">
        <f t="shared" ca="1" si="49"/>
        <v>40</v>
      </c>
      <c r="Y283" s="423">
        <f t="shared" ca="1" si="49"/>
        <v>40</v>
      </c>
      <c r="Z283" s="423">
        <f t="shared" ca="1" si="49"/>
        <v>40</v>
      </c>
      <c r="AA283" s="423">
        <f t="shared" ca="1" si="49"/>
        <v>40</v>
      </c>
      <c r="AB283" s="423">
        <f t="shared" ca="1" si="49"/>
        <v>40</v>
      </c>
      <c r="AC283" s="423">
        <f t="shared" ca="1" si="49"/>
        <v>40</v>
      </c>
    </row>
    <row r="284" spans="1:30">
      <c r="A284" s="421"/>
      <c r="B284" s="421"/>
      <c r="C284" s="421"/>
      <c r="D284" s="421"/>
      <c r="E284" s="421"/>
      <c r="F284" s="421"/>
      <c r="G284" s="421"/>
      <c r="H284" s="421"/>
      <c r="I284" s="421"/>
      <c r="J284" s="421"/>
    </row>
    <row r="285" spans="1:30">
      <c r="A285" s="421"/>
      <c r="B285" s="421"/>
      <c r="C285" s="421"/>
      <c r="D285" s="421"/>
      <c r="E285" s="421"/>
      <c r="F285" s="421"/>
      <c r="G285" s="421"/>
      <c r="H285" s="421"/>
      <c r="I285" s="421"/>
      <c r="J285" s="421"/>
    </row>
    <row r="286" spans="1:30">
      <c r="A286" s="421"/>
      <c r="B286" s="421"/>
      <c r="C286" s="421"/>
      <c r="D286" s="421"/>
      <c r="E286" s="421"/>
      <c r="F286" s="421"/>
      <c r="G286" s="421"/>
      <c r="H286" s="421"/>
      <c r="I286" s="421"/>
      <c r="J286" s="421"/>
    </row>
    <row r="287" spans="1:30">
      <c r="A287" s="421"/>
      <c r="B287" s="421"/>
      <c r="C287" s="421"/>
      <c r="D287" s="421"/>
      <c r="E287" s="421"/>
      <c r="F287" s="421"/>
      <c r="G287" s="421"/>
      <c r="H287" s="421"/>
      <c r="I287" s="421"/>
      <c r="J287" s="421"/>
    </row>
    <row r="288" spans="1:30">
      <c r="A288" s="421"/>
      <c r="B288" s="421"/>
      <c r="C288" s="421"/>
      <c r="D288" s="421"/>
      <c r="E288" s="421"/>
      <c r="F288" s="421"/>
      <c r="G288" s="421"/>
      <c r="H288" s="421"/>
      <c r="I288" s="421"/>
      <c r="J288" s="421"/>
    </row>
    <row r="289" spans="1:30">
      <c r="A289" s="421"/>
      <c r="B289" s="421"/>
      <c r="C289" s="421"/>
      <c r="D289" s="421"/>
      <c r="E289" s="421"/>
      <c r="F289" s="421"/>
      <c r="G289" s="421"/>
      <c r="H289" s="421"/>
      <c r="I289" s="421"/>
      <c r="J289" s="421"/>
    </row>
    <row r="290" spans="1:30">
      <c r="A290" s="421"/>
      <c r="B290" s="421"/>
      <c r="C290" s="421"/>
      <c r="D290" s="421"/>
      <c r="E290" s="421"/>
      <c r="F290" s="421"/>
      <c r="G290" s="421"/>
      <c r="H290" s="421"/>
      <c r="I290" s="421"/>
      <c r="J290" s="421"/>
    </row>
    <row r="291" spans="1:30">
      <c r="A291" s="421"/>
      <c r="B291" s="421"/>
      <c r="C291" s="421"/>
      <c r="D291" s="421"/>
      <c r="E291" s="421"/>
      <c r="F291" s="421"/>
      <c r="G291" s="421"/>
      <c r="H291" s="421"/>
      <c r="I291" s="421"/>
      <c r="J291" s="421"/>
    </row>
    <row r="292" spans="1:30">
      <c r="A292" s="421"/>
      <c r="B292" s="421"/>
      <c r="C292" s="421"/>
      <c r="D292" s="421"/>
      <c r="E292" s="421"/>
      <c r="F292" s="421"/>
      <c r="G292" s="421"/>
      <c r="H292" s="421"/>
      <c r="I292" s="421"/>
      <c r="J292" s="421"/>
      <c r="O292" s="429"/>
      <c r="P292" s="429"/>
      <c r="Q292" s="429"/>
      <c r="R292" s="429"/>
      <c r="S292" s="429"/>
    </row>
    <row r="293" spans="1:30">
      <c r="A293" s="421"/>
      <c r="B293" s="421"/>
      <c r="C293" s="421"/>
      <c r="D293" s="421"/>
      <c r="E293" s="421"/>
      <c r="F293" s="421"/>
      <c r="G293" s="421"/>
      <c r="H293" s="421"/>
      <c r="I293" s="421"/>
      <c r="J293" s="421"/>
      <c r="N293" s="7" t="s">
        <v>338</v>
      </c>
      <c r="O293" s="418">
        <f>O$1</f>
        <v>2015</v>
      </c>
      <c r="P293" s="418">
        <f t="shared" ref="P293:AC293" si="50">P$1</f>
        <v>2016</v>
      </c>
      <c r="Q293" s="418">
        <f t="shared" si="50"/>
        <v>2017</v>
      </c>
      <c r="R293" s="418">
        <f t="shared" si="50"/>
        <v>2018</v>
      </c>
      <c r="S293" s="418">
        <f t="shared" si="50"/>
        <v>2019</v>
      </c>
      <c r="T293" s="418">
        <f t="shared" si="50"/>
        <v>2020</v>
      </c>
      <c r="U293" s="418">
        <f t="shared" si="50"/>
        <v>2021</v>
      </c>
      <c r="V293" s="418">
        <f t="shared" si="50"/>
        <v>2022</v>
      </c>
      <c r="W293" s="418">
        <f t="shared" si="50"/>
        <v>2023</v>
      </c>
      <c r="X293" s="418">
        <f t="shared" si="50"/>
        <v>2024</v>
      </c>
      <c r="Y293" s="418">
        <f t="shared" si="50"/>
        <v>2025</v>
      </c>
      <c r="Z293" s="418">
        <f t="shared" si="50"/>
        <v>2026</v>
      </c>
      <c r="AA293" s="418">
        <f t="shared" si="50"/>
        <v>2027</v>
      </c>
      <c r="AB293" s="418">
        <f t="shared" si="50"/>
        <v>2028</v>
      </c>
      <c r="AC293" s="418">
        <f t="shared" si="50"/>
        <v>2029</v>
      </c>
      <c r="AD293" s="418"/>
    </row>
    <row r="294" spans="1:30">
      <c r="A294" s="421"/>
      <c r="B294" s="421"/>
      <c r="C294" s="421"/>
      <c r="D294" s="421"/>
      <c r="E294" s="421"/>
      <c r="F294" s="421"/>
      <c r="G294" s="421"/>
      <c r="H294" s="421"/>
      <c r="I294" s="421"/>
      <c r="J294" s="421"/>
      <c r="L294" s="416" t="s">
        <v>60</v>
      </c>
      <c r="M294" s="422" t="s">
        <v>367</v>
      </c>
      <c r="N294" s="7" t="s">
        <v>60</v>
      </c>
      <c r="O294" s="423">
        <f t="shared" ref="O294:AC299" ca="1" si="51">INDEX(INDIRECT(CONCATENATE("'",$L294,"'!$A$536:$DZ$10000")),MATCH($M294,INDIRECT(CONCATENATE("'",$L294,"'!$A$536:$A$10000")),0),MATCH(O$1,INDIRECT(CONCATENATE("'",$L294,"'!$A$536:$DZ$536")),0))</f>
        <v>40.334672185246909</v>
      </c>
      <c r="P294" s="423">
        <f t="shared" ca="1" si="51"/>
        <v>36.219197077580475</v>
      </c>
      <c r="Q294" s="423">
        <f t="shared" ca="1" si="51"/>
        <v>31.724523713242519</v>
      </c>
      <c r="R294" s="423">
        <f t="shared" ca="1" si="51"/>
        <v>33.179615118195095</v>
      </c>
      <c r="S294" s="423">
        <f t="shared" ca="1" si="51"/>
        <v>24.433834749322848</v>
      </c>
      <c r="T294" s="423">
        <f t="shared" ca="1" si="51"/>
        <v>24.433834749322848</v>
      </c>
      <c r="U294" s="423">
        <f t="shared" ca="1" si="51"/>
        <v>24.433834749322848</v>
      </c>
      <c r="V294" s="423">
        <f t="shared" ca="1" si="51"/>
        <v>24.433834749322848</v>
      </c>
      <c r="W294" s="423">
        <f t="shared" ca="1" si="51"/>
        <v>24.433834749322852</v>
      </c>
      <c r="X294" s="423">
        <f t="shared" ca="1" si="51"/>
        <v>24.433834749322848</v>
      </c>
      <c r="Y294" s="423">
        <f t="shared" ca="1" si="51"/>
        <v>24.433834749322848</v>
      </c>
      <c r="Z294" s="423">
        <f t="shared" ca="1" si="51"/>
        <v>24.433834749322845</v>
      </c>
      <c r="AA294" s="423">
        <f t="shared" ca="1" si="51"/>
        <v>24.433834749322848</v>
      </c>
      <c r="AB294" s="423">
        <f t="shared" ca="1" si="51"/>
        <v>24.433834749322852</v>
      </c>
      <c r="AC294" s="423">
        <f t="shared" ca="1" si="51"/>
        <v>24.433834749322852</v>
      </c>
      <c r="AD294" s="426"/>
    </row>
    <row r="295" spans="1:30">
      <c r="A295" s="421"/>
      <c r="B295" s="421"/>
      <c r="C295" s="421"/>
      <c r="D295" s="421"/>
      <c r="E295" s="421"/>
      <c r="F295" s="421"/>
      <c r="G295" s="421"/>
      <c r="H295" s="421"/>
      <c r="I295" s="421"/>
      <c r="J295" s="421"/>
      <c r="L295" s="416" t="s">
        <v>371</v>
      </c>
      <c r="M295" s="422" t="s">
        <v>367</v>
      </c>
      <c r="N295" s="7" t="s">
        <v>371</v>
      </c>
      <c r="O295" s="428"/>
      <c r="P295" s="428"/>
      <c r="Q295" s="428"/>
      <c r="R295" s="428"/>
      <c r="S295" s="428"/>
      <c r="T295" s="423">
        <f t="shared" ca="1" si="51"/>
        <v>24.433834749322848</v>
      </c>
      <c r="U295" s="423">
        <f t="shared" ca="1" si="51"/>
        <v>27.148705277025385</v>
      </c>
      <c r="V295" s="423">
        <f t="shared" ca="1" si="51"/>
        <v>27.148705277025385</v>
      </c>
      <c r="W295" s="423">
        <f t="shared" ca="1" si="51"/>
        <v>27.148705277025385</v>
      </c>
      <c r="X295" s="423">
        <f t="shared" ca="1" si="51"/>
        <v>27.148705277025385</v>
      </c>
      <c r="Y295" s="423">
        <f t="shared" ca="1" si="51"/>
        <v>27.148705277025385</v>
      </c>
      <c r="Z295" s="423">
        <f t="shared" ca="1" si="51"/>
        <v>27.148705277025382</v>
      </c>
      <c r="AA295" s="423">
        <f t="shared" ca="1" si="51"/>
        <v>27.148705277025382</v>
      </c>
      <c r="AB295" s="423">
        <f t="shared" ca="1" si="51"/>
        <v>27.148705277025385</v>
      </c>
      <c r="AC295" s="423">
        <f t="shared" ca="1" si="51"/>
        <v>27.148705277025392</v>
      </c>
      <c r="AD295" s="426"/>
    </row>
    <row r="296" spans="1:30">
      <c r="A296" s="421"/>
      <c r="B296" s="421"/>
      <c r="C296" s="421"/>
      <c r="D296" s="421"/>
      <c r="E296" s="421"/>
      <c r="F296" s="421"/>
      <c r="G296" s="421"/>
      <c r="H296" s="421"/>
      <c r="I296" s="421"/>
      <c r="J296" s="421"/>
      <c r="L296" s="416" t="s">
        <v>372</v>
      </c>
      <c r="M296" s="422" t="s">
        <v>367</v>
      </c>
      <c r="N296" s="7" t="s">
        <v>372</v>
      </c>
      <c r="O296" s="428"/>
      <c r="P296" s="428"/>
      <c r="Q296" s="428"/>
      <c r="R296" s="428"/>
      <c r="S296" s="428"/>
      <c r="T296" s="423">
        <f t="shared" ca="1" si="51"/>
        <v>24.433834749322848</v>
      </c>
      <c r="U296" s="423">
        <f t="shared" ca="1" si="51"/>
        <v>26.877218224255135</v>
      </c>
      <c r="V296" s="423">
        <f t="shared" ca="1" si="51"/>
        <v>26.877218224255135</v>
      </c>
      <c r="W296" s="423">
        <f t="shared" ca="1" si="51"/>
        <v>26.877218224255138</v>
      </c>
      <c r="X296" s="423">
        <f t="shared" ca="1" si="51"/>
        <v>26.877218224255138</v>
      </c>
      <c r="Y296" s="423">
        <f t="shared" ca="1" si="51"/>
        <v>26.877218224255138</v>
      </c>
      <c r="Z296" s="423">
        <f t="shared" ca="1" si="51"/>
        <v>26.877218224255135</v>
      </c>
      <c r="AA296" s="423">
        <f t="shared" ca="1" si="51"/>
        <v>26.877218224255135</v>
      </c>
      <c r="AB296" s="423">
        <f t="shared" ca="1" si="51"/>
        <v>26.877218224255138</v>
      </c>
      <c r="AC296" s="423">
        <f t="shared" ca="1" si="51"/>
        <v>26.877218224255138</v>
      </c>
      <c r="AD296" s="426"/>
    </row>
    <row r="297" spans="1:30">
      <c r="A297" s="421"/>
      <c r="B297" s="421"/>
      <c r="C297" s="421"/>
      <c r="D297" s="421"/>
      <c r="E297" s="421"/>
      <c r="F297" s="421"/>
      <c r="G297" s="421"/>
      <c r="H297" s="421"/>
      <c r="I297" s="421"/>
      <c r="J297" s="421"/>
      <c r="L297" s="416" t="s">
        <v>373</v>
      </c>
      <c r="M297" s="422" t="s">
        <v>367</v>
      </c>
      <c r="N297" s="7" t="s">
        <v>373</v>
      </c>
      <c r="O297" s="428"/>
      <c r="P297" s="428"/>
      <c r="Q297" s="428"/>
      <c r="R297" s="428"/>
      <c r="S297" s="428"/>
      <c r="T297" s="423">
        <f t="shared" ca="1" si="51"/>
        <v>24.433834749322848</v>
      </c>
      <c r="U297" s="423">
        <f t="shared" ca="1" si="51"/>
        <v>24.433834749322848</v>
      </c>
      <c r="V297" s="423">
        <f t="shared" ca="1" si="51"/>
        <v>24.433834749322848</v>
      </c>
      <c r="W297" s="423">
        <f t="shared" ca="1" si="51"/>
        <v>24.433834749322852</v>
      </c>
      <c r="X297" s="423">
        <f t="shared" ca="1" si="51"/>
        <v>24.433834749322848</v>
      </c>
      <c r="Y297" s="423">
        <f t="shared" ca="1" si="51"/>
        <v>24.433834749322848</v>
      </c>
      <c r="Z297" s="423">
        <f t="shared" ca="1" si="51"/>
        <v>24.433834749322845</v>
      </c>
      <c r="AA297" s="423">
        <f t="shared" ca="1" si="51"/>
        <v>24.433834749322848</v>
      </c>
      <c r="AB297" s="423">
        <f t="shared" ca="1" si="51"/>
        <v>24.433834749322852</v>
      </c>
      <c r="AC297" s="423">
        <f t="shared" ca="1" si="51"/>
        <v>24.433834749322852</v>
      </c>
      <c r="AD297" s="427"/>
    </row>
    <row r="298" spans="1:30">
      <c r="A298" s="421"/>
      <c r="B298" s="421"/>
      <c r="C298" s="421"/>
      <c r="D298" s="421"/>
      <c r="E298" s="421"/>
      <c r="F298" s="421"/>
      <c r="G298" s="421"/>
      <c r="H298" s="421"/>
      <c r="I298" s="421"/>
      <c r="J298" s="421"/>
      <c r="L298" s="416" t="s">
        <v>375</v>
      </c>
      <c r="M298" s="422" t="s">
        <v>367</v>
      </c>
      <c r="N298" s="7" t="s">
        <v>375</v>
      </c>
      <c r="O298" s="428"/>
      <c r="P298" s="428"/>
      <c r="Q298" s="428"/>
      <c r="R298" s="428"/>
      <c r="S298" s="428"/>
      <c r="T298" s="423">
        <f t="shared" ca="1" si="51"/>
        <v>24.433834749322848</v>
      </c>
      <c r="U298" s="423">
        <f t="shared" ca="1" si="51"/>
        <v>24.433834749322848</v>
      </c>
      <c r="V298" s="423">
        <f t="shared" ca="1" si="51"/>
        <v>24.433834749322848</v>
      </c>
      <c r="W298" s="423">
        <f t="shared" ca="1" si="51"/>
        <v>24.433834749322852</v>
      </c>
      <c r="X298" s="423">
        <f t="shared" ca="1" si="51"/>
        <v>24.433834749322848</v>
      </c>
      <c r="Y298" s="423">
        <f t="shared" ca="1" si="51"/>
        <v>24.433834749322848</v>
      </c>
      <c r="Z298" s="423">
        <f t="shared" ca="1" si="51"/>
        <v>24.433834749322845</v>
      </c>
      <c r="AA298" s="423">
        <f t="shared" ca="1" si="51"/>
        <v>24.433834749322848</v>
      </c>
      <c r="AB298" s="423">
        <f t="shared" ca="1" si="51"/>
        <v>24.433834749322852</v>
      </c>
      <c r="AC298" s="423">
        <f t="shared" ca="1" si="51"/>
        <v>24.433834749322852</v>
      </c>
    </row>
    <row r="299" spans="1:30">
      <c r="A299" s="421"/>
      <c r="B299" s="421"/>
      <c r="C299" s="421"/>
      <c r="D299" s="421"/>
      <c r="E299" s="421"/>
      <c r="F299" s="421"/>
      <c r="G299" s="421"/>
      <c r="H299" s="421"/>
      <c r="I299" s="421"/>
      <c r="J299" s="421"/>
      <c r="L299" s="416" t="s">
        <v>374</v>
      </c>
      <c r="M299" s="422" t="s">
        <v>367</v>
      </c>
      <c r="N299" s="7" t="s">
        <v>374</v>
      </c>
      <c r="O299" s="428"/>
      <c r="P299" s="428"/>
      <c r="Q299" s="428"/>
      <c r="R299" s="428"/>
      <c r="S299" s="428"/>
      <c r="T299" s="423">
        <f t="shared" ca="1" si="51"/>
        <v>24.433834749322848</v>
      </c>
      <c r="U299" s="423">
        <f t="shared" ca="1" si="51"/>
        <v>20.430895293063742</v>
      </c>
      <c r="V299" s="423">
        <f t="shared" ca="1" si="51"/>
        <v>16.62553065378664</v>
      </c>
      <c r="W299" s="423">
        <f t="shared" ca="1" si="51"/>
        <v>13.160545587084577</v>
      </c>
      <c r="X299" s="423">
        <f t="shared" ca="1" si="51"/>
        <v>10.142076501478265</v>
      </c>
      <c r="Y299" s="423">
        <f t="shared" ca="1" si="51"/>
        <v>7.6230465293151779</v>
      </c>
      <c r="Z299" s="423">
        <f t="shared" ca="1" si="51"/>
        <v>5.6024325983765708</v>
      </c>
      <c r="AA299" s="423">
        <f t="shared" ca="1" si="51"/>
        <v>4.037429582848489</v>
      </c>
      <c r="AB299" s="423">
        <f t="shared" ca="1" si="51"/>
        <v>2.861134479386414</v>
      </c>
      <c r="AC299" s="423">
        <f t="shared" ca="1" si="51"/>
        <v>1.9989052759049393</v>
      </c>
    </row>
    <row r="300" spans="1:30">
      <c r="A300" s="421"/>
      <c r="B300" s="421"/>
      <c r="C300" s="421"/>
      <c r="D300" s="421"/>
      <c r="E300" s="421"/>
      <c r="F300" s="421"/>
      <c r="G300" s="421"/>
      <c r="H300" s="421"/>
      <c r="I300" s="421"/>
      <c r="J300" s="421"/>
      <c r="N300" s="7" t="s">
        <v>68</v>
      </c>
      <c r="O300" s="423">
        <f ca="1">O180</f>
        <v>60</v>
      </c>
      <c r="P300" s="423">
        <f t="shared" ref="P300:AC300" ca="1" si="52">P180</f>
        <v>60</v>
      </c>
      <c r="Q300" s="423">
        <f t="shared" ca="1" si="52"/>
        <v>60</v>
      </c>
      <c r="R300" s="423">
        <f t="shared" ca="1" si="52"/>
        <v>60</v>
      </c>
      <c r="S300" s="423">
        <f t="shared" ca="1" si="52"/>
        <v>60</v>
      </c>
      <c r="T300" s="423">
        <f t="shared" ca="1" si="52"/>
        <v>60</v>
      </c>
      <c r="U300" s="423">
        <f t="shared" ca="1" si="52"/>
        <v>60</v>
      </c>
      <c r="V300" s="423">
        <f t="shared" ca="1" si="52"/>
        <v>60</v>
      </c>
      <c r="W300" s="423">
        <f t="shared" ca="1" si="52"/>
        <v>60</v>
      </c>
      <c r="X300" s="423">
        <f t="shared" ca="1" si="52"/>
        <v>60</v>
      </c>
      <c r="Y300" s="423">
        <f t="shared" ca="1" si="52"/>
        <v>60</v>
      </c>
      <c r="Z300" s="423">
        <f t="shared" ca="1" si="52"/>
        <v>60</v>
      </c>
      <c r="AA300" s="423">
        <f t="shared" ca="1" si="52"/>
        <v>60</v>
      </c>
      <c r="AB300" s="423">
        <f t="shared" ca="1" si="52"/>
        <v>60</v>
      </c>
      <c r="AC300" s="423">
        <f t="shared" ca="1" si="52"/>
        <v>60</v>
      </c>
    </row>
    <row r="301" spans="1:30">
      <c r="A301" s="421"/>
      <c r="B301" s="421"/>
      <c r="C301" s="421"/>
      <c r="D301" s="421"/>
      <c r="E301" s="421"/>
      <c r="F301" s="421"/>
      <c r="G301" s="421"/>
      <c r="H301" s="421"/>
      <c r="I301" s="421"/>
      <c r="J301" s="421"/>
    </row>
    <row r="302" spans="1:30">
      <c r="A302" s="421"/>
      <c r="B302" s="421"/>
      <c r="C302" s="421"/>
      <c r="D302" s="421"/>
      <c r="E302" s="421"/>
      <c r="F302" s="421"/>
      <c r="G302" s="421"/>
      <c r="H302" s="421"/>
      <c r="I302" s="421"/>
      <c r="J302" s="421"/>
    </row>
    <row r="303" spans="1:30">
      <c r="A303" s="421"/>
      <c r="B303" s="421"/>
      <c r="C303" s="421"/>
      <c r="D303" s="421"/>
      <c r="E303" s="421"/>
      <c r="F303" s="421"/>
      <c r="G303" s="421"/>
      <c r="H303" s="421"/>
      <c r="I303" s="421"/>
      <c r="J303" s="421"/>
    </row>
    <row r="304" spans="1:30">
      <c r="A304" s="421"/>
      <c r="B304" s="421"/>
      <c r="C304" s="421"/>
      <c r="D304" s="421"/>
      <c r="E304" s="421"/>
      <c r="F304" s="421"/>
      <c r="G304" s="421"/>
      <c r="H304" s="421"/>
      <c r="I304" s="421"/>
      <c r="J304" s="421"/>
    </row>
    <row r="305" spans="1:30">
      <c r="A305" s="421"/>
      <c r="B305" s="421"/>
      <c r="C305" s="421"/>
      <c r="D305" s="421"/>
      <c r="E305" s="421"/>
      <c r="F305" s="421"/>
      <c r="G305" s="421"/>
      <c r="H305" s="421"/>
      <c r="I305" s="421"/>
      <c r="J305" s="421"/>
    </row>
    <row r="309" spans="1:30">
      <c r="O309" s="418"/>
      <c r="P309" s="418"/>
      <c r="Q309" s="418"/>
      <c r="R309" s="418"/>
      <c r="S309" s="418"/>
      <c r="T309" s="418"/>
      <c r="U309" s="418"/>
      <c r="V309" s="418"/>
      <c r="W309" s="418"/>
      <c r="X309" s="418"/>
      <c r="Y309" s="418"/>
      <c r="Z309" s="418"/>
      <c r="AA309" s="418"/>
      <c r="AB309" s="418"/>
      <c r="AC309" s="418"/>
      <c r="AD309" s="418"/>
    </row>
    <row r="310" spans="1:30">
      <c r="O310" s="401"/>
      <c r="P310" s="401"/>
      <c r="Q310" s="401"/>
      <c r="R310" s="401"/>
      <c r="S310" s="401"/>
      <c r="T310" s="401"/>
      <c r="U310" s="401"/>
      <c r="V310" s="401"/>
      <c r="W310" s="401"/>
      <c r="X310" s="401"/>
      <c r="Y310" s="401"/>
      <c r="Z310" s="401"/>
      <c r="AA310" s="401"/>
      <c r="AB310" s="401"/>
      <c r="AC310" s="401"/>
      <c r="AD310" s="401"/>
    </row>
    <row r="311" spans="1:30">
      <c r="O311" s="401"/>
      <c r="P311" s="401"/>
      <c r="Q311" s="401"/>
      <c r="R311" s="401"/>
      <c r="S311" s="401"/>
      <c r="T311" s="401"/>
      <c r="U311" s="401"/>
      <c r="V311" s="401"/>
      <c r="W311" s="401"/>
      <c r="X311" s="401"/>
      <c r="Y311" s="401"/>
      <c r="Z311" s="401"/>
      <c r="AA311" s="401"/>
      <c r="AB311" s="401"/>
      <c r="AC311" s="401"/>
      <c r="AD311" s="401"/>
    </row>
    <row r="313" spans="1:30">
      <c r="O313" s="426"/>
      <c r="P313" s="426"/>
      <c r="Q313" s="426"/>
      <c r="R313" s="426"/>
      <c r="S313" s="426"/>
      <c r="T313" s="426"/>
      <c r="U313" s="426"/>
      <c r="V313" s="426"/>
      <c r="W313" s="426"/>
      <c r="X313" s="426"/>
      <c r="Y313" s="426"/>
    </row>
    <row r="314" spans="1:30">
      <c r="O314" s="418"/>
      <c r="P314" s="418"/>
      <c r="Q314" s="418"/>
      <c r="R314" s="418"/>
      <c r="S314" s="418"/>
      <c r="T314" s="418"/>
      <c r="U314" s="418"/>
      <c r="V314" s="418"/>
      <c r="W314" s="418"/>
      <c r="X314" s="418"/>
      <c r="Y314" s="418"/>
      <c r="Z314" s="418"/>
      <c r="AA314" s="418"/>
      <c r="AB314" s="418"/>
      <c r="AC314" s="418"/>
      <c r="AD314" s="418"/>
    </row>
    <row r="315" spans="1:30">
      <c r="N315" s="426"/>
      <c r="O315" s="401"/>
      <c r="P315" s="401"/>
      <c r="Q315" s="401"/>
      <c r="R315" s="401"/>
      <c r="S315" s="401"/>
      <c r="T315" s="401"/>
      <c r="U315" s="401"/>
      <c r="V315" s="401"/>
      <c r="W315" s="401"/>
      <c r="X315" s="401"/>
      <c r="Y315" s="401"/>
      <c r="Z315" s="401"/>
      <c r="AA315" s="401"/>
      <c r="AB315" s="401"/>
      <c r="AC315" s="401"/>
      <c r="AD315" s="401"/>
    </row>
    <row r="317" spans="1:30">
      <c r="O317" s="418"/>
      <c r="P317" s="418"/>
      <c r="Q317" s="418"/>
      <c r="R317" s="418"/>
      <c r="S317" s="418"/>
      <c r="T317" s="418"/>
      <c r="U317" s="418"/>
      <c r="V317" s="418"/>
      <c r="W317" s="418"/>
      <c r="X317" s="418"/>
      <c r="Y317" s="418"/>
      <c r="Z317" s="418"/>
      <c r="AA317" s="418"/>
      <c r="AB317" s="418"/>
      <c r="AC317" s="418"/>
      <c r="AD317" s="418"/>
    </row>
    <row r="318" spans="1:30">
      <c r="N318" s="401"/>
      <c r="O318" s="401"/>
      <c r="P318" s="401"/>
      <c r="Q318" s="401"/>
      <c r="R318" s="401"/>
      <c r="S318" s="401"/>
      <c r="T318" s="401"/>
      <c r="U318" s="401"/>
      <c r="V318" s="401"/>
      <c r="W318" s="401"/>
      <c r="X318" s="401"/>
      <c r="Y318" s="401"/>
      <c r="Z318" s="401"/>
      <c r="AA318" s="401"/>
      <c r="AB318" s="401"/>
      <c r="AC318" s="401"/>
      <c r="AD318" s="401"/>
    </row>
    <row r="319" spans="1:30">
      <c r="N319" s="401"/>
      <c r="O319" s="401"/>
      <c r="P319" s="401"/>
      <c r="Q319" s="401"/>
      <c r="R319" s="401"/>
      <c r="S319" s="401"/>
      <c r="T319" s="401"/>
      <c r="U319" s="401"/>
      <c r="V319" s="401"/>
      <c r="W319" s="401"/>
      <c r="X319" s="401"/>
      <c r="Y319" s="401"/>
      <c r="Z319" s="401"/>
      <c r="AA319" s="401"/>
      <c r="AB319" s="401"/>
      <c r="AC319" s="401"/>
      <c r="AD319" s="401"/>
    </row>
    <row r="320" spans="1:30">
      <c r="N320" s="401"/>
      <c r="O320" s="401"/>
      <c r="P320" s="401"/>
      <c r="Q320" s="401"/>
      <c r="R320" s="401"/>
      <c r="S320" s="401"/>
      <c r="T320" s="401"/>
      <c r="U320" s="401"/>
      <c r="V320" s="401"/>
      <c r="W320" s="401"/>
      <c r="X320" s="401"/>
      <c r="Y320" s="401"/>
      <c r="Z320" s="401"/>
      <c r="AA320" s="401"/>
      <c r="AB320" s="401"/>
      <c r="AC320" s="401"/>
      <c r="AD320" s="401"/>
    </row>
    <row r="321" spans="14:30">
      <c r="N321" s="401"/>
      <c r="O321" s="401"/>
      <c r="P321" s="401"/>
      <c r="Q321" s="401"/>
      <c r="R321" s="401"/>
      <c r="S321" s="401"/>
      <c r="T321" s="401"/>
      <c r="U321" s="401"/>
      <c r="V321" s="401"/>
      <c r="W321" s="401"/>
      <c r="X321" s="401"/>
      <c r="Y321" s="401"/>
      <c r="Z321" s="401"/>
      <c r="AA321" s="401"/>
      <c r="AB321" s="401"/>
      <c r="AC321" s="401"/>
      <c r="AD321" s="401"/>
    </row>
    <row r="323" spans="14:30">
      <c r="N323" s="401"/>
      <c r="O323" s="404"/>
      <c r="P323" s="404"/>
      <c r="Q323" s="404"/>
      <c r="R323" s="404"/>
      <c r="S323" s="404"/>
      <c r="T323" s="404"/>
      <c r="U323" s="404"/>
      <c r="V323" s="404"/>
      <c r="W323" s="404"/>
      <c r="X323" s="404"/>
      <c r="Y323" s="404"/>
      <c r="Z323" s="404"/>
      <c r="AA323" s="404"/>
      <c r="AB323" s="404"/>
      <c r="AC323" s="404"/>
      <c r="AD323" s="404"/>
    </row>
    <row r="324" spans="14:30">
      <c r="N324" s="401"/>
      <c r="O324" s="401"/>
      <c r="P324" s="401"/>
      <c r="Q324" s="401"/>
      <c r="R324" s="401"/>
      <c r="S324" s="401"/>
      <c r="T324" s="401"/>
      <c r="U324" s="401"/>
      <c r="V324" s="401"/>
      <c r="W324" s="401"/>
      <c r="X324" s="401"/>
      <c r="Y324" s="401"/>
      <c r="Z324" s="401"/>
      <c r="AA324" s="401"/>
      <c r="AB324" s="401"/>
      <c r="AC324" s="401"/>
      <c r="AD324" s="401"/>
    </row>
    <row r="325" spans="14:30">
      <c r="N325" s="401"/>
      <c r="O325" s="401"/>
      <c r="P325" s="401"/>
      <c r="Q325" s="401"/>
      <c r="R325" s="401"/>
      <c r="S325" s="401"/>
      <c r="T325" s="401"/>
      <c r="U325" s="401"/>
      <c r="V325" s="401"/>
      <c r="W325" s="401"/>
      <c r="X325" s="401"/>
      <c r="Y325" s="401"/>
      <c r="Z325" s="401"/>
      <c r="AA325" s="401"/>
      <c r="AB325" s="401"/>
      <c r="AC325" s="401"/>
      <c r="AD325" s="401"/>
    </row>
    <row r="328" spans="14:30">
      <c r="O328" s="429"/>
      <c r="P328" s="429"/>
      <c r="Q328" s="429"/>
      <c r="R328" s="429"/>
      <c r="S328" s="429"/>
    </row>
    <row r="329" spans="14:30">
      <c r="O329" s="429"/>
      <c r="P329" s="429"/>
      <c r="Q329" s="429"/>
      <c r="R329" s="429"/>
      <c r="S329" s="429"/>
    </row>
    <row r="330" spans="14:30">
      <c r="O330" s="430"/>
      <c r="P330" s="430"/>
      <c r="Q330" s="430"/>
      <c r="R330" s="430"/>
      <c r="S330" s="430"/>
      <c r="T330" s="426"/>
      <c r="U330" s="426"/>
      <c r="V330" s="426"/>
      <c r="W330" s="426"/>
      <c r="X330" s="426"/>
      <c r="Y330" s="426"/>
      <c r="Z330" s="426"/>
      <c r="AA330" s="426"/>
      <c r="AB330" s="426"/>
      <c r="AC330" s="426"/>
      <c r="AD330" s="426"/>
    </row>
    <row r="331" spans="14:30">
      <c r="O331" s="430"/>
      <c r="P331" s="430"/>
      <c r="Q331" s="430"/>
      <c r="R331" s="430"/>
      <c r="S331" s="430"/>
      <c r="T331" s="426"/>
      <c r="U331" s="426"/>
      <c r="V331" s="426"/>
      <c r="W331" s="426"/>
      <c r="X331" s="426"/>
      <c r="Y331" s="426"/>
      <c r="Z331" s="426"/>
      <c r="AA331" s="426"/>
      <c r="AB331" s="426"/>
      <c r="AC331" s="426"/>
      <c r="AD331" s="426"/>
    </row>
    <row r="332" spans="14:30">
      <c r="O332" s="430"/>
      <c r="P332" s="430"/>
      <c r="Q332" s="430"/>
      <c r="R332" s="430"/>
      <c r="S332" s="430"/>
      <c r="T332" s="426"/>
      <c r="U332" s="426"/>
      <c r="V332" s="426"/>
      <c r="W332" s="426"/>
      <c r="X332" s="426"/>
      <c r="Y332" s="426"/>
      <c r="Z332" s="426"/>
      <c r="AA332" s="426"/>
      <c r="AB332" s="426"/>
      <c r="AC332" s="426"/>
      <c r="AD332" s="426"/>
    </row>
    <row r="334" spans="14:30">
      <c r="O334" s="429"/>
      <c r="P334" s="429"/>
      <c r="Q334" s="429"/>
      <c r="R334" s="429"/>
      <c r="S334" s="429"/>
    </row>
    <row r="335" spans="14:30">
      <c r="O335" s="429"/>
      <c r="P335" s="429"/>
      <c r="Q335" s="429"/>
      <c r="R335" s="429"/>
      <c r="S335" s="429"/>
    </row>
    <row r="336" spans="14:30">
      <c r="O336" s="430"/>
      <c r="P336" s="430"/>
      <c r="Q336" s="430"/>
      <c r="R336" s="430"/>
      <c r="S336" s="430"/>
      <c r="T336" s="426"/>
      <c r="U336" s="426"/>
      <c r="V336" s="426"/>
      <c r="W336" s="426"/>
      <c r="X336" s="426"/>
      <c r="Y336" s="426"/>
      <c r="Z336" s="426"/>
      <c r="AA336" s="426"/>
      <c r="AB336" s="426"/>
      <c r="AC336" s="426"/>
      <c r="AD336" s="426"/>
    </row>
    <row r="337" spans="2:30">
      <c r="O337" s="430"/>
      <c r="P337" s="430"/>
      <c r="Q337" s="430"/>
      <c r="R337" s="430"/>
      <c r="S337" s="430"/>
      <c r="T337" s="426"/>
      <c r="U337" s="426"/>
      <c r="V337" s="426"/>
      <c r="W337" s="426"/>
      <c r="X337" s="426"/>
      <c r="Y337" s="426"/>
      <c r="Z337" s="426"/>
      <c r="AA337" s="426"/>
      <c r="AB337" s="426"/>
      <c r="AC337" s="426"/>
      <c r="AD337" s="426"/>
    </row>
    <row r="338" spans="2:30">
      <c r="O338" s="430"/>
      <c r="P338" s="430"/>
      <c r="Q338" s="430"/>
      <c r="R338" s="430"/>
      <c r="S338" s="430"/>
      <c r="T338" s="426"/>
      <c r="U338" s="426"/>
      <c r="V338" s="426"/>
      <c r="W338" s="426"/>
      <c r="X338" s="426"/>
      <c r="Y338" s="426"/>
      <c r="Z338" s="426"/>
      <c r="AA338" s="426"/>
      <c r="AB338" s="426"/>
      <c r="AC338" s="426"/>
      <c r="AD338" s="426"/>
    </row>
    <row r="339" spans="2:30">
      <c r="O339" s="429"/>
      <c r="P339" s="429"/>
      <c r="Q339" s="429"/>
      <c r="R339" s="429"/>
      <c r="S339" s="429"/>
    </row>
    <row r="340" spans="2:30">
      <c r="O340" s="429"/>
      <c r="P340" s="429"/>
      <c r="Q340" s="429"/>
      <c r="R340" s="429"/>
      <c r="S340" s="429"/>
    </row>
    <row r="341" spans="2:30">
      <c r="B341" s="431"/>
      <c r="I341" s="431"/>
      <c r="O341" s="429"/>
      <c r="P341" s="429"/>
      <c r="Q341" s="429"/>
      <c r="R341" s="429"/>
      <c r="S341" s="429"/>
    </row>
    <row r="342" spans="2:30">
      <c r="O342" s="430"/>
      <c r="P342" s="430"/>
      <c r="Q342" s="430"/>
      <c r="R342" s="430"/>
      <c r="S342" s="430"/>
      <c r="T342" s="426"/>
      <c r="U342" s="426"/>
      <c r="V342" s="426"/>
      <c r="W342" s="426"/>
      <c r="X342" s="426"/>
      <c r="Y342" s="426"/>
      <c r="Z342" s="426"/>
      <c r="AA342" s="426"/>
      <c r="AB342" s="426"/>
      <c r="AC342" s="426"/>
      <c r="AD342" s="426"/>
    </row>
    <row r="343" spans="2:30">
      <c r="O343" s="430"/>
      <c r="P343" s="430"/>
      <c r="Q343" s="430"/>
      <c r="R343" s="430"/>
      <c r="S343" s="430"/>
      <c r="T343" s="426"/>
      <c r="U343" s="426"/>
      <c r="V343" s="426"/>
      <c r="W343" s="426"/>
      <c r="X343" s="426"/>
      <c r="Y343" s="426"/>
      <c r="Z343" s="426"/>
      <c r="AA343" s="426"/>
      <c r="AB343" s="426"/>
      <c r="AC343" s="426"/>
      <c r="AD343" s="426"/>
    </row>
    <row r="344" spans="2:30">
      <c r="O344" s="430"/>
      <c r="P344" s="430"/>
      <c r="Q344" s="430"/>
      <c r="R344" s="430"/>
      <c r="S344" s="430"/>
      <c r="T344" s="426"/>
      <c r="U344" s="426"/>
      <c r="V344" s="426"/>
      <c r="W344" s="426"/>
      <c r="X344" s="426"/>
      <c r="Y344" s="426"/>
      <c r="Z344" s="426"/>
      <c r="AA344" s="426"/>
      <c r="AB344" s="426"/>
      <c r="AC344" s="426"/>
      <c r="AD344" s="426"/>
    </row>
    <row r="345" spans="2:30">
      <c r="O345" s="429"/>
      <c r="P345" s="429"/>
      <c r="Q345" s="429"/>
      <c r="R345" s="429"/>
      <c r="S345" s="429"/>
    </row>
    <row r="346" spans="2:30">
      <c r="O346" s="429"/>
      <c r="P346" s="429"/>
      <c r="Q346" s="429"/>
      <c r="R346" s="429"/>
      <c r="S346" s="429"/>
    </row>
    <row r="347" spans="2:30">
      <c r="O347" s="429"/>
      <c r="P347" s="429"/>
      <c r="Q347" s="429"/>
      <c r="R347" s="429"/>
      <c r="S347" s="429"/>
    </row>
    <row r="348" spans="2:30">
      <c r="O348" s="430"/>
      <c r="P348" s="430"/>
      <c r="Q348" s="430"/>
      <c r="R348" s="430"/>
      <c r="S348" s="430"/>
      <c r="T348" s="426"/>
      <c r="U348" s="426"/>
      <c r="V348" s="426"/>
      <c r="W348" s="426"/>
      <c r="X348" s="426"/>
      <c r="Y348" s="426"/>
      <c r="Z348" s="426"/>
      <c r="AA348" s="426"/>
      <c r="AB348" s="426"/>
      <c r="AC348" s="426"/>
      <c r="AD348" s="426"/>
    </row>
    <row r="349" spans="2:30">
      <c r="O349" s="430"/>
      <c r="P349" s="430"/>
      <c r="Q349" s="430"/>
      <c r="R349" s="430"/>
      <c r="S349" s="430"/>
      <c r="T349" s="426"/>
      <c r="U349" s="426"/>
      <c r="V349" s="426"/>
      <c r="W349" s="426"/>
      <c r="X349" s="426"/>
      <c r="Y349" s="426"/>
      <c r="Z349" s="426"/>
      <c r="AA349" s="426"/>
      <c r="AB349" s="426"/>
      <c r="AC349" s="426"/>
      <c r="AD349" s="426"/>
    </row>
    <row r="350" spans="2:30">
      <c r="O350" s="430"/>
      <c r="P350" s="430"/>
      <c r="Q350" s="430"/>
      <c r="R350" s="430"/>
      <c r="S350" s="430"/>
      <c r="T350" s="426"/>
      <c r="U350" s="426"/>
      <c r="V350" s="426"/>
      <c r="W350" s="426"/>
      <c r="X350" s="426"/>
      <c r="Y350" s="426"/>
      <c r="Z350" s="426"/>
      <c r="AA350" s="426"/>
      <c r="AB350" s="426"/>
      <c r="AC350" s="426"/>
      <c r="AD350" s="426"/>
    </row>
    <row r="353" spans="15:30">
      <c r="O353" s="429"/>
      <c r="P353" s="429"/>
      <c r="Q353" s="429"/>
      <c r="R353" s="429"/>
      <c r="S353" s="429"/>
    </row>
    <row r="354" spans="15:30">
      <c r="O354" s="430"/>
      <c r="P354" s="430"/>
      <c r="Q354" s="430"/>
      <c r="R354" s="430"/>
      <c r="S354" s="430"/>
      <c r="T354" s="426"/>
      <c r="U354" s="426"/>
      <c r="V354" s="426"/>
      <c r="W354" s="426"/>
      <c r="X354" s="426"/>
      <c r="Y354" s="426"/>
      <c r="Z354" s="426"/>
      <c r="AA354" s="426"/>
      <c r="AB354" s="426"/>
      <c r="AC354" s="426"/>
      <c r="AD354" s="426"/>
    </row>
    <row r="355" spans="15:30">
      <c r="O355" s="430"/>
      <c r="P355" s="430"/>
      <c r="Q355" s="430"/>
      <c r="R355" s="430"/>
      <c r="S355" s="430"/>
      <c r="T355" s="426"/>
      <c r="U355" s="426"/>
      <c r="V355" s="426"/>
      <c r="W355" s="426"/>
      <c r="X355" s="426"/>
      <c r="Y355" s="426"/>
      <c r="Z355" s="426"/>
      <c r="AA355" s="426"/>
      <c r="AB355" s="426"/>
      <c r="AC355" s="426"/>
      <c r="AD355" s="426"/>
    </row>
    <row r="356" spans="15:30">
      <c r="O356" s="430"/>
      <c r="P356" s="430"/>
      <c r="Q356" s="430"/>
      <c r="R356" s="430"/>
      <c r="S356" s="430"/>
      <c r="T356" s="426"/>
      <c r="U356" s="426"/>
      <c r="V356" s="426"/>
      <c r="W356" s="426"/>
      <c r="X356" s="426"/>
      <c r="Y356" s="426"/>
      <c r="Z356" s="426"/>
      <c r="AA356" s="426"/>
      <c r="AB356" s="426"/>
      <c r="AC356" s="426"/>
      <c r="AD356" s="426"/>
    </row>
    <row r="357" spans="15:30">
      <c r="O357" s="429"/>
      <c r="P357" s="429"/>
      <c r="Q357" s="429"/>
      <c r="R357" s="429"/>
      <c r="S357" s="429"/>
    </row>
    <row r="358" spans="15:30">
      <c r="O358" s="429"/>
      <c r="P358" s="429"/>
      <c r="Q358" s="429"/>
      <c r="R358" s="429"/>
      <c r="S358" s="429"/>
    </row>
    <row r="359" spans="15:30">
      <c r="O359" s="429"/>
      <c r="P359" s="429"/>
      <c r="Q359" s="429"/>
      <c r="R359" s="429"/>
      <c r="S359" s="429"/>
    </row>
    <row r="360" spans="15:30">
      <c r="O360" s="430"/>
      <c r="P360" s="430"/>
      <c r="Q360" s="430"/>
      <c r="R360" s="430"/>
      <c r="S360" s="430"/>
      <c r="T360" s="426"/>
      <c r="U360" s="426"/>
      <c r="V360" s="426"/>
      <c r="W360" s="426"/>
      <c r="X360" s="426"/>
      <c r="Y360" s="426"/>
      <c r="Z360" s="426"/>
      <c r="AA360" s="426"/>
      <c r="AB360" s="426"/>
      <c r="AC360" s="426"/>
      <c r="AD360" s="426"/>
    </row>
    <row r="361" spans="15:30">
      <c r="O361" s="430"/>
      <c r="P361" s="430"/>
      <c r="Q361" s="430"/>
      <c r="R361" s="430"/>
      <c r="S361" s="430"/>
      <c r="T361" s="426"/>
      <c r="U361" s="426"/>
      <c r="V361" s="426"/>
      <c r="W361" s="426"/>
      <c r="X361" s="426"/>
      <c r="Y361" s="426"/>
      <c r="Z361" s="426"/>
      <c r="AA361" s="426"/>
      <c r="AB361" s="426"/>
      <c r="AC361" s="426"/>
      <c r="AD361" s="426"/>
    </row>
    <row r="362" spans="15:30">
      <c r="O362" s="430"/>
      <c r="P362" s="430"/>
      <c r="Q362" s="430"/>
      <c r="R362" s="430"/>
      <c r="S362" s="430"/>
      <c r="T362" s="426"/>
      <c r="U362" s="426"/>
      <c r="V362" s="426"/>
      <c r="W362" s="426"/>
      <c r="X362" s="426"/>
      <c r="Y362" s="426"/>
      <c r="Z362" s="426"/>
      <c r="AA362" s="426"/>
      <c r="AB362" s="426"/>
      <c r="AC362" s="426"/>
      <c r="AD362" s="426"/>
    </row>
  </sheetData>
  <pageMargins left="0.11811023622047245" right="0.11811023622047245" top="0.35433070866141736" bottom="0.35433070866141736" header="0.31496062992125984" footer="0.31496062992125984"/>
  <pageSetup paperSize="9" scale="8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55"/>
  <sheetViews>
    <sheetView zoomScale="65" zoomScaleNormal="80" zoomScaleSheetLayoutView="90" workbookViewId="0">
      <pane xSplit="3" ySplit="2" topLeftCell="D22" activePane="bottomRight" state="frozen"/>
      <selection pane="topRight"/>
      <selection pane="bottomLeft"/>
      <selection pane="bottomRight"/>
    </sheetView>
  </sheetViews>
  <sheetFormatPr defaultColWidth="11.42578125" defaultRowHeight="15"/>
  <cols>
    <col min="1" max="1" width="3.7109375" style="471" customWidth="1"/>
    <col min="2" max="2" width="34.28515625" style="471" customWidth="1"/>
    <col min="3" max="3" width="82.28515625" style="471" customWidth="1"/>
    <col min="4" max="4" width="131.42578125" style="471" customWidth="1"/>
    <col min="5" max="5" width="39.7109375" style="493" bestFit="1" customWidth="1"/>
    <col min="6" max="16384" width="11.42578125" style="455"/>
  </cols>
  <sheetData>
    <row r="1" spans="1:6" s="452" customFormat="1" ht="12.75">
      <c r="C1" s="453"/>
      <c r="D1" s="474" t="s">
        <v>397</v>
      </c>
      <c r="E1" s="474" t="s">
        <v>417</v>
      </c>
    </row>
    <row r="2" spans="1:6" s="452" customFormat="1">
      <c r="B2" s="444" t="s">
        <v>406</v>
      </c>
      <c r="C2" s="444"/>
      <c r="D2" s="445"/>
      <c r="E2" s="482"/>
    </row>
    <row r="3" spans="1:6" ht="25.5">
      <c r="A3" s="455"/>
      <c r="B3" s="128" t="s">
        <v>396</v>
      </c>
      <c r="C3" s="453" t="s">
        <v>135</v>
      </c>
      <c r="D3" s="508" t="s">
        <v>425</v>
      </c>
      <c r="E3" s="476"/>
    </row>
    <row r="4" spans="1:6" s="453" customFormat="1" ht="12.75">
      <c r="A4" s="456"/>
      <c r="B4" s="456"/>
      <c r="D4" s="458"/>
      <c r="E4" s="484"/>
      <c r="F4" s="459"/>
    </row>
    <row r="5" spans="1:6" s="453" customFormat="1" ht="12.75">
      <c r="A5" s="456"/>
      <c r="B5" s="126" t="s">
        <v>333</v>
      </c>
      <c r="C5" s="454" t="s">
        <v>333</v>
      </c>
      <c r="D5" s="458"/>
      <c r="E5" s="484"/>
      <c r="F5" s="459"/>
    </row>
    <row r="6" spans="1:6" ht="25.5">
      <c r="A6" s="455"/>
      <c r="B6" s="446"/>
      <c r="C6" s="461" t="s">
        <v>407</v>
      </c>
      <c r="D6" s="508" t="s">
        <v>423</v>
      </c>
      <c r="E6" s="483"/>
    </row>
    <row r="7" spans="1:6">
      <c r="A7" s="460"/>
      <c r="B7" s="446"/>
      <c r="C7" s="462" t="s">
        <v>150</v>
      </c>
      <c r="D7" s="476"/>
      <c r="E7" s="483"/>
    </row>
    <row r="8" spans="1:6">
      <c r="A8" s="460"/>
      <c r="B8" s="446"/>
      <c r="C8" s="462" t="s">
        <v>151</v>
      </c>
      <c r="D8" s="162"/>
      <c r="E8" s="485"/>
    </row>
    <row r="9" spans="1:6">
      <c r="A9" s="460"/>
      <c r="B9" s="447"/>
      <c r="C9" s="461" t="s">
        <v>170</v>
      </c>
      <c r="D9" s="162"/>
      <c r="E9" s="485"/>
    </row>
    <row r="10" spans="1:6">
      <c r="A10" s="455"/>
      <c r="B10" s="447"/>
      <c r="C10" s="461" t="s">
        <v>171</v>
      </c>
      <c r="D10" s="162"/>
      <c r="E10" s="485"/>
    </row>
    <row r="11" spans="1:6">
      <c r="A11" s="455"/>
      <c r="B11" s="448"/>
      <c r="C11" s="461" t="s">
        <v>283</v>
      </c>
      <c r="D11" s="162"/>
      <c r="E11" s="485"/>
    </row>
    <row r="12" spans="1:6">
      <c r="A12" s="463"/>
      <c r="B12" s="447"/>
      <c r="C12" s="461" t="s">
        <v>172</v>
      </c>
      <c r="D12" s="476" t="s">
        <v>426</v>
      </c>
      <c r="E12" s="483"/>
    </row>
    <row r="13" spans="1:6">
      <c r="A13" s="455"/>
      <c r="B13" s="449"/>
      <c r="C13" s="465" t="s">
        <v>173</v>
      </c>
      <c r="D13" s="162"/>
      <c r="E13" s="485"/>
    </row>
    <row r="14" spans="1:6" s="464" customFormat="1">
      <c r="B14" s="447"/>
      <c r="C14" s="462" t="s">
        <v>62</v>
      </c>
      <c r="D14" s="162"/>
      <c r="E14" s="485"/>
    </row>
    <row r="15" spans="1:6">
      <c r="A15" s="455"/>
      <c r="B15" s="449"/>
      <c r="C15" s="462" t="s">
        <v>154</v>
      </c>
      <c r="D15" s="162"/>
      <c r="E15" s="485"/>
    </row>
    <row r="16" spans="1:6" s="464" customFormat="1">
      <c r="B16" s="447"/>
      <c r="C16" s="462" t="s">
        <v>155</v>
      </c>
      <c r="D16" s="162"/>
      <c r="E16" s="485"/>
    </row>
    <row r="17" spans="1:5">
      <c r="A17" s="455"/>
      <c r="B17" s="455"/>
      <c r="C17" s="466"/>
      <c r="D17" s="467"/>
      <c r="E17" s="486"/>
    </row>
    <row r="18" spans="1:5">
      <c r="A18" s="455"/>
      <c r="B18" s="126" t="s">
        <v>334</v>
      </c>
      <c r="C18" s="454" t="s">
        <v>334</v>
      </c>
      <c r="D18" s="467"/>
      <c r="E18" s="486"/>
    </row>
    <row r="19" spans="1:5">
      <c r="A19" s="455"/>
      <c r="B19" s="447"/>
      <c r="C19" s="461" t="s">
        <v>164</v>
      </c>
      <c r="D19" s="477" t="s">
        <v>427</v>
      </c>
      <c r="E19" s="487"/>
    </row>
    <row r="20" spans="1:5">
      <c r="A20" s="455"/>
      <c r="B20" s="446"/>
      <c r="C20" s="461" t="s">
        <v>165</v>
      </c>
      <c r="D20" s="478"/>
      <c r="E20" s="488"/>
    </row>
    <row r="21" spans="1:5">
      <c r="A21" s="460"/>
      <c r="B21" s="447"/>
      <c r="C21" s="461" t="s">
        <v>402</v>
      </c>
      <c r="D21" s="478"/>
      <c r="E21" s="488"/>
    </row>
    <row r="22" spans="1:5">
      <c r="A22" s="455"/>
      <c r="B22" s="447"/>
      <c r="C22" s="461" t="s">
        <v>403</v>
      </c>
      <c r="D22" s="476" t="s">
        <v>424</v>
      </c>
      <c r="E22" s="483"/>
    </row>
    <row r="23" spans="1:5">
      <c r="A23" s="455"/>
      <c r="B23" s="455"/>
      <c r="C23" s="466"/>
      <c r="D23" s="467"/>
      <c r="E23" s="486"/>
    </row>
    <row r="24" spans="1:5">
      <c r="A24" s="455"/>
      <c r="B24" s="126" t="s">
        <v>175</v>
      </c>
      <c r="C24" s="454" t="s">
        <v>175</v>
      </c>
      <c r="D24" s="476" t="s">
        <v>420</v>
      </c>
      <c r="E24" s="483"/>
    </row>
    <row r="25" spans="1:5" s="464" customFormat="1">
      <c r="B25" s="455"/>
      <c r="C25" s="453"/>
      <c r="D25" s="467"/>
      <c r="E25" s="486"/>
    </row>
    <row r="26" spans="1:5">
      <c r="A26" s="455"/>
      <c r="B26" s="450" t="s">
        <v>405</v>
      </c>
      <c r="C26" s="454" t="s">
        <v>404</v>
      </c>
      <c r="D26" s="475"/>
      <c r="E26" s="489"/>
    </row>
    <row r="27" spans="1:5">
      <c r="A27" s="455"/>
      <c r="B27" s="447"/>
      <c r="C27" s="473" t="s">
        <v>302</v>
      </c>
      <c r="D27" s="467"/>
      <c r="E27" s="486"/>
    </row>
    <row r="28" spans="1:5">
      <c r="A28" s="455"/>
      <c r="B28" s="447"/>
      <c r="C28" s="461" t="s">
        <v>415</v>
      </c>
      <c r="D28" s="478"/>
      <c r="E28" s="488"/>
    </row>
    <row r="29" spans="1:5">
      <c r="A29" s="455"/>
      <c r="B29" s="447"/>
      <c r="C29" s="461" t="s">
        <v>416</v>
      </c>
      <c r="D29" s="478"/>
      <c r="E29" s="488"/>
    </row>
    <row r="30" spans="1:5">
      <c r="A30" s="455"/>
      <c r="B30" s="447"/>
      <c r="C30" s="461" t="s">
        <v>131</v>
      </c>
      <c r="D30" s="478"/>
      <c r="E30" s="488"/>
    </row>
    <row r="31" spans="1:5">
      <c r="A31" s="455"/>
      <c r="B31" s="447"/>
      <c r="C31" s="461" t="s">
        <v>130</v>
      </c>
      <c r="D31" s="478"/>
      <c r="E31" s="488"/>
    </row>
    <row r="32" spans="1:5">
      <c r="A32" s="455"/>
      <c r="B32" s="447"/>
      <c r="C32" s="461" t="s">
        <v>134</v>
      </c>
      <c r="D32" s="478"/>
      <c r="E32" s="488"/>
    </row>
    <row r="33" spans="1:5">
      <c r="A33" s="455"/>
      <c r="B33" s="447"/>
      <c r="C33" s="473" t="s">
        <v>303</v>
      </c>
      <c r="D33" s="467"/>
      <c r="E33" s="486"/>
    </row>
    <row r="34" spans="1:5">
      <c r="A34" s="455"/>
      <c r="B34" s="447"/>
      <c r="C34" s="461" t="s">
        <v>300</v>
      </c>
      <c r="D34" s="478"/>
      <c r="E34" s="488"/>
    </row>
    <row r="35" spans="1:5">
      <c r="A35" s="455"/>
      <c r="B35" s="447"/>
      <c r="C35" s="461" t="s">
        <v>389</v>
      </c>
      <c r="D35" s="478"/>
      <c r="E35" s="488"/>
    </row>
    <row r="36" spans="1:5">
      <c r="A36" s="455"/>
      <c r="B36" s="447"/>
      <c r="C36" s="461" t="s">
        <v>301</v>
      </c>
      <c r="D36" s="478"/>
      <c r="E36" s="488"/>
    </row>
    <row r="37" spans="1:5">
      <c r="A37" s="455"/>
      <c r="B37" s="455"/>
      <c r="C37" s="461"/>
      <c r="D37" s="467"/>
      <c r="E37" s="486"/>
    </row>
    <row r="38" spans="1:5">
      <c r="A38" s="455"/>
      <c r="B38" s="450" t="s">
        <v>398</v>
      </c>
      <c r="C38" s="457" t="s">
        <v>399</v>
      </c>
      <c r="D38" s="468"/>
      <c r="E38" s="490"/>
    </row>
    <row r="39" spans="1:5">
      <c r="A39" s="455"/>
      <c r="B39" s="450"/>
      <c r="C39" s="461" t="s">
        <v>411</v>
      </c>
      <c r="D39" s="479" t="s">
        <v>413</v>
      </c>
      <c r="E39" s="491" t="s">
        <v>418</v>
      </c>
    </row>
    <row r="40" spans="1:5">
      <c r="A40" s="455"/>
      <c r="B40" s="447"/>
      <c r="C40" s="461" t="s">
        <v>412</v>
      </c>
      <c r="D40" s="479" t="s">
        <v>414</v>
      </c>
      <c r="E40" s="491" t="s">
        <v>419</v>
      </c>
    </row>
    <row r="41" spans="1:5">
      <c r="A41" s="455"/>
      <c r="B41" s="447"/>
      <c r="C41" s="457" t="s">
        <v>401</v>
      </c>
      <c r="D41" s="458"/>
      <c r="E41" s="484"/>
    </row>
    <row r="42" spans="1:5">
      <c r="A42" s="455"/>
      <c r="B42" s="447"/>
      <c r="C42" s="473" t="s">
        <v>400</v>
      </c>
      <c r="D42" s="475" t="s">
        <v>409</v>
      </c>
      <c r="E42" s="489"/>
    </row>
    <row r="43" spans="1:5">
      <c r="A43" s="455"/>
      <c r="B43" s="447"/>
      <c r="C43" s="461" t="s">
        <v>300</v>
      </c>
      <c r="D43" s="476" t="s">
        <v>408</v>
      </c>
      <c r="E43" s="483"/>
    </row>
    <row r="44" spans="1:5">
      <c r="A44" s="455"/>
      <c r="B44" s="451"/>
      <c r="C44" s="461" t="s">
        <v>389</v>
      </c>
      <c r="D44" s="480"/>
      <c r="E44" s="480"/>
    </row>
    <row r="45" spans="1:5" s="469" customFormat="1" ht="12.75">
      <c r="B45" s="449"/>
      <c r="C45" s="461" t="s">
        <v>301</v>
      </c>
      <c r="D45" s="162"/>
      <c r="E45" s="485"/>
    </row>
    <row r="46" spans="1:5" s="464" customFormat="1" ht="12.75">
      <c r="A46" s="470"/>
      <c r="B46" s="449"/>
      <c r="C46" s="473" t="s">
        <v>302</v>
      </c>
      <c r="D46" s="475" t="s">
        <v>410</v>
      </c>
      <c r="E46" s="489"/>
    </row>
    <row r="47" spans="1:5" s="464" customFormat="1" ht="12.75">
      <c r="A47" s="470"/>
      <c r="B47" s="449"/>
      <c r="C47" s="461" t="s">
        <v>415</v>
      </c>
      <c r="D47" s="162"/>
      <c r="E47" s="485"/>
    </row>
    <row r="48" spans="1:5" s="464" customFormat="1" ht="12.75">
      <c r="A48" s="470"/>
      <c r="B48" s="166"/>
      <c r="C48" s="461" t="s">
        <v>416</v>
      </c>
      <c r="D48" s="162"/>
      <c r="E48" s="485"/>
    </row>
    <row r="49" spans="1:5" s="464" customFormat="1" ht="12.75">
      <c r="A49" s="470"/>
      <c r="B49" s="166"/>
      <c r="C49" s="461" t="s">
        <v>131</v>
      </c>
      <c r="D49" s="162"/>
      <c r="E49" s="485"/>
    </row>
    <row r="50" spans="1:5" s="464" customFormat="1" ht="12.75">
      <c r="A50" s="470"/>
      <c r="B50" s="451"/>
      <c r="C50" s="461" t="s">
        <v>130</v>
      </c>
      <c r="D50" s="481" t="s">
        <v>428</v>
      </c>
      <c r="E50" s="492"/>
    </row>
    <row r="51" spans="1:5" s="469" customFormat="1" ht="12.75">
      <c r="B51" s="166"/>
      <c r="C51" s="461" t="s">
        <v>134</v>
      </c>
      <c r="D51" s="162"/>
      <c r="E51" s="485"/>
    </row>
    <row r="52" spans="1:5" s="464" customFormat="1" ht="12.75">
      <c r="A52" s="470"/>
    </row>
    <row r="53" spans="1:5" s="464" customFormat="1" ht="12.75">
      <c r="A53" s="470"/>
      <c r="B53" s="470"/>
      <c r="D53" s="458"/>
      <c r="E53" s="484"/>
    </row>
    <row r="54" spans="1:5" s="464" customFormat="1" ht="12.75">
      <c r="A54" s="470"/>
      <c r="B54" s="470"/>
      <c r="D54" s="458"/>
      <c r="E54" s="484"/>
    </row>
    <row r="55" spans="1:5">
      <c r="C55" s="47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70C0"/>
  </sheetPr>
  <dimension ref="A1:AO340"/>
  <sheetViews>
    <sheetView topLeftCell="A265" zoomScale="70" zoomScaleNormal="70" workbookViewId="0"/>
  </sheetViews>
  <sheetFormatPr defaultColWidth="9.140625" defaultRowHeight="12.75"/>
  <cols>
    <col min="1" max="1" width="4.140625" style="8" customWidth="1"/>
    <col min="2" max="7" width="9.140625" style="8"/>
    <col min="8" max="8" width="5.42578125" style="8" customWidth="1"/>
    <col min="9" max="11" width="9.140625" style="8"/>
    <col min="12" max="12" width="4.140625" style="8" customWidth="1"/>
    <col min="13" max="18" width="9.140625" style="8"/>
    <col min="19" max="19" width="5.42578125" style="8" customWidth="1"/>
    <col min="20" max="22" width="9.140625" style="8"/>
    <col min="23" max="23" width="23" style="8" customWidth="1"/>
    <col min="24" max="24" width="9.140625" style="8"/>
    <col min="25" max="25" width="36.42578125" style="8" customWidth="1"/>
    <col min="26" max="16384" width="9.140625" style="8"/>
  </cols>
  <sheetData>
    <row r="1" spans="1:40">
      <c r="W1" s="391"/>
      <c r="X1" s="391"/>
      <c r="Y1" s="391"/>
      <c r="Z1" s="393">
        <f t="shared" ref="Z1:AC1" si="0">AA1-1</f>
        <v>2015</v>
      </c>
      <c r="AA1" s="393">
        <f t="shared" si="0"/>
        <v>2016</v>
      </c>
      <c r="AB1" s="393">
        <f t="shared" si="0"/>
        <v>2017</v>
      </c>
      <c r="AC1" s="393">
        <f t="shared" si="0"/>
        <v>2018</v>
      </c>
      <c r="AD1" s="393">
        <f>AE1-1</f>
        <v>2019</v>
      </c>
      <c r="AE1" s="394">
        <f>'Data Request'!C8</f>
        <v>2020</v>
      </c>
      <c r="AF1" s="393">
        <f>AE1+1</f>
        <v>2021</v>
      </c>
      <c r="AG1" s="393">
        <f t="shared" ref="AG1:AN1" si="1">AF1+1</f>
        <v>2022</v>
      </c>
      <c r="AH1" s="393">
        <f t="shared" si="1"/>
        <v>2023</v>
      </c>
      <c r="AI1" s="393">
        <f t="shared" si="1"/>
        <v>2024</v>
      </c>
      <c r="AJ1" s="393">
        <f t="shared" si="1"/>
        <v>2025</v>
      </c>
      <c r="AK1" s="393">
        <f t="shared" si="1"/>
        <v>2026</v>
      </c>
      <c r="AL1" s="393">
        <f t="shared" si="1"/>
        <v>2027</v>
      </c>
      <c r="AM1" s="393">
        <f t="shared" si="1"/>
        <v>2028</v>
      </c>
      <c r="AN1" s="393">
        <f t="shared" si="1"/>
        <v>2029</v>
      </c>
    </row>
    <row r="2" spans="1:40">
      <c r="Z2" s="13"/>
      <c r="AA2" s="13"/>
      <c r="AB2" s="13"/>
      <c r="AC2" s="13"/>
      <c r="AD2" s="13"/>
      <c r="AE2" s="13"/>
      <c r="AF2" s="13"/>
      <c r="AG2" s="13"/>
      <c r="AH2" s="13"/>
      <c r="AI2" s="13"/>
      <c r="AJ2" s="13"/>
      <c r="AK2" s="13"/>
      <c r="AL2" s="13"/>
      <c r="AM2" s="13"/>
      <c r="AN2" s="13"/>
    </row>
    <row r="3" spans="1:40">
      <c r="A3" s="413" t="s">
        <v>382</v>
      </c>
      <c r="B3" s="389"/>
      <c r="C3" s="389"/>
      <c r="D3" s="389"/>
      <c r="E3" s="389"/>
      <c r="F3" s="389"/>
      <c r="G3" s="389"/>
      <c r="H3" s="389"/>
      <c r="I3" s="389"/>
      <c r="J3" s="389"/>
      <c r="K3" s="389"/>
      <c r="L3" s="413" t="s">
        <v>382</v>
      </c>
      <c r="M3" s="389"/>
      <c r="N3" s="389"/>
      <c r="O3" s="389"/>
      <c r="P3" s="389"/>
      <c r="Q3" s="389"/>
      <c r="R3" s="389"/>
      <c r="S3" s="389"/>
      <c r="T3" s="389"/>
      <c r="U3" s="389"/>
      <c r="V3" s="389"/>
      <c r="W3" s="389"/>
      <c r="X3" s="389"/>
      <c r="Y3" s="389"/>
      <c r="Z3" s="389"/>
      <c r="AA3" s="389"/>
      <c r="AB3" s="389"/>
      <c r="AC3" s="389"/>
      <c r="AD3" s="389"/>
      <c r="AE3" s="389"/>
      <c r="AF3" s="389"/>
      <c r="AG3" s="389"/>
      <c r="AH3" s="389"/>
      <c r="AI3" s="389"/>
      <c r="AJ3" s="389"/>
      <c r="AK3" s="389"/>
      <c r="AL3" s="389"/>
      <c r="AM3" s="389"/>
      <c r="AN3" s="389"/>
    </row>
    <row r="5" spans="1:40">
      <c r="A5" s="390"/>
      <c r="B5" s="390"/>
      <c r="C5" s="390"/>
      <c r="D5" s="390"/>
      <c r="E5" s="390"/>
      <c r="F5" s="390"/>
      <c r="G5" s="390"/>
      <c r="H5" s="390"/>
      <c r="I5" s="390"/>
      <c r="J5" s="390"/>
      <c r="L5" s="390"/>
      <c r="M5" s="390"/>
      <c r="N5" s="390"/>
      <c r="O5" s="390"/>
      <c r="P5" s="390"/>
      <c r="Q5" s="390"/>
      <c r="R5" s="390"/>
      <c r="S5" s="390"/>
      <c r="T5" s="390"/>
      <c r="U5" s="390"/>
      <c r="Z5" s="13">
        <f>Z$1</f>
        <v>2015</v>
      </c>
      <c r="AA5" s="13">
        <f t="shared" ref="AA5:AN5" si="2">AA$1</f>
        <v>2016</v>
      </c>
      <c r="AB5" s="13">
        <f t="shared" si="2"/>
        <v>2017</v>
      </c>
      <c r="AC5" s="13">
        <f t="shared" si="2"/>
        <v>2018</v>
      </c>
      <c r="AD5" s="13">
        <f t="shared" si="2"/>
        <v>2019</v>
      </c>
      <c r="AE5" s="13">
        <f t="shared" si="2"/>
        <v>2020</v>
      </c>
      <c r="AF5" s="13">
        <f t="shared" si="2"/>
        <v>2021</v>
      </c>
      <c r="AG5" s="13">
        <f t="shared" si="2"/>
        <v>2022</v>
      </c>
      <c r="AH5" s="13">
        <f t="shared" si="2"/>
        <v>2023</v>
      </c>
      <c r="AI5" s="13">
        <f t="shared" si="2"/>
        <v>2024</v>
      </c>
      <c r="AJ5" s="13">
        <f t="shared" si="2"/>
        <v>2025</v>
      </c>
      <c r="AK5" s="13">
        <f t="shared" si="2"/>
        <v>2026</v>
      </c>
      <c r="AL5" s="13">
        <f t="shared" si="2"/>
        <v>2027</v>
      </c>
      <c r="AM5" s="13">
        <f t="shared" si="2"/>
        <v>2028</v>
      </c>
      <c r="AN5" s="13">
        <f t="shared" si="2"/>
        <v>2029</v>
      </c>
    </row>
    <row r="6" spans="1:40">
      <c r="A6" s="390"/>
      <c r="B6" s="390"/>
      <c r="C6" s="390"/>
      <c r="D6" s="390"/>
      <c r="E6" s="390"/>
      <c r="F6" s="390"/>
      <c r="G6" s="390"/>
      <c r="H6" s="390"/>
      <c r="I6" s="390"/>
      <c r="J6" s="390"/>
      <c r="L6" s="390"/>
      <c r="M6" s="390"/>
      <c r="N6" s="390"/>
      <c r="O6" s="390"/>
      <c r="P6" s="390"/>
      <c r="Q6" s="390"/>
      <c r="R6" s="390"/>
      <c r="S6" s="390"/>
      <c r="T6" s="390"/>
      <c r="U6" s="390"/>
      <c r="W6" s="393" t="s">
        <v>60</v>
      </c>
      <c r="X6" s="397">
        <v>1</v>
      </c>
      <c r="Y6" s="8" t="s">
        <v>125</v>
      </c>
      <c r="Z6" s="398">
        <f ca="1">INDEX(INDIRECT(CONCATENATE("'",$W6,"'!$A$536:$DZ$10000")),MATCH($X6,INDIRECT(CONCATENATE("'",$W6,"'!$A$536:$A$10000")),0),MATCH(Z$1,INDIRECT(CONCATENATE("'",$W6,"'!$A$536:$DZ$536")),0))</f>
        <v>50052.607071129998</v>
      </c>
      <c r="AA6" s="398">
        <f t="shared" ref="AA6:AN9" ca="1" si="3">INDEX(INDIRECT(CONCATENATE("'",$W6,"'!$A$536:$DZ$10000")),MATCH($X6,INDIRECT(CONCATENATE("'",$W6,"'!$A$536:$A$10000")),0),MATCH(AA$1,INDIRECT(CONCATENATE("'",$W6,"'!$A$536:$DZ$536")),0))</f>
        <v>60926.024151289996</v>
      </c>
      <c r="AB6" s="398">
        <f t="shared" ca="1" si="3"/>
        <v>67766.729678169999</v>
      </c>
      <c r="AC6" s="398">
        <f t="shared" ca="1" si="3"/>
        <v>74946.368938600004</v>
      </c>
      <c r="AD6" s="398">
        <f t="shared" ca="1" si="3"/>
        <v>79684.219141039997</v>
      </c>
      <c r="AE6" s="398">
        <f t="shared" ca="1" si="3"/>
        <v>83668.430098092009</v>
      </c>
      <c r="AF6" s="398">
        <f t="shared" ca="1" si="3"/>
        <v>87851.851602996598</v>
      </c>
      <c r="AG6" s="398">
        <f t="shared" ca="1" si="3"/>
        <v>92244.44418314645</v>
      </c>
      <c r="AH6" s="398">
        <f t="shared" ca="1" si="3"/>
        <v>96856.666392303741</v>
      </c>
      <c r="AI6" s="398">
        <f t="shared" ca="1" si="3"/>
        <v>101699.49971191895</v>
      </c>
      <c r="AJ6" s="398">
        <f t="shared" ca="1" si="3"/>
        <v>106784.47469751489</v>
      </c>
      <c r="AK6" s="398">
        <f t="shared" ca="1" si="3"/>
        <v>112123.69843239067</v>
      </c>
      <c r="AL6" s="398">
        <f t="shared" ca="1" si="3"/>
        <v>117729.88335401018</v>
      </c>
      <c r="AM6" s="398">
        <f t="shared" ca="1" si="3"/>
        <v>123616.37752171067</v>
      </c>
      <c r="AN6" s="398">
        <f t="shared" ca="1" si="3"/>
        <v>129797.1963977962</v>
      </c>
    </row>
    <row r="7" spans="1:40">
      <c r="A7" s="390"/>
      <c r="B7" s="390"/>
      <c r="C7" s="390"/>
      <c r="D7" s="390"/>
      <c r="E7" s="390"/>
      <c r="F7" s="390"/>
      <c r="G7" s="390"/>
      <c r="H7" s="390"/>
      <c r="I7" s="390"/>
      <c r="J7" s="390"/>
      <c r="L7" s="390"/>
      <c r="M7" s="390"/>
      <c r="N7" s="390"/>
      <c r="O7" s="390"/>
      <c r="P7" s="390"/>
      <c r="Q7" s="390"/>
      <c r="R7" s="390"/>
      <c r="S7" s="390"/>
      <c r="T7" s="390"/>
      <c r="U7" s="390"/>
      <c r="W7" s="393" t="str">
        <f>W6</f>
        <v>Baseline</v>
      </c>
      <c r="X7" s="397">
        <v>2</v>
      </c>
      <c r="Y7" s="8" t="s">
        <v>355</v>
      </c>
      <c r="Z7" s="398">
        <f t="shared" ref="Z7:Z9" ca="1" si="4">INDEX(INDIRECT(CONCATENATE("'",$W7,"'!$A$536:$DZ$10000")),MATCH($X7,INDIRECT(CONCATENATE("'",$W7,"'!$A$536:$A$10000")),0),MATCH(Z$1,INDIRECT(CONCATENATE("'",$W7,"'!$A$536:$DZ$536")),0))</f>
        <v>40419.35233383</v>
      </c>
      <c r="AA7" s="398">
        <f t="shared" ca="1" si="3"/>
        <v>51110.023130049995</v>
      </c>
      <c r="AB7" s="398">
        <f t="shared" ca="1" si="3"/>
        <v>45700.911293280005</v>
      </c>
      <c r="AC7" s="398">
        <f t="shared" ca="1" si="3"/>
        <v>53525.419815960006</v>
      </c>
      <c r="AD7" s="398">
        <f t="shared" ca="1" si="3"/>
        <v>52971.391009790001</v>
      </c>
      <c r="AE7" s="398">
        <f t="shared" ca="1" si="3"/>
        <v>55619.960560279505</v>
      </c>
      <c r="AF7" s="398">
        <f t="shared" ca="1" si="3"/>
        <v>58400.958588293477</v>
      </c>
      <c r="AG7" s="398">
        <f t="shared" ca="1" si="3"/>
        <v>61321.006517708156</v>
      </c>
      <c r="AH7" s="398">
        <f t="shared" ca="1" si="3"/>
        <v>64387.056843593557</v>
      </c>
      <c r="AI7" s="398">
        <f t="shared" ca="1" si="3"/>
        <v>67606.409685773251</v>
      </c>
      <c r="AJ7" s="398">
        <f t="shared" ca="1" si="3"/>
        <v>70986.730170061899</v>
      </c>
      <c r="AK7" s="398">
        <f t="shared" ca="1" si="3"/>
        <v>74536.06667856501</v>
      </c>
      <c r="AL7" s="398">
        <f t="shared" ca="1" si="3"/>
        <v>78262.870012493251</v>
      </c>
      <c r="AM7" s="398">
        <f t="shared" ca="1" si="3"/>
        <v>82176.013513117912</v>
      </c>
      <c r="AN7" s="398">
        <f t="shared" ca="1" si="3"/>
        <v>86284.814188773802</v>
      </c>
    </row>
    <row r="8" spans="1:40">
      <c r="A8" s="390"/>
      <c r="B8" s="390"/>
      <c r="C8" s="390"/>
      <c r="D8" s="390"/>
      <c r="E8" s="390"/>
      <c r="F8" s="390"/>
      <c r="G8" s="390"/>
      <c r="H8" s="390"/>
      <c r="I8" s="390"/>
      <c r="J8" s="390"/>
      <c r="L8" s="390"/>
      <c r="M8" s="390"/>
      <c r="N8" s="390"/>
      <c r="O8" s="390"/>
      <c r="P8" s="390"/>
      <c r="Q8" s="390"/>
      <c r="R8" s="390"/>
      <c r="S8" s="390"/>
      <c r="T8" s="390"/>
      <c r="U8" s="390"/>
      <c r="W8" s="393" t="str">
        <f t="shared" ref="W8:W9" si="5">W7</f>
        <v>Baseline</v>
      </c>
      <c r="X8" s="397">
        <v>3</v>
      </c>
      <c r="Y8" s="8" t="s">
        <v>6</v>
      </c>
      <c r="Z8" s="398">
        <f t="shared" ca="1" si="4"/>
        <v>9093.8036747000006</v>
      </c>
      <c r="AA8" s="398">
        <f t="shared" ca="1" si="3"/>
        <v>9140.44405482</v>
      </c>
      <c r="AB8" s="398">
        <f t="shared" ca="1" si="3"/>
        <v>18104.562225630001</v>
      </c>
      <c r="AC8" s="398">
        <f t="shared" ca="1" si="3"/>
        <v>17552.10593709</v>
      </c>
      <c r="AD8" s="398">
        <f t="shared" ca="1" si="3"/>
        <v>24093.842507000001</v>
      </c>
      <c r="AE8" s="398">
        <f t="shared" ca="1" si="3"/>
        <v>25298.534632350002</v>
      </c>
      <c r="AF8" s="398">
        <f t="shared" ca="1" si="3"/>
        <v>26563.461363967501</v>
      </c>
      <c r="AG8" s="398">
        <f t="shared" ca="1" si="3"/>
        <v>27891.63443216588</v>
      </c>
      <c r="AH8" s="398">
        <f t="shared" ca="1" si="3"/>
        <v>29286.21615377417</v>
      </c>
      <c r="AI8" s="398">
        <f t="shared" ca="1" si="3"/>
        <v>30750.526961462881</v>
      </c>
      <c r="AJ8" s="398">
        <f t="shared" ca="1" si="3"/>
        <v>32288.053309536022</v>
      </c>
      <c r="AK8" s="398">
        <f t="shared" ca="1" si="3"/>
        <v>33902.455975012832</v>
      </c>
      <c r="AL8" s="398">
        <f t="shared" ca="1" si="3"/>
        <v>35597.578773763467</v>
      </c>
      <c r="AM8" s="398">
        <f t="shared" ca="1" si="3"/>
        <v>37377.457712451644</v>
      </c>
      <c r="AN8" s="398">
        <f t="shared" ca="1" si="3"/>
        <v>39246.330598074223</v>
      </c>
    </row>
    <row r="9" spans="1:40">
      <c r="A9" s="390"/>
      <c r="B9" s="390"/>
      <c r="C9" s="390"/>
      <c r="D9" s="390"/>
      <c r="E9" s="390"/>
      <c r="F9" s="390"/>
      <c r="G9" s="390"/>
      <c r="H9" s="390"/>
      <c r="I9" s="390"/>
      <c r="J9" s="390"/>
      <c r="L9" s="390"/>
      <c r="M9" s="390"/>
      <c r="N9" s="390"/>
      <c r="O9" s="390"/>
      <c r="P9" s="390"/>
      <c r="Q9" s="390"/>
      <c r="R9" s="390"/>
      <c r="S9" s="390"/>
      <c r="T9" s="390"/>
      <c r="U9" s="390"/>
      <c r="W9" s="393" t="str">
        <f t="shared" si="5"/>
        <v>Baseline</v>
      </c>
      <c r="X9" s="397">
        <v>4</v>
      </c>
      <c r="Y9" s="8" t="s">
        <v>62</v>
      </c>
      <c r="Z9" s="398">
        <f t="shared" ca="1" si="4"/>
        <v>539.4510626</v>
      </c>
      <c r="AA9" s="398">
        <f t="shared" ca="1" si="3"/>
        <v>675.55696641999998</v>
      </c>
      <c r="AB9" s="398">
        <f t="shared" ca="1" si="3"/>
        <v>3961.25615926</v>
      </c>
      <c r="AC9" s="398">
        <f t="shared" ca="1" si="3"/>
        <v>3868.8431855500003</v>
      </c>
      <c r="AD9" s="398">
        <f t="shared" ca="1" si="3"/>
        <v>2618.98562425</v>
      </c>
      <c r="AE9" s="398">
        <f t="shared" ca="1" si="3"/>
        <v>2749.9349054625</v>
      </c>
      <c r="AF9" s="398">
        <f t="shared" ca="1" si="3"/>
        <v>2887.4316507356252</v>
      </c>
      <c r="AG9" s="398">
        <f t="shared" ca="1" si="3"/>
        <v>3031.8032332724065</v>
      </c>
      <c r="AH9" s="398">
        <f t="shared" ca="1" si="3"/>
        <v>3183.3933949360267</v>
      </c>
      <c r="AI9" s="398">
        <f t="shared" ca="1" si="3"/>
        <v>3342.5630646828281</v>
      </c>
      <c r="AJ9" s="398">
        <f t="shared" ca="1" si="3"/>
        <v>3509.6912179169694</v>
      </c>
      <c r="AK9" s="398">
        <f t="shared" ca="1" si="3"/>
        <v>3685.1757788128184</v>
      </c>
      <c r="AL9" s="398">
        <f t="shared" ca="1" si="3"/>
        <v>3869.4345677534589</v>
      </c>
      <c r="AM9" s="398">
        <f t="shared" ca="1" si="3"/>
        <v>4062.9062961411319</v>
      </c>
      <c r="AN9" s="398">
        <f t="shared" ca="1" si="3"/>
        <v>4266.0516109481887</v>
      </c>
    </row>
    <row r="10" spans="1:40">
      <c r="A10" s="390"/>
      <c r="B10" s="390"/>
      <c r="C10" s="390"/>
      <c r="D10" s="390"/>
      <c r="E10" s="390"/>
      <c r="F10" s="390"/>
      <c r="G10" s="390"/>
      <c r="H10" s="390"/>
      <c r="I10" s="390"/>
      <c r="J10" s="390"/>
      <c r="L10" s="390"/>
      <c r="M10" s="390"/>
      <c r="N10" s="390"/>
      <c r="O10" s="390"/>
      <c r="P10" s="390"/>
      <c r="Q10" s="390"/>
      <c r="R10" s="390"/>
      <c r="S10" s="390"/>
      <c r="T10" s="390"/>
      <c r="U10" s="390"/>
    </row>
    <row r="11" spans="1:40">
      <c r="A11" s="390"/>
      <c r="B11" s="390"/>
      <c r="C11" s="390"/>
      <c r="D11" s="390"/>
      <c r="E11" s="390"/>
      <c r="F11" s="390"/>
      <c r="G11" s="390"/>
      <c r="H11" s="390"/>
      <c r="I11" s="390"/>
      <c r="J11" s="390"/>
      <c r="L11" s="390"/>
      <c r="M11" s="390"/>
      <c r="N11" s="390"/>
      <c r="O11" s="390"/>
      <c r="P11" s="390"/>
      <c r="Q11" s="390"/>
      <c r="R11" s="390"/>
      <c r="S11" s="390"/>
      <c r="T11" s="390"/>
      <c r="U11" s="390"/>
    </row>
    <row r="12" spans="1:40">
      <c r="A12" s="390"/>
      <c r="B12" s="390"/>
      <c r="C12" s="390"/>
      <c r="D12" s="390"/>
      <c r="E12" s="390"/>
      <c r="F12" s="390"/>
      <c r="G12" s="390"/>
      <c r="H12" s="390"/>
      <c r="I12" s="390"/>
      <c r="J12" s="390"/>
      <c r="L12" s="390"/>
      <c r="M12" s="390"/>
      <c r="N12" s="390"/>
      <c r="O12" s="390"/>
      <c r="P12" s="390"/>
      <c r="Q12" s="390"/>
      <c r="R12" s="390"/>
      <c r="S12" s="390"/>
      <c r="T12" s="390"/>
      <c r="U12" s="390"/>
    </row>
    <row r="13" spans="1:40">
      <c r="A13" s="390"/>
      <c r="B13" s="390"/>
      <c r="C13" s="390"/>
      <c r="D13" s="390"/>
      <c r="E13" s="390"/>
      <c r="F13" s="390"/>
      <c r="G13" s="390"/>
      <c r="H13" s="390"/>
      <c r="I13" s="390"/>
      <c r="J13" s="390"/>
      <c r="L13" s="390"/>
      <c r="M13" s="390"/>
      <c r="N13" s="390"/>
      <c r="O13" s="390"/>
      <c r="P13" s="390"/>
      <c r="Q13" s="390"/>
      <c r="R13" s="390"/>
      <c r="S13" s="390"/>
      <c r="T13" s="390"/>
      <c r="U13" s="390"/>
    </row>
    <row r="14" spans="1:40">
      <c r="A14" s="390"/>
      <c r="B14" s="390"/>
      <c r="C14" s="390"/>
      <c r="D14" s="390"/>
      <c r="E14" s="390"/>
      <c r="F14" s="390"/>
      <c r="G14" s="390"/>
      <c r="H14" s="390"/>
      <c r="I14" s="390"/>
      <c r="J14" s="390"/>
      <c r="L14" s="390"/>
      <c r="M14" s="390"/>
      <c r="N14" s="390"/>
      <c r="O14" s="390"/>
      <c r="P14" s="390"/>
      <c r="Q14" s="390"/>
      <c r="R14" s="390"/>
      <c r="S14" s="390"/>
      <c r="T14" s="390"/>
      <c r="U14" s="390"/>
    </row>
    <row r="15" spans="1:40">
      <c r="A15" s="390"/>
      <c r="B15" s="390"/>
      <c r="C15" s="390"/>
      <c r="D15" s="390"/>
      <c r="E15" s="390"/>
      <c r="F15" s="390"/>
      <c r="G15" s="390"/>
      <c r="H15" s="390"/>
      <c r="I15" s="390"/>
      <c r="J15" s="390"/>
      <c r="L15" s="390"/>
      <c r="M15" s="390"/>
      <c r="N15" s="390"/>
      <c r="O15" s="390"/>
      <c r="P15" s="390"/>
      <c r="Q15" s="390"/>
      <c r="R15" s="390"/>
      <c r="S15" s="390"/>
      <c r="T15" s="390"/>
      <c r="U15" s="390"/>
    </row>
    <row r="16" spans="1:40">
      <c r="A16" s="390"/>
      <c r="B16" s="390"/>
      <c r="C16" s="390"/>
      <c r="D16" s="390"/>
      <c r="E16" s="390"/>
      <c r="F16" s="390"/>
      <c r="G16" s="390"/>
      <c r="H16" s="390"/>
      <c r="I16" s="390"/>
      <c r="J16" s="390"/>
      <c r="L16" s="390"/>
      <c r="M16" s="390"/>
      <c r="N16" s="390"/>
      <c r="O16" s="390"/>
      <c r="P16" s="390"/>
      <c r="Q16" s="390"/>
      <c r="R16" s="390"/>
      <c r="S16" s="390"/>
      <c r="T16" s="390"/>
      <c r="U16" s="390"/>
    </row>
    <row r="17" spans="1:40">
      <c r="A17" s="390"/>
      <c r="B17" s="390"/>
      <c r="C17" s="390"/>
      <c r="D17" s="390"/>
      <c r="E17" s="390"/>
      <c r="F17" s="390"/>
      <c r="G17" s="390"/>
      <c r="H17" s="390"/>
      <c r="I17" s="390"/>
      <c r="J17" s="390"/>
      <c r="L17" s="390"/>
      <c r="M17" s="390"/>
      <c r="N17" s="390"/>
      <c r="O17" s="390"/>
      <c r="P17" s="390"/>
      <c r="Q17" s="390"/>
      <c r="R17" s="390"/>
      <c r="S17" s="390"/>
      <c r="T17" s="390"/>
      <c r="U17" s="390"/>
    </row>
    <row r="18" spans="1:40">
      <c r="A18" s="390"/>
      <c r="B18" s="390"/>
      <c r="C18" s="390"/>
      <c r="D18" s="390"/>
      <c r="E18" s="390"/>
      <c r="F18" s="390"/>
      <c r="G18" s="390"/>
      <c r="H18" s="390"/>
      <c r="I18" s="390"/>
      <c r="J18" s="390"/>
      <c r="L18" s="390"/>
      <c r="M18" s="390"/>
      <c r="N18" s="390"/>
      <c r="O18" s="390"/>
      <c r="P18" s="390"/>
      <c r="Q18" s="390"/>
      <c r="R18" s="390"/>
      <c r="S18" s="390"/>
      <c r="T18" s="390"/>
      <c r="U18" s="390"/>
    </row>
    <row r="19" spans="1:40">
      <c r="A19" s="390"/>
      <c r="B19" s="390"/>
      <c r="C19" s="390"/>
      <c r="D19" s="390"/>
      <c r="E19" s="390"/>
      <c r="F19" s="390"/>
      <c r="G19" s="390"/>
      <c r="H19" s="390"/>
      <c r="I19" s="390"/>
      <c r="J19" s="390"/>
      <c r="L19" s="390"/>
      <c r="M19" s="390"/>
      <c r="N19" s="390"/>
      <c r="O19" s="390"/>
      <c r="P19" s="390"/>
      <c r="Q19" s="390"/>
      <c r="R19" s="390"/>
      <c r="S19" s="390"/>
      <c r="T19" s="390"/>
      <c r="U19" s="390"/>
    </row>
    <row r="20" spans="1:40">
      <c r="A20" s="390"/>
      <c r="B20" s="390"/>
      <c r="C20" s="390"/>
      <c r="D20" s="390"/>
      <c r="E20" s="390"/>
      <c r="F20" s="390"/>
      <c r="G20" s="390"/>
      <c r="H20" s="390"/>
      <c r="I20" s="390"/>
      <c r="J20" s="390"/>
      <c r="L20" s="390"/>
      <c r="M20" s="390"/>
      <c r="N20" s="390"/>
      <c r="O20" s="390"/>
      <c r="P20" s="390"/>
      <c r="Q20" s="390"/>
      <c r="R20" s="390"/>
      <c r="S20" s="390"/>
      <c r="T20" s="390"/>
      <c r="U20" s="390"/>
    </row>
    <row r="21" spans="1:40">
      <c r="A21" s="390"/>
      <c r="B21" s="390"/>
      <c r="C21" s="390"/>
      <c r="D21" s="390"/>
      <c r="E21" s="390"/>
      <c r="F21" s="390"/>
      <c r="G21" s="390"/>
      <c r="H21" s="390"/>
      <c r="I21" s="390"/>
      <c r="J21" s="390"/>
      <c r="L21" s="390"/>
      <c r="M21" s="390"/>
      <c r="N21" s="390"/>
      <c r="O21" s="390"/>
      <c r="P21" s="390"/>
      <c r="Q21" s="390"/>
      <c r="R21" s="390"/>
      <c r="S21" s="390"/>
      <c r="T21" s="390"/>
      <c r="U21" s="390"/>
    </row>
    <row r="22" spans="1:40">
      <c r="A22" s="390"/>
      <c r="B22" s="390"/>
      <c r="C22" s="390"/>
      <c r="D22" s="390"/>
      <c r="E22" s="390"/>
      <c r="F22" s="390"/>
      <c r="G22" s="390"/>
      <c r="H22" s="390"/>
      <c r="I22" s="390"/>
      <c r="J22" s="390"/>
      <c r="L22" s="390"/>
      <c r="M22" s="390"/>
      <c r="N22" s="390"/>
      <c r="O22" s="390"/>
      <c r="P22" s="390"/>
      <c r="Q22" s="390"/>
      <c r="R22" s="390"/>
      <c r="S22" s="390"/>
      <c r="T22" s="390"/>
      <c r="U22" s="390"/>
    </row>
    <row r="23" spans="1:40">
      <c r="A23" s="390"/>
      <c r="B23" s="390"/>
      <c r="C23" s="390"/>
      <c r="D23" s="390"/>
      <c r="E23" s="390"/>
      <c r="F23" s="390"/>
      <c r="G23" s="390"/>
      <c r="H23" s="390"/>
      <c r="I23" s="390"/>
      <c r="J23" s="390"/>
      <c r="L23" s="390"/>
      <c r="M23" s="390"/>
      <c r="N23" s="390"/>
      <c r="O23" s="390"/>
      <c r="P23" s="390"/>
      <c r="Q23" s="390"/>
      <c r="R23" s="390"/>
      <c r="S23" s="390"/>
      <c r="T23" s="390"/>
      <c r="U23" s="390"/>
    </row>
    <row r="24" spans="1:40">
      <c r="A24" s="390"/>
      <c r="B24" s="390"/>
      <c r="C24" s="390"/>
      <c r="D24" s="390"/>
      <c r="E24" s="390"/>
      <c r="F24" s="390"/>
      <c r="G24" s="390"/>
      <c r="H24" s="390"/>
      <c r="I24" s="390"/>
      <c r="J24" s="390"/>
      <c r="L24" s="390"/>
      <c r="M24" s="390"/>
      <c r="N24" s="390"/>
      <c r="O24" s="390"/>
      <c r="P24" s="390"/>
      <c r="Q24" s="390"/>
      <c r="R24" s="390"/>
      <c r="S24" s="390"/>
      <c r="T24" s="390"/>
      <c r="U24" s="390"/>
    </row>
    <row r="25" spans="1:40">
      <c r="A25" s="390"/>
      <c r="B25" s="390"/>
      <c r="C25" s="390"/>
      <c r="D25" s="390"/>
      <c r="E25" s="390"/>
      <c r="F25" s="390"/>
      <c r="G25" s="390"/>
      <c r="H25" s="390"/>
      <c r="I25" s="390"/>
      <c r="J25" s="390"/>
      <c r="L25" s="390"/>
      <c r="M25" s="390"/>
      <c r="N25" s="390"/>
      <c r="O25" s="390"/>
      <c r="P25" s="390"/>
      <c r="Q25" s="390"/>
      <c r="R25" s="390"/>
      <c r="S25" s="390"/>
      <c r="T25" s="390"/>
      <c r="U25" s="390"/>
      <c r="Z25" s="13">
        <f>Z$1</f>
        <v>2015</v>
      </c>
      <c r="AA25" s="13">
        <f t="shared" ref="AA25:AN25" si="6">AA$1</f>
        <v>2016</v>
      </c>
      <c r="AB25" s="13">
        <f t="shared" si="6"/>
        <v>2017</v>
      </c>
      <c r="AC25" s="13">
        <f t="shared" si="6"/>
        <v>2018</v>
      </c>
      <c r="AD25" s="13">
        <f t="shared" si="6"/>
        <v>2019</v>
      </c>
      <c r="AE25" s="13">
        <f t="shared" si="6"/>
        <v>2020</v>
      </c>
      <c r="AF25" s="13">
        <f t="shared" si="6"/>
        <v>2021</v>
      </c>
      <c r="AG25" s="13">
        <f t="shared" si="6"/>
        <v>2022</v>
      </c>
      <c r="AH25" s="13">
        <f t="shared" si="6"/>
        <v>2023</v>
      </c>
      <c r="AI25" s="13">
        <f t="shared" si="6"/>
        <v>2024</v>
      </c>
      <c r="AJ25" s="13">
        <f t="shared" si="6"/>
        <v>2025</v>
      </c>
      <c r="AK25" s="13">
        <f t="shared" si="6"/>
        <v>2026</v>
      </c>
      <c r="AL25" s="13">
        <f t="shared" si="6"/>
        <v>2027</v>
      </c>
      <c r="AM25" s="13">
        <f t="shared" si="6"/>
        <v>2028</v>
      </c>
      <c r="AN25" s="13">
        <f t="shared" si="6"/>
        <v>2029</v>
      </c>
    </row>
    <row r="26" spans="1:40">
      <c r="A26" s="390"/>
      <c r="B26" s="390"/>
      <c r="C26" s="390"/>
      <c r="D26" s="390"/>
      <c r="E26" s="390"/>
      <c r="F26" s="390"/>
      <c r="G26" s="390"/>
      <c r="H26" s="390"/>
      <c r="I26" s="390"/>
      <c r="J26" s="390"/>
      <c r="L26" s="390"/>
      <c r="M26" s="390"/>
      <c r="N26" s="390"/>
      <c r="O26" s="390"/>
      <c r="P26" s="390"/>
      <c r="Q26" s="390"/>
      <c r="R26" s="390"/>
      <c r="S26" s="390"/>
      <c r="T26" s="390"/>
      <c r="U26" s="390"/>
      <c r="W26" s="393" t="s">
        <v>60</v>
      </c>
      <c r="X26" s="397">
        <v>5</v>
      </c>
      <c r="Y26" s="8" t="s">
        <v>126</v>
      </c>
      <c r="Z26" s="398">
        <f t="shared" ref="Z26:AN31" ca="1" si="7">INDEX(INDIRECT(CONCATENATE("'",$W26,"'!$A$536:$DZ$10000")),MATCH($X26,INDIRECT(CONCATENATE("'",$W26,"'!$A$536:$A$10000")),0),MATCH(Z$1,INDIRECT(CONCATENATE("'",$W26,"'!$A$536:$DZ$536")),0))</f>
        <v>55862.913015310005</v>
      </c>
      <c r="AA26" s="398">
        <f t="shared" ca="1" si="7"/>
        <v>71640.805169309999</v>
      </c>
      <c r="AB26" s="398">
        <f t="shared" ca="1" si="7"/>
        <v>67151.009465919997</v>
      </c>
      <c r="AC26" s="398">
        <f t="shared" ca="1" si="7"/>
        <v>100158.96899600999</v>
      </c>
      <c r="AD26" s="398">
        <f t="shared" ca="1" si="7"/>
        <v>74252.954540609993</v>
      </c>
      <c r="AE26" s="398">
        <f t="shared" ca="1" si="7"/>
        <v>83574.500070880764</v>
      </c>
      <c r="AF26" s="398">
        <f t="shared" ca="1" si="7"/>
        <v>87962.182186121849</v>
      </c>
      <c r="AG26" s="398">
        <f t="shared" ca="1" si="7"/>
        <v>96369.727740144197</v>
      </c>
      <c r="AH26" s="398">
        <f t="shared" ca="1" si="7"/>
        <v>100208.89442056006</v>
      </c>
      <c r="AI26" s="398">
        <f t="shared" ca="1" si="7"/>
        <v>106076.01059200817</v>
      </c>
      <c r="AJ26" s="398">
        <f t="shared" ca="1" si="7"/>
        <v>83131.501603924407</v>
      </c>
      <c r="AK26" s="398">
        <f t="shared" ca="1" si="7"/>
        <v>86384.044880815462</v>
      </c>
      <c r="AL26" s="398">
        <f t="shared" ca="1" si="7"/>
        <v>92484.060415009706</v>
      </c>
      <c r="AM26" s="398">
        <f t="shared" ca="1" si="7"/>
        <v>91667.072983642618</v>
      </c>
      <c r="AN26" s="398">
        <f t="shared" ca="1" si="7"/>
        <v>93903.909161799762</v>
      </c>
    </row>
    <row r="27" spans="1:40">
      <c r="A27" s="390"/>
      <c r="B27" s="390"/>
      <c r="C27" s="390"/>
      <c r="D27" s="390"/>
      <c r="E27" s="390"/>
      <c r="F27" s="390"/>
      <c r="G27" s="390"/>
      <c r="H27" s="390"/>
      <c r="I27" s="390"/>
      <c r="J27" s="390"/>
      <c r="L27" s="390"/>
      <c r="M27" s="390"/>
      <c r="N27" s="390"/>
      <c r="O27" s="390"/>
      <c r="P27" s="390"/>
      <c r="Q27" s="390"/>
      <c r="R27" s="390"/>
      <c r="S27" s="390"/>
      <c r="T27" s="390"/>
      <c r="U27" s="390"/>
      <c r="W27" s="393" t="str">
        <f>W26</f>
        <v>Baseline</v>
      </c>
      <c r="X27" s="397">
        <v>6</v>
      </c>
      <c r="Y27" s="8" t="s">
        <v>269</v>
      </c>
      <c r="Z27" s="398">
        <f t="shared" ca="1" si="7"/>
        <v>20188.554982310001</v>
      </c>
      <c r="AA27" s="398">
        <f t="shared" ca="1" si="7"/>
        <v>22066.916758889998</v>
      </c>
      <c r="AB27" s="398">
        <f t="shared" ca="1" si="7"/>
        <v>21498.672226439998</v>
      </c>
      <c r="AC27" s="398">
        <f t="shared" ca="1" si="7"/>
        <v>24866.916758889998</v>
      </c>
      <c r="AD27" s="398">
        <f t="shared" ca="1" si="7"/>
        <v>19469.910426210001</v>
      </c>
      <c r="AE27" s="398">
        <f t="shared" ca="1" si="7"/>
        <v>20443.405947520503</v>
      </c>
      <c r="AF27" s="398">
        <f t="shared" ca="1" si="7"/>
        <v>21465.576244896525</v>
      </c>
      <c r="AG27" s="398">
        <f t="shared" ca="1" si="7"/>
        <v>22538.855057141354</v>
      </c>
      <c r="AH27" s="398">
        <f t="shared" ca="1" si="7"/>
        <v>23665.797809998421</v>
      </c>
      <c r="AI27" s="398">
        <f t="shared" ca="1" si="7"/>
        <v>24849.087700498345</v>
      </c>
      <c r="AJ27" s="398">
        <f t="shared" ca="1" si="7"/>
        <v>26091.542085523259</v>
      </c>
      <c r="AK27" s="398">
        <f t="shared" ca="1" si="7"/>
        <v>27396.119189799425</v>
      </c>
      <c r="AL27" s="398">
        <f t="shared" ca="1" si="7"/>
        <v>28765.925149289393</v>
      </c>
      <c r="AM27" s="398">
        <f t="shared" ca="1" si="7"/>
        <v>30204.221406753866</v>
      </c>
      <c r="AN27" s="398">
        <f t="shared" ca="1" si="7"/>
        <v>31714.432477091559</v>
      </c>
    </row>
    <row r="28" spans="1:40">
      <c r="A28" s="390"/>
      <c r="B28" s="390"/>
      <c r="C28" s="390"/>
      <c r="D28" s="390"/>
      <c r="E28" s="390"/>
      <c r="F28" s="390"/>
      <c r="G28" s="390"/>
      <c r="H28" s="390"/>
      <c r="I28" s="390"/>
      <c r="J28" s="390"/>
      <c r="L28" s="390"/>
      <c r="M28" s="390"/>
      <c r="N28" s="390"/>
      <c r="O28" s="390"/>
      <c r="P28" s="390"/>
      <c r="Q28" s="390"/>
      <c r="R28" s="390"/>
      <c r="S28" s="390"/>
      <c r="T28" s="390"/>
      <c r="U28" s="390"/>
      <c r="W28" s="393" t="str">
        <f t="shared" ref="W28" si="8">W27</f>
        <v>Baseline</v>
      </c>
      <c r="X28" s="397">
        <v>7</v>
      </c>
      <c r="Y28" s="8" t="s">
        <v>270</v>
      </c>
      <c r="Z28" s="398">
        <f t="shared" ca="1" si="7"/>
        <v>7876.8764730100002</v>
      </c>
      <c r="AA28" s="398">
        <f t="shared" ca="1" si="7"/>
        <v>8434.0781778199998</v>
      </c>
      <c r="AB28" s="398">
        <f t="shared" ca="1" si="7"/>
        <v>8142.9531023400004</v>
      </c>
      <c r="AC28" s="398">
        <f t="shared" ca="1" si="7"/>
        <v>13813.75702682</v>
      </c>
      <c r="AD28" s="398">
        <f t="shared" ca="1" si="7"/>
        <v>25770.995543459998</v>
      </c>
      <c r="AE28" s="398">
        <f t="shared" ca="1" si="7"/>
        <v>27059.545320632998</v>
      </c>
      <c r="AF28" s="398">
        <f t="shared" ca="1" si="7"/>
        <v>28412.522586664647</v>
      </c>
      <c r="AG28" s="398">
        <f t="shared" ca="1" si="7"/>
        <v>29833.148715997882</v>
      </c>
      <c r="AH28" s="398">
        <f t="shared" ca="1" si="7"/>
        <v>31324.806151797773</v>
      </c>
      <c r="AI28" s="398">
        <f t="shared" ca="1" si="7"/>
        <v>32891.046459387668</v>
      </c>
      <c r="AJ28" s="398">
        <f t="shared" ca="1" si="7"/>
        <v>34535.598782357047</v>
      </c>
      <c r="AK28" s="398">
        <f t="shared" ca="1" si="7"/>
        <v>36262.378721474903</v>
      </c>
      <c r="AL28" s="398">
        <f t="shared" ca="1" si="7"/>
        <v>38075.497657548643</v>
      </c>
      <c r="AM28" s="398">
        <f t="shared" ca="1" si="7"/>
        <v>39979.272540426078</v>
      </c>
      <c r="AN28" s="398">
        <f t="shared" ca="1" si="7"/>
        <v>41978.23616744738</v>
      </c>
    </row>
    <row r="29" spans="1:40">
      <c r="A29" s="390"/>
      <c r="B29" s="390"/>
      <c r="C29" s="390"/>
      <c r="D29" s="390"/>
      <c r="E29" s="390"/>
      <c r="F29" s="390"/>
      <c r="G29" s="390"/>
      <c r="H29" s="390"/>
      <c r="I29" s="390"/>
      <c r="J29" s="390"/>
      <c r="L29" s="390"/>
      <c r="M29" s="390"/>
      <c r="N29" s="390"/>
      <c r="O29" s="390"/>
      <c r="P29" s="390"/>
      <c r="Q29" s="390"/>
      <c r="R29" s="390"/>
      <c r="S29" s="390"/>
      <c r="T29" s="390"/>
      <c r="U29" s="390"/>
      <c r="W29" s="13"/>
      <c r="X29" s="399"/>
      <c r="Y29" s="8" t="s">
        <v>357</v>
      </c>
      <c r="Z29" s="398">
        <f ca="1">Z26-SUM(Z27,Z28,Z30,Z31)</f>
        <v>0</v>
      </c>
      <c r="AA29" s="398">
        <f t="shared" ref="AA29:AN29" ca="1" si="9">AA26-SUM(AA27,AA28,AA30,AA31)</f>
        <v>0</v>
      </c>
      <c r="AB29" s="398">
        <f t="shared" ca="1" si="9"/>
        <v>0</v>
      </c>
      <c r="AC29" s="398">
        <f t="shared" ca="1" si="9"/>
        <v>0</v>
      </c>
      <c r="AD29" s="398">
        <f t="shared" ca="1" si="9"/>
        <v>0</v>
      </c>
      <c r="AE29" s="398">
        <f t="shared" ca="1" si="9"/>
        <v>5608.8978032402665</v>
      </c>
      <c r="AF29" s="398">
        <f t="shared" ca="1" si="9"/>
        <v>6098.2998050993192</v>
      </c>
      <c r="AG29" s="398">
        <f t="shared" ca="1" si="9"/>
        <v>10412.65124007054</v>
      </c>
      <c r="AH29" s="398">
        <f t="shared" ca="1" si="9"/>
        <v>9953.9640954827337</v>
      </c>
      <c r="AI29" s="398">
        <f t="shared" ca="1" si="9"/>
        <v>11308.33375067696</v>
      </c>
      <c r="AJ29" s="398">
        <f t="shared" ca="1" si="9"/>
        <v>-16374.559079473343</v>
      </c>
      <c r="AK29" s="398">
        <f t="shared" ca="1" si="9"/>
        <v>-18097.318836752209</v>
      </c>
      <c r="AL29" s="398">
        <f t="shared" ca="1" si="9"/>
        <v>-17221.371488436329</v>
      </c>
      <c r="AM29" s="398">
        <f t="shared" ca="1" si="9"/>
        <v>-23523.630514975725</v>
      </c>
      <c r="AN29" s="398">
        <f t="shared" ca="1" si="9"/>
        <v>-27046.329511749485</v>
      </c>
    </row>
    <row r="30" spans="1:40">
      <c r="A30" s="390"/>
      <c r="B30" s="390"/>
      <c r="C30" s="390"/>
      <c r="D30" s="390"/>
      <c r="E30" s="390"/>
      <c r="F30" s="390"/>
      <c r="G30" s="390"/>
      <c r="H30" s="390"/>
      <c r="I30" s="390"/>
      <c r="J30" s="390"/>
      <c r="L30" s="390"/>
      <c r="M30" s="390"/>
      <c r="N30" s="390"/>
      <c r="O30" s="390"/>
      <c r="P30" s="390"/>
      <c r="Q30" s="390"/>
      <c r="R30" s="390"/>
      <c r="S30" s="390"/>
      <c r="T30" s="390"/>
      <c r="U30" s="390"/>
      <c r="W30" s="393" t="str">
        <f>W26</f>
        <v>Baseline</v>
      </c>
      <c r="X30" s="397">
        <v>9</v>
      </c>
      <c r="Y30" s="8" t="s">
        <v>356</v>
      </c>
      <c r="Z30" s="398">
        <f t="shared" ca="1" si="7"/>
        <v>0</v>
      </c>
      <c r="AA30" s="398">
        <f t="shared" ca="1" si="7"/>
        <v>0</v>
      </c>
      <c r="AB30" s="398">
        <f t="shared" ca="1" si="7"/>
        <v>0</v>
      </c>
      <c r="AC30" s="398">
        <f t="shared" ca="1" si="7"/>
        <v>0</v>
      </c>
      <c r="AD30" s="398">
        <f t="shared" ca="1" si="7"/>
        <v>0</v>
      </c>
      <c r="AE30" s="398">
        <f t="shared" ca="1" si="7"/>
        <v>0</v>
      </c>
      <c r="AF30" s="398">
        <f t="shared" ca="1" si="7"/>
        <v>0</v>
      </c>
      <c r="AG30" s="398">
        <f t="shared" ca="1" si="7"/>
        <v>0</v>
      </c>
      <c r="AH30" s="398">
        <f t="shared" ca="1" si="7"/>
        <v>0</v>
      </c>
      <c r="AI30" s="398">
        <f t="shared" ca="1" si="7"/>
        <v>0</v>
      </c>
      <c r="AJ30" s="398">
        <f t="shared" ca="1" si="7"/>
        <v>0</v>
      </c>
      <c r="AK30" s="398">
        <f t="shared" ca="1" si="7"/>
        <v>0</v>
      </c>
      <c r="AL30" s="398">
        <f t="shared" ca="1" si="7"/>
        <v>0</v>
      </c>
      <c r="AM30" s="398">
        <f t="shared" ca="1" si="7"/>
        <v>0</v>
      </c>
      <c r="AN30" s="398">
        <f t="shared" ca="1" si="7"/>
        <v>0</v>
      </c>
    </row>
    <row r="31" spans="1:40">
      <c r="A31" s="390"/>
      <c r="B31" s="390"/>
      <c r="C31" s="390"/>
      <c r="D31" s="390"/>
      <c r="E31" s="390"/>
      <c r="F31" s="390"/>
      <c r="G31" s="390"/>
      <c r="H31" s="390"/>
      <c r="I31" s="390"/>
      <c r="J31" s="390"/>
      <c r="L31" s="390"/>
      <c r="M31" s="390"/>
      <c r="N31" s="390"/>
      <c r="O31" s="390"/>
      <c r="P31" s="390"/>
      <c r="Q31" s="390"/>
      <c r="R31" s="390"/>
      <c r="S31" s="390"/>
      <c r="T31" s="390"/>
      <c r="U31" s="390"/>
      <c r="W31" s="393" t="str">
        <f t="shared" ref="W31" si="10">W30</f>
        <v>Baseline</v>
      </c>
      <c r="X31" s="397">
        <v>10</v>
      </c>
      <c r="Y31" s="8" t="s">
        <v>7</v>
      </c>
      <c r="Z31" s="398">
        <f t="shared" ca="1" si="7"/>
        <v>27797.481559990003</v>
      </c>
      <c r="AA31" s="398">
        <f t="shared" ca="1" si="7"/>
        <v>41139.810232600001</v>
      </c>
      <c r="AB31" s="398">
        <f t="shared" ca="1" si="7"/>
        <v>37509.384137139998</v>
      </c>
      <c r="AC31" s="398">
        <f t="shared" ca="1" si="7"/>
        <v>61478.295210300006</v>
      </c>
      <c r="AD31" s="398">
        <f t="shared" ca="1" si="7"/>
        <v>29012.048570939998</v>
      </c>
      <c r="AE31" s="398">
        <f t="shared" ca="1" si="7"/>
        <v>30462.650999486999</v>
      </c>
      <c r="AF31" s="398">
        <f t="shared" ca="1" si="7"/>
        <v>31985.78354946135</v>
      </c>
      <c r="AG31" s="398">
        <f t="shared" ca="1" si="7"/>
        <v>33585.072726934421</v>
      </c>
      <c r="AH31" s="398">
        <f t="shared" ca="1" si="7"/>
        <v>35264.326363281136</v>
      </c>
      <c r="AI31" s="398">
        <f t="shared" ca="1" si="7"/>
        <v>37027.5426814452</v>
      </c>
      <c r="AJ31" s="398">
        <f t="shared" ca="1" si="7"/>
        <v>38878.919815517453</v>
      </c>
      <c r="AK31" s="398">
        <f t="shared" ca="1" si="7"/>
        <v>40822.865806293332</v>
      </c>
      <c r="AL31" s="398">
        <f t="shared" ca="1" si="7"/>
        <v>42864.009096607995</v>
      </c>
      <c r="AM31" s="398">
        <f t="shared" ca="1" si="7"/>
        <v>45007.209551438398</v>
      </c>
      <c r="AN31" s="398">
        <f t="shared" ca="1" si="7"/>
        <v>47257.570029010312</v>
      </c>
    </row>
    <row r="32" spans="1:40">
      <c r="A32" s="390"/>
      <c r="B32" s="390"/>
      <c r="C32" s="390"/>
      <c r="D32" s="390"/>
      <c r="E32" s="390"/>
      <c r="F32" s="390"/>
      <c r="G32" s="390"/>
      <c r="H32" s="390"/>
      <c r="I32" s="390"/>
      <c r="J32" s="390"/>
      <c r="L32" s="390"/>
      <c r="M32" s="390"/>
      <c r="N32" s="390"/>
      <c r="O32" s="390"/>
      <c r="P32" s="390"/>
      <c r="Q32" s="390"/>
      <c r="R32" s="390"/>
      <c r="S32" s="390"/>
      <c r="T32" s="390"/>
      <c r="U32" s="390"/>
      <c r="W32" s="13"/>
      <c r="X32" s="399"/>
      <c r="Z32" s="398"/>
      <c r="AA32" s="398"/>
      <c r="AB32" s="398"/>
      <c r="AC32" s="398"/>
      <c r="AD32" s="398"/>
      <c r="AE32" s="398"/>
      <c r="AF32" s="398"/>
      <c r="AG32" s="398"/>
      <c r="AH32" s="398"/>
      <c r="AI32" s="398"/>
      <c r="AJ32" s="398"/>
      <c r="AK32" s="398"/>
      <c r="AL32" s="398"/>
      <c r="AM32" s="398"/>
      <c r="AN32" s="398"/>
    </row>
    <row r="33" spans="1:40">
      <c r="A33" s="390"/>
      <c r="B33" s="390"/>
      <c r="C33" s="390"/>
      <c r="D33" s="390"/>
      <c r="E33" s="390"/>
      <c r="F33" s="390"/>
      <c r="G33" s="390"/>
      <c r="H33" s="390"/>
      <c r="I33" s="390"/>
      <c r="J33" s="390"/>
      <c r="L33" s="390"/>
      <c r="M33" s="390"/>
      <c r="N33" s="390"/>
      <c r="O33" s="390"/>
      <c r="P33" s="390"/>
      <c r="Q33" s="390"/>
      <c r="R33" s="390"/>
      <c r="S33" s="390"/>
      <c r="T33" s="390"/>
      <c r="U33" s="390"/>
    </row>
    <row r="34" spans="1:40">
      <c r="A34" s="390"/>
      <c r="B34" s="390"/>
      <c r="C34" s="390"/>
      <c r="D34" s="390"/>
      <c r="E34" s="390"/>
      <c r="F34" s="390"/>
      <c r="G34" s="390"/>
      <c r="H34" s="390"/>
      <c r="I34" s="390"/>
      <c r="J34" s="390"/>
      <c r="L34" s="390"/>
      <c r="M34" s="390"/>
      <c r="N34" s="390"/>
      <c r="O34" s="390"/>
      <c r="P34" s="390"/>
      <c r="Q34" s="390"/>
      <c r="R34" s="390"/>
      <c r="S34" s="390"/>
      <c r="T34" s="390"/>
      <c r="U34" s="390"/>
    </row>
    <row r="35" spans="1:40">
      <c r="A35" s="390"/>
      <c r="B35" s="390"/>
      <c r="C35" s="390"/>
      <c r="D35" s="390"/>
      <c r="E35" s="390"/>
      <c r="F35" s="390"/>
      <c r="G35" s="390"/>
      <c r="H35" s="390"/>
      <c r="I35" s="390"/>
      <c r="J35" s="390"/>
      <c r="L35" s="390"/>
      <c r="M35" s="390"/>
      <c r="N35" s="390"/>
      <c r="O35" s="390"/>
      <c r="P35" s="390"/>
      <c r="Q35" s="390"/>
      <c r="R35" s="390"/>
      <c r="S35" s="390"/>
      <c r="T35" s="390"/>
      <c r="U35" s="390"/>
    </row>
    <row r="36" spans="1:40">
      <c r="A36" s="390"/>
      <c r="B36" s="390"/>
      <c r="C36" s="390"/>
      <c r="D36" s="390"/>
      <c r="E36" s="390"/>
      <c r="F36" s="390"/>
      <c r="G36" s="390"/>
      <c r="H36" s="390"/>
      <c r="I36" s="390"/>
      <c r="J36" s="390"/>
      <c r="L36" s="390"/>
      <c r="M36" s="390"/>
      <c r="N36" s="390"/>
      <c r="O36" s="390"/>
      <c r="P36" s="390"/>
      <c r="Q36" s="390"/>
      <c r="R36" s="390"/>
      <c r="S36" s="390"/>
      <c r="T36" s="390"/>
      <c r="U36" s="390"/>
    </row>
    <row r="37" spans="1:40">
      <c r="A37" s="390"/>
      <c r="B37" s="390"/>
      <c r="C37" s="390"/>
      <c r="D37" s="390"/>
      <c r="E37" s="390"/>
      <c r="F37" s="390"/>
      <c r="G37" s="390"/>
      <c r="H37" s="390"/>
      <c r="I37" s="390"/>
      <c r="J37" s="390"/>
      <c r="L37" s="390"/>
      <c r="M37" s="390"/>
      <c r="N37" s="390"/>
      <c r="O37" s="390"/>
      <c r="P37" s="390"/>
      <c r="Q37" s="390"/>
      <c r="R37" s="390"/>
      <c r="S37" s="390"/>
      <c r="T37" s="390"/>
      <c r="U37" s="390"/>
    </row>
    <row r="38" spans="1:40">
      <c r="A38" s="390"/>
      <c r="B38" s="390"/>
      <c r="C38" s="390"/>
      <c r="D38" s="390"/>
      <c r="E38" s="390"/>
      <c r="F38" s="390"/>
      <c r="G38" s="390"/>
      <c r="H38" s="390"/>
      <c r="I38" s="390"/>
      <c r="J38" s="390"/>
      <c r="L38" s="390"/>
      <c r="M38" s="390"/>
      <c r="N38" s="390"/>
      <c r="O38" s="390"/>
      <c r="P38" s="390"/>
      <c r="Q38" s="390"/>
      <c r="R38" s="390"/>
      <c r="S38" s="390"/>
      <c r="T38" s="390"/>
      <c r="U38" s="390"/>
    </row>
    <row r="39" spans="1:40">
      <c r="A39" s="390"/>
      <c r="B39" s="390"/>
      <c r="C39" s="390"/>
      <c r="D39" s="390"/>
      <c r="E39" s="390"/>
      <c r="F39" s="390"/>
      <c r="G39" s="390"/>
      <c r="H39" s="390"/>
      <c r="I39" s="390"/>
      <c r="J39" s="390"/>
      <c r="L39" s="390"/>
      <c r="M39" s="390"/>
      <c r="N39" s="390"/>
      <c r="O39" s="390"/>
      <c r="P39" s="390"/>
      <c r="Q39" s="390"/>
      <c r="R39" s="390"/>
      <c r="S39" s="390"/>
      <c r="T39" s="390"/>
      <c r="U39" s="390"/>
    </row>
    <row r="40" spans="1:40">
      <c r="A40" s="390"/>
      <c r="B40" s="390"/>
      <c r="C40" s="390"/>
      <c r="D40" s="390"/>
      <c r="E40" s="390"/>
      <c r="F40" s="390"/>
      <c r="G40" s="390"/>
      <c r="H40" s="390"/>
      <c r="I40" s="390"/>
      <c r="J40" s="390"/>
      <c r="L40" s="390"/>
      <c r="M40" s="390"/>
      <c r="N40" s="390"/>
      <c r="O40" s="390"/>
      <c r="P40" s="390"/>
      <c r="Q40" s="390"/>
      <c r="R40" s="390"/>
      <c r="S40" s="390"/>
      <c r="T40" s="390"/>
      <c r="U40" s="390"/>
    </row>
    <row r="41" spans="1:40">
      <c r="A41" s="390"/>
      <c r="B41" s="390"/>
      <c r="C41" s="390"/>
      <c r="D41" s="390"/>
      <c r="E41" s="390"/>
      <c r="F41" s="390"/>
      <c r="G41" s="390"/>
      <c r="H41" s="390"/>
      <c r="I41" s="390"/>
      <c r="J41" s="390"/>
      <c r="L41" s="390"/>
      <c r="M41" s="390"/>
      <c r="N41" s="390"/>
      <c r="O41" s="390"/>
      <c r="P41" s="390"/>
      <c r="Q41" s="390"/>
      <c r="R41" s="390"/>
      <c r="S41" s="390"/>
      <c r="T41" s="390"/>
      <c r="U41" s="390"/>
    </row>
    <row r="42" spans="1:40">
      <c r="A42" s="390"/>
      <c r="B42" s="390"/>
      <c r="C42" s="390"/>
      <c r="D42" s="390"/>
      <c r="E42" s="390"/>
      <c r="F42" s="390"/>
      <c r="G42" s="390"/>
      <c r="H42" s="390"/>
      <c r="I42" s="390"/>
      <c r="J42" s="390"/>
      <c r="L42" s="390"/>
      <c r="M42" s="390"/>
      <c r="N42" s="390"/>
      <c r="O42" s="390"/>
      <c r="P42" s="390"/>
      <c r="Q42" s="390"/>
      <c r="R42" s="390"/>
      <c r="S42" s="390"/>
      <c r="T42" s="390"/>
      <c r="U42" s="390"/>
    </row>
    <row r="43" spans="1:40">
      <c r="A43" s="390"/>
      <c r="B43" s="390"/>
      <c r="C43" s="390"/>
      <c r="D43" s="390"/>
      <c r="E43" s="390"/>
      <c r="F43" s="390"/>
      <c r="G43" s="390"/>
      <c r="H43" s="390"/>
      <c r="I43" s="390"/>
      <c r="J43" s="390"/>
      <c r="L43" s="390"/>
      <c r="M43" s="390"/>
      <c r="N43" s="390"/>
      <c r="O43" s="390"/>
      <c r="P43" s="390"/>
      <c r="Q43" s="390"/>
      <c r="R43" s="390"/>
      <c r="S43" s="390"/>
      <c r="T43" s="390"/>
      <c r="U43" s="390"/>
      <c r="Z43" s="13">
        <f>Z$1</f>
        <v>2015</v>
      </c>
      <c r="AA43" s="13">
        <f t="shared" ref="AA43:AN43" si="11">AA$1</f>
        <v>2016</v>
      </c>
      <c r="AB43" s="13">
        <f t="shared" si="11"/>
        <v>2017</v>
      </c>
      <c r="AC43" s="13">
        <f t="shared" si="11"/>
        <v>2018</v>
      </c>
      <c r="AD43" s="13">
        <f t="shared" si="11"/>
        <v>2019</v>
      </c>
      <c r="AE43" s="13">
        <f t="shared" si="11"/>
        <v>2020</v>
      </c>
      <c r="AF43" s="13">
        <f t="shared" si="11"/>
        <v>2021</v>
      </c>
      <c r="AG43" s="13">
        <f t="shared" si="11"/>
        <v>2022</v>
      </c>
      <c r="AH43" s="13">
        <f t="shared" si="11"/>
        <v>2023</v>
      </c>
      <c r="AI43" s="13">
        <f t="shared" si="11"/>
        <v>2024</v>
      </c>
      <c r="AJ43" s="13">
        <f t="shared" si="11"/>
        <v>2025</v>
      </c>
      <c r="AK43" s="13">
        <f t="shared" si="11"/>
        <v>2026</v>
      </c>
      <c r="AL43" s="13">
        <f t="shared" si="11"/>
        <v>2027</v>
      </c>
      <c r="AM43" s="13">
        <f t="shared" si="11"/>
        <v>2028</v>
      </c>
      <c r="AN43" s="13">
        <f t="shared" si="11"/>
        <v>2029</v>
      </c>
    </row>
    <row r="44" spans="1:40">
      <c r="A44" s="390"/>
      <c r="B44" s="390"/>
      <c r="C44" s="390"/>
      <c r="D44" s="390"/>
      <c r="E44" s="390"/>
      <c r="F44" s="390"/>
      <c r="G44" s="390"/>
      <c r="H44" s="390"/>
      <c r="I44" s="390"/>
      <c r="J44" s="390"/>
      <c r="L44" s="390"/>
      <c r="M44" s="390"/>
      <c r="N44" s="390"/>
      <c r="O44" s="390"/>
      <c r="P44" s="390"/>
      <c r="Q44" s="390"/>
      <c r="R44" s="390"/>
      <c r="S44" s="390"/>
      <c r="T44" s="390"/>
      <c r="U44" s="390"/>
      <c r="W44" s="393" t="s">
        <v>60</v>
      </c>
      <c r="X44" s="397">
        <v>11</v>
      </c>
      <c r="Y44" s="8" t="s">
        <v>67</v>
      </c>
      <c r="Z44" s="398">
        <f t="shared" ref="Z44:AN46" ca="1" si="12">INDEX(INDIRECT(CONCATENATE("'",$W44,"'!$A$536:$DZ$10000")),MATCH($X44,INDIRECT(CONCATENATE("'",$W44,"'!$A$536:$A$10000")),0),MATCH(Z$1,INDIRECT(CONCATENATE("'",$W44,"'!$A$536:$DZ$536")),0))</f>
        <v>141852.10725286513</v>
      </c>
      <c r="AA44" s="398">
        <f t="shared" ca="1" si="12"/>
        <v>157257.80407878614</v>
      </c>
      <c r="AB44" s="398">
        <f t="shared" ca="1" si="12"/>
        <v>164076.0813640175</v>
      </c>
      <c r="AC44" s="398">
        <f t="shared" ca="1" si="12"/>
        <v>225814.99905458503</v>
      </c>
      <c r="AD44" s="398">
        <f t="shared" ca="1" si="12"/>
        <v>235074.69480103999</v>
      </c>
      <c r="AE44" s="398">
        <f t="shared" ca="1" si="12"/>
        <v>219295.11818805346</v>
      </c>
      <c r="AF44" s="398">
        <f t="shared" ca="1" si="12"/>
        <v>190325.53265333219</v>
      </c>
      <c r="AG44" s="398">
        <f t="shared" ca="1" si="12"/>
        <v>159051.25638926055</v>
      </c>
      <c r="AH44" s="398">
        <f t="shared" ca="1" si="12"/>
        <v>125584.65475727554</v>
      </c>
      <c r="AI44" s="398">
        <f t="shared" ca="1" si="12"/>
        <v>89652.100542569824</v>
      </c>
      <c r="AJ44" s="398">
        <f t="shared" ca="1" si="12"/>
        <v>51120.852460358961</v>
      </c>
      <c r="AK44" s="398">
        <f t="shared" ca="1" si="12"/>
        <v>8350.759007330751</v>
      </c>
      <c r="AL44" s="398">
        <f t="shared" ca="1" si="12"/>
        <v>-38910.756324616115</v>
      </c>
      <c r="AM44" s="398">
        <f t="shared" ca="1" si="12"/>
        <v>-91014.68965604101</v>
      </c>
      <c r="AN44" s="398">
        <f t="shared" ca="1" si="12"/>
        <v>-148503.78388732424</v>
      </c>
    </row>
    <row r="45" spans="1:40">
      <c r="A45" s="390"/>
      <c r="B45" s="390"/>
      <c r="C45" s="390"/>
      <c r="D45" s="390"/>
      <c r="E45" s="390"/>
      <c r="F45" s="390"/>
      <c r="G45" s="390"/>
      <c r="H45" s="390"/>
      <c r="I45" s="390"/>
      <c r="J45" s="390"/>
      <c r="L45" s="390"/>
      <c r="M45" s="390"/>
      <c r="N45" s="390"/>
      <c r="O45" s="390"/>
      <c r="P45" s="390"/>
      <c r="Q45" s="390"/>
      <c r="R45" s="390"/>
      <c r="S45" s="390"/>
      <c r="T45" s="390"/>
      <c r="U45" s="390"/>
      <c r="W45" s="393" t="str">
        <f>W44</f>
        <v>Baseline</v>
      </c>
      <c r="X45" s="397">
        <v>12</v>
      </c>
      <c r="Y45" s="8" t="s">
        <v>64</v>
      </c>
      <c r="Z45" s="398">
        <f t="shared" ca="1" si="12"/>
        <v>26329.855195105141</v>
      </c>
      <c r="AA45" s="398">
        <f t="shared" ca="1" si="12"/>
        <v>29115.710949806158</v>
      </c>
      <c r="AB45" s="398">
        <f t="shared" ca="1" si="12"/>
        <v>38427.375821517504</v>
      </c>
      <c r="AC45" s="398">
        <f t="shared" ca="1" si="12"/>
        <v>57859.15033226501</v>
      </c>
      <c r="AD45" s="398">
        <f t="shared" ca="1" si="12"/>
        <v>68121.10988176</v>
      </c>
      <c r="AE45" s="398">
        <f t="shared" ca="1" si="12"/>
        <v>77351.19155039922</v>
      </c>
      <c r="AF45" s="398">
        <f t="shared" ca="1" si="12"/>
        <v>75414.127716826421</v>
      </c>
      <c r="AG45" s="398">
        <f t="shared" ca="1" si="12"/>
        <v>73380.210691574961</v>
      </c>
      <c r="AH45" s="398">
        <f t="shared" ca="1" si="12"/>
        <v>71244.59781506093</v>
      </c>
      <c r="AI45" s="398">
        <f t="shared" ca="1" si="12"/>
        <v>69002.204294721203</v>
      </c>
      <c r="AJ45" s="398">
        <f t="shared" ca="1" si="12"/>
        <v>66647.691098364492</v>
      </c>
      <c r="AK45" s="398">
        <f t="shared" ca="1" si="12"/>
        <v>64175.452242189953</v>
      </c>
      <c r="AL45" s="398">
        <f t="shared" ca="1" si="12"/>
        <v>61579.60144320668</v>
      </c>
      <c r="AM45" s="398">
        <f t="shared" ca="1" si="12"/>
        <v>58853.958104274243</v>
      </c>
      <c r="AN45" s="398">
        <f t="shared" ca="1" si="12"/>
        <v>55992.032598395192</v>
      </c>
    </row>
    <row r="46" spans="1:40">
      <c r="A46" s="390"/>
      <c r="B46" s="390"/>
      <c r="C46" s="390"/>
      <c r="D46" s="390"/>
      <c r="E46" s="390"/>
      <c r="F46" s="390"/>
      <c r="G46" s="390"/>
      <c r="H46" s="390"/>
      <c r="I46" s="390"/>
      <c r="J46" s="390"/>
      <c r="L46" s="390"/>
      <c r="M46" s="390"/>
      <c r="N46" s="390"/>
      <c r="O46" s="390"/>
      <c r="P46" s="390"/>
      <c r="Q46" s="390"/>
      <c r="R46" s="390"/>
      <c r="S46" s="390"/>
      <c r="T46" s="390"/>
      <c r="U46" s="390"/>
      <c r="W46" s="393" t="str">
        <f>W45</f>
        <v>Baseline</v>
      </c>
      <c r="X46" s="397">
        <v>13</v>
      </c>
      <c r="Y46" s="8" t="s">
        <v>65</v>
      </c>
      <c r="Z46" s="398">
        <f t="shared" ca="1" si="12"/>
        <v>115522.25205775999</v>
      </c>
      <c r="AA46" s="398">
        <f t="shared" ca="1" si="12"/>
        <v>128142.09312897999</v>
      </c>
      <c r="AB46" s="398">
        <f t="shared" ca="1" si="12"/>
        <v>125648.7055425</v>
      </c>
      <c r="AC46" s="398">
        <f t="shared" ca="1" si="12"/>
        <v>167955.84872232002</v>
      </c>
      <c r="AD46" s="398">
        <f t="shared" ca="1" si="12"/>
        <v>166953.58491927999</v>
      </c>
      <c r="AE46" s="398">
        <f t="shared" ca="1" si="12"/>
        <v>141943.92663765425</v>
      </c>
      <c r="AF46" s="398">
        <f t="shared" ca="1" si="12"/>
        <v>114911.40493650577</v>
      </c>
      <c r="AG46" s="398">
        <f t="shared" ca="1" si="12"/>
        <v>85671.045697685593</v>
      </c>
      <c r="AH46" s="398">
        <f t="shared" ca="1" si="12"/>
        <v>54340.056942214607</v>
      </c>
      <c r="AI46" s="398">
        <f t="shared" ca="1" si="12"/>
        <v>20649.896247848636</v>
      </c>
      <c r="AJ46" s="398">
        <f t="shared" ca="1" si="12"/>
        <v>-15526.838638005516</v>
      </c>
      <c r="AK46" s="398">
        <f t="shared" ca="1" si="12"/>
        <v>-55824.693234859209</v>
      </c>
      <c r="AL46" s="398">
        <f t="shared" ca="1" si="12"/>
        <v>-100490.3577678228</v>
      </c>
      <c r="AM46" s="398">
        <f t="shared" ca="1" si="12"/>
        <v>-149868.64776031527</v>
      </c>
      <c r="AN46" s="398">
        <f t="shared" ca="1" si="12"/>
        <v>-204495.81648571944</v>
      </c>
    </row>
    <row r="47" spans="1:40">
      <c r="A47" s="390"/>
      <c r="B47" s="390"/>
      <c r="C47" s="390"/>
      <c r="D47" s="390"/>
      <c r="E47" s="390"/>
      <c r="F47" s="390"/>
      <c r="G47" s="390"/>
      <c r="H47" s="390"/>
      <c r="I47" s="390"/>
      <c r="J47" s="390"/>
      <c r="L47" s="390"/>
      <c r="M47" s="390"/>
      <c r="N47" s="390"/>
      <c r="O47" s="390"/>
      <c r="P47" s="390"/>
      <c r="Q47" s="390"/>
      <c r="R47" s="390"/>
      <c r="S47" s="390"/>
      <c r="T47" s="390"/>
      <c r="U47" s="390"/>
    </row>
    <row r="48" spans="1:40">
      <c r="A48" s="390"/>
      <c r="B48" s="390"/>
      <c r="C48" s="390"/>
      <c r="D48" s="390"/>
      <c r="E48" s="390"/>
      <c r="F48" s="390"/>
      <c r="G48" s="390"/>
      <c r="H48" s="390"/>
      <c r="I48" s="390"/>
      <c r="J48" s="390"/>
      <c r="L48" s="390"/>
      <c r="M48" s="390"/>
      <c r="N48" s="390"/>
      <c r="O48" s="390"/>
      <c r="P48" s="390"/>
      <c r="Q48" s="390"/>
      <c r="R48" s="390"/>
      <c r="S48" s="390"/>
      <c r="T48" s="390"/>
      <c r="U48" s="390"/>
    </row>
    <row r="49" spans="1:40">
      <c r="A49" s="390"/>
      <c r="B49" s="390"/>
      <c r="C49" s="390"/>
      <c r="D49" s="390"/>
      <c r="E49" s="390"/>
      <c r="F49" s="390"/>
      <c r="G49" s="390"/>
      <c r="H49" s="390"/>
      <c r="I49" s="390"/>
      <c r="J49" s="390"/>
      <c r="L49" s="390"/>
      <c r="M49" s="390"/>
      <c r="N49" s="390"/>
      <c r="O49" s="390"/>
      <c r="P49" s="390"/>
      <c r="Q49" s="390"/>
      <c r="R49" s="390"/>
      <c r="S49" s="390"/>
      <c r="T49" s="390"/>
      <c r="U49" s="390"/>
    </row>
    <row r="50" spans="1:40">
      <c r="A50" s="390"/>
      <c r="B50" s="390"/>
      <c r="C50" s="390"/>
      <c r="D50" s="390"/>
      <c r="E50" s="390"/>
      <c r="F50" s="390"/>
      <c r="G50" s="390"/>
      <c r="H50" s="390"/>
      <c r="I50" s="390"/>
      <c r="J50" s="390"/>
      <c r="L50" s="390"/>
      <c r="M50" s="390"/>
      <c r="N50" s="390"/>
      <c r="O50" s="390"/>
      <c r="P50" s="390"/>
      <c r="Q50" s="390"/>
      <c r="R50" s="390"/>
      <c r="S50" s="390"/>
      <c r="T50" s="390"/>
      <c r="U50" s="390"/>
    </row>
    <row r="51" spans="1:40">
      <c r="A51" s="390"/>
      <c r="B51" s="390"/>
      <c r="C51" s="390"/>
      <c r="D51" s="390"/>
      <c r="E51" s="390"/>
      <c r="F51" s="390"/>
      <c r="G51" s="390"/>
      <c r="H51" s="390"/>
      <c r="I51" s="390"/>
      <c r="J51" s="390"/>
      <c r="L51" s="390"/>
      <c r="M51" s="390"/>
      <c r="N51" s="390"/>
      <c r="O51" s="390"/>
      <c r="P51" s="390"/>
      <c r="Q51" s="390"/>
      <c r="R51" s="390"/>
      <c r="S51" s="390"/>
      <c r="T51" s="390"/>
      <c r="U51" s="390"/>
    </row>
    <row r="52" spans="1:40">
      <c r="A52" s="390"/>
      <c r="B52" s="390"/>
      <c r="C52" s="390"/>
      <c r="D52" s="390"/>
      <c r="E52" s="390"/>
      <c r="F52" s="390"/>
      <c r="G52" s="390"/>
      <c r="H52" s="390"/>
      <c r="I52" s="390"/>
      <c r="J52" s="390"/>
      <c r="L52" s="390"/>
      <c r="M52" s="390"/>
      <c r="N52" s="390"/>
      <c r="O52" s="390"/>
      <c r="P52" s="390"/>
      <c r="Q52" s="390"/>
      <c r="R52" s="390"/>
      <c r="S52" s="390"/>
      <c r="T52" s="390"/>
      <c r="U52" s="390"/>
    </row>
    <row r="53" spans="1:40">
      <c r="A53" s="390"/>
      <c r="B53" s="390"/>
      <c r="C53" s="390"/>
      <c r="D53" s="390"/>
      <c r="E53" s="390"/>
      <c r="F53" s="390"/>
      <c r="G53" s="390"/>
      <c r="H53" s="390"/>
      <c r="I53" s="390"/>
      <c r="J53" s="390"/>
      <c r="L53" s="390"/>
      <c r="M53" s="390"/>
      <c r="N53" s="390"/>
      <c r="O53" s="390"/>
      <c r="P53" s="390"/>
      <c r="Q53" s="390"/>
      <c r="R53" s="390"/>
      <c r="S53" s="390"/>
      <c r="T53" s="390"/>
      <c r="U53" s="390"/>
    </row>
    <row r="54" spans="1:40">
      <c r="A54" s="390"/>
      <c r="B54" s="390"/>
      <c r="C54" s="390"/>
      <c r="D54" s="390"/>
      <c r="E54" s="390"/>
      <c r="F54" s="390"/>
      <c r="G54" s="390"/>
      <c r="H54" s="390"/>
      <c r="I54" s="390"/>
      <c r="J54" s="390"/>
      <c r="L54" s="390"/>
      <c r="M54" s="390"/>
      <c r="N54" s="390"/>
      <c r="O54" s="390"/>
      <c r="P54" s="390"/>
      <c r="Q54" s="390"/>
      <c r="R54" s="390"/>
      <c r="S54" s="390"/>
      <c r="T54" s="390"/>
      <c r="U54" s="390"/>
    </row>
    <row r="55" spans="1:40">
      <c r="A55" s="390"/>
      <c r="B55" s="390"/>
      <c r="C55" s="390"/>
      <c r="D55" s="390"/>
      <c r="E55" s="390"/>
      <c r="F55" s="390"/>
      <c r="G55" s="390"/>
      <c r="H55" s="390"/>
      <c r="I55" s="390"/>
      <c r="J55" s="390"/>
      <c r="L55" s="390"/>
      <c r="M55" s="390"/>
      <c r="N55" s="390"/>
      <c r="O55" s="390"/>
      <c r="P55" s="390"/>
      <c r="Q55" s="390"/>
      <c r="R55" s="390"/>
      <c r="S55" s="390"/>
      <c r="T55" s="390"/>
      <c r="U55" s="390"/>
    </row>
    <row r="56" spans="1:40">
      <c r="A56" s="390"/>
      <c r="B56" s="390"/>
      <c r="C56" s="390"/>
      <c r="D56" s="390"/>
      <c r="E56" s="390"/>
      <c r="F56" s="390"/>
      <c r="G56" s="390"/>
      <c r="H56" s="390"/>
      <c r="I56" s="390"/>
      <c r="J56" s="390"/>
      <c r="L56" s="390"/>
      <c r="M56" s="390"/>
      <c r="N56" s="390"/>
      <c r="O56" s="390"/>
      <c r="P56" s="390"/>
      <c r="Q56" s="390"/>
      <c r="R56" s="390"/>
      <c r="S56" s="390"/>
      <c r="T56" s="390"/>
      <c r="U56" s="390"/>
    </row>
    <row r="57" spans="1:40">
      <c r="A57" s="390"/>
      <c r="B57" s="390"/>
      <c r="C57" s="390"/>
      <c r="D57" s="390"/>
      <c r="E57" s="390"/>
      <c r="F57" s="390"/>
      <c r="G57" s="390"/>
      <c r="H57" s="390"/>
      <c r="I57" s="390"/>
      <c r="J57" s="390"/>
      <c r="L57" s="390"/>
      <c r="M57" s="390"/>
      <c r="N57" s="390"/>
      <c r="O57" s="390"/>
      <c r="P57" s="390"/>
      <c r="Q57" s="390"/>
      <c r="R57" s="390"/>
      <c r="S57" s="390"/>
      <c r="T57" s="390"/>
      <c r="U57" s="390"/>
    </row>
    <row r="58" spans="1:40">
      <c r="A58" s="390"/>
      <c r="B58" s="390"/>
      <c r="C58" s="390"/>
      <c r="D58" s="390"/>
      <c r="E58" s="390"/>
      <c r="F58" s="390"/>
      <c r="G58" s="390"/>
      <c r="H58" s="390"/>
      <c r="I58" s="390"/>
      <c r="J58" s="390"/>
      <c r="L58" s="390"/>
      <c r="M58" s="390"/>
      <c r="N58" s="390"/>
      <c r="O58" s="390"/>
      <c r="P58" s="390"/>
      <c r="Q58" s="390"/>
      <c r="R58" s="390"/>
      <c r="S58" s="390"/>
      <c r="T58" s="390"/>
      <c r="U58" s="390"/>
    </row>
    <row r="59" spans="1:40">
      <c r="A59" s="390"/>
      <c r="B59" s="390"/>
      <c r="C59" s="390"/>
      <c r="D59" s="390"/>
      <c r="E59" s="390"/>
      <c r="F59" s="390"/>
      <c r="G59" s="390"/>
      <c r="H59" s="390"/>
      <c r="I59" s="390"/>
      <c r="J59" s="390"/>
      <c r="L59" s="390"/>
      <c r="M59" s="390"/>
      <c r="N59" s="390"/>
      <c r="O59" s="390"/>
      <c r="P59" s="390"/>
      <c r="Q59" s="390"/>
      <c r="R59" s="390"/>
      <c r="S59" s="390"/>
      <c r="T59" s="390"/>
      <c r="U59" s="390"/>
    </row>
    <row r="60" spans="1:40">
      <c r="A60" s="390"/>
      <c r="B60" s="390"/>
      <c r="C60" s="390"/>
      <c r="D60" s="390"/>
      <c r="E60" s="390"/>
      <c r="F60" s="390"/>
      <c r="G60" s="390"/>
      <c r="H60" s="390"/>
      <c r="I60" s="390"/>
      <c r="J60" s="390"/>
      <c r="L60" s="390"/>
      <c r="M60" s="390"/>
      <c r="N60" s="390"/>
      <c r="O60" s="390"/>
      <c r="P60" s="390"/>
      <c r="Q60" s="390"/>
      <c r="R60" s="390"/>
      <c r="S60" s="390"/>
      <c r="T60" s="390"/>
      <c r="U60" s="390"/>
    </row>
    <row r="61" spans="1:40">
      <c r="A61" s="390"/>
      <c r="B61" s="390"/>
      <c r="C61" s="390"/>
      <c r="D61" s="390"/>
      <c r="E61" s="390"/>
      <c r="F61" s="390"/>
      <c r="G61" s="390"/>
      <c r="H61" s="390"/>
      <c r="I61" s="390"/>
      <c r="J61" s="390"/>
      <c r="L61" s="390"/>
      <c r="M61" s="390"/>
      <c r="N61" s="390"/>
      <c r="O61" s="390"/>
      <c r="P61" s="390"/>
      <c r="Q61" s="390"/>
      <c r="R61" s="390"/>
      <c r="S61" s="390"/>
      <c r="T61" s="390"/>
      <c r="U61" s="390"/>
    </row>
    <row r="62" spans="1:40">
      <c r="A62" s="390"/>
      <c r="B62" s="390"/>
      <c r="C62" s="390"/>
      <c r="D62" s="390"/>
      <c r="E62" s="390"/>
      <c r="F62" s="390"/>
      <c r="G62" s="390"/>
      <c r="H62" s="390"/>
      <c r="I62" s="390"/>
      <c r="J62" s="390"/>
      <c r="L62" s="390"/>
      <c r="M62" s="390"/>
      <c r="N62" s="390"/>
      <c r="O62" s="390"/>
      <c r="P62" s="390"/>
      <c r="Q62" s="390"/>
      <c r="R62" s="390"/>
      <c r="S62" s="390"/>
      <c r="T62" s="390"/>
      <c r="U62" s="390"/>
      <c r="Z62" s="13">
        <f>Z$1</f>
        <v>2015</v>
      </c>
      <c r="AA62" s="13">
        <f t="shared" ref="AA62:AN62" si="13">AA$1</f>
        <v>2016</v>
      </c>
      <c r="AB62" s="13">
        <f t="shared" si="13"/>
        <v>2017</v>
      </c>
      <c r="AC62" s="13">
        <f t="shared" si="13"/>
        <v>2018</v>
      </c>
      <c r="AD62" s="13">
        <f t="shared" si="13"/>
        <v>2019</v>
      </c>
      <c r="AE62" s="13">
        <f t="shared" si="13"/>
        <v>2020</v>
      </c>
      <c r="AF62" s="13">
        <f t="shared" si="13"/>
        <v>2021</v>
      </c>
      <c r="AG62" s="13">
        <f t="shared" si="13"/>
        <v>2022</v>
      </c>
      <c r="AH62" s="13">
        <f t="shared" si="13"/>
        <v>2023</v>
      </c>
      <c r="AI62" s="13">
        <f t="shared" si="13"/>
        <v>2024</v>
      </c>
      <c r="AJ62" s="13">
        <f t="shared" si="13"/>
        <v>2025</v>
      </c>
      <c r="AK62" s="13">
        <f t="shared" si="13"/>
        <v>2026</v>
      </c>
      <c r="AL62" s="13">
        <f t="shared" si="13"/>
        <v>2027</v>
      </c>
      <c r="AM62" s="13">
        <f t="shared" si="13"/>
        <v>2028</v>
      </c>
      <c r="AN62" s="13">
        <f t="shared" si="13"/>
        <v>2029</v>
      </c>
    </row>
    <row r="63" spans="1:40">
      <c r="A63" s="390"/>
      <c r="B63" s="390"/>
      <c r="C63" s="390"/>
      <c r="D63" s="390"/>
      <c r="E63" s="390"/>
      <c r="F63" s="390"/>
      <c r="G63" s="390"/>
      <c r="H63" s="390"/>
      <c r="I63" s="390"/>
      <c r="J63" s="390"/>
      <c r="L63" s="390"/>
      <c r="M63" s="390"/>
      <c r="N63" s="390"/>
      <c r="O63" s="390"/>
      <c r="P63" s="390"/>
      <c r="Q63" s="390"/>
      <c r="R63" s="390"/>
      <c r="S63" s="390"/>
      <c r="T63" s="390"/>
      <c r="U63" s="390"/>
      <c r="W63" s="393" t="s">
        <v>60</v>
      </c>
      <c r="X63" s="397">
        <v>14</v>
      </c>
      <c r="Y63" s="8" t="s">
        <v>359</v>
      </c>
      <c r="Z63" s="398">
        <f t="shared" ref="Z63:AN65" ca="1" si="14">INDEX(INDIRECT(CONCATENATE("'",$W63,"'!$A$536:$DZ$10000")),MATCH($X63,INDIRECT(CONCATENATE("'",$W63,"'!$A$536:$A$10000")),0),MATCH(Z$1,INDIRECT(CONCATENATE("'",$W63,"'!$A$536:$DZ$536")),0))</f>
        <v>1204.0948514742799</v>
      </c>
      <c r="AA63" s="398">
        <f t="shared" ca="1" si="14"/>
        <v>1486.0628325361731</v>
      </c>
      <c r="AB63" s="398">
        <f t="shared" ca="1" si="14"/>
        <v>1966.1344754043937</v>
      </c>
      <c r="AC63" s="398">
        <f t="shared" ca="1" si="14"/>
        <v>2048.435682635185</v>
      </c>
      <c r="AD63" s="398">
        <f t="shared" ca="1" si="14"/>
        <v>2525.3967569747269</v>
      </c>
      <c r="AE63" s="398">
        <f t="shared" ca="1" si="14"/>
        <v>2858.9436678107704</v>
      </c>
      <c r="AF63" s="398">
        <f t="shared" ca="1" si="14"/>
        <v>3983.2285685028091</v>
      </c>
      <c r="AG63" s="398">
        <f t="shared" ca="1" si="14"/>
        <v>9048.037994421451</v>
      </c>
      <c r="AH63" s="398">
        <f t="shared" ca="1" si="14"/>
        <v>9149.7338456840225</v>
      </c>
      <c r="AI63" s="398">
        <f t="shared" ca="1" si="14"/>
        <v>11256.514489509724</v>
      </c>
      <c r="AJ63" s="398">
        <f t="shared" ca="1" si="14"/>
        <v>-15626.903146929028</v>
      </c>
      <c r="AK63" s="398">
        <f t="shared" ca="1" si="14"/>
        <v>-14999.997140873929</v>
      </c>
      <c r="AL63" s="398">
        <f t="shared" ca="1" si="14"/>
        <v>-11616.266501496902</v>
      </c>
      <c r="AM63" s="398">
        <f t="shared" ca="1" si="14"/>
        <v>-15158.928045808567</v>
      </c>
      <c r="AN63" s="398">
        <f t="shared" ca="1" si="14"/>
        <v>-15483.427685836908</v>
      </c>
    </row>
    <row r="64" spans="1:40">
      <c r="A64" s="390"/>
      <c r="B64" s="390"/>
      <c r="C64" s="390"/>
      <c r="D64" s="390"/>
      <c r="E64" s="390"/>
      <c r="F64" s="390"/>
      <c r="G64" s="390"/>
      <c r="H64" s="390"/>
      <c r="I64" s="390"/>
      <c r="J64" s="390"/>
      <c r="L64" s="390"/>
      <c r="M64" s="390"/>
      <c r="N64" s="390"/>
      <c r="O64" s="390"/>
      <c r="P64" s="390"/>
      <c r="Q64" s="390"/>
      <c r="R64" s="390"/>
      <c r="S64" s="390"/>
      <c r="T64" s="390"/>
      <c r="U64" s="390"/>
      <c r="W64" s="393" t="str">
        <f>W63</f>
        <v>Baseline</v>
      </c>
      <c r="X64" s="397">
        <v>15</v>
      </c>
      <c r="Y64" s="8" t="s">
        <v>64</v>
      </c>
      <c r="Z64" s="398">
        <f t="shared" ca="1" si="14"/>
        <v>749.37921787428002</v>
      </c>
      <c r="AA64" s="398">
        <f t="shared" ca="1" si="14"/>
        <v>1013.9213346861732</v>
      </c>
      <c r="AB64" s="398">
        <f t="shared" ca="1" si="14"/>
        <v>1285.7762761843937</v>
      </c>
      <c r="AC64" s="398">
        <f t="shared" ca="1" si="14"/>
        <v>1353.2165613851851</v>
      </c>
      <c r="AD64" s="398">
        <f t="shared" ca="1" si="14"/>
        <v>1511.2757878047269</v>
      </c>
      <c r="AE64" s="398">
        <f t="shared" ca="1" si="14"/>
        <v>1844.8226986407706</v>
      </c>
      <c r="AF64" s="398">
        <f t="shared" ca="1" si="14"/>
        <v>1937.0638335728088</v>
      </c>
      <c r="AG64" s="398">
        <f t="shared" ca="1" si="14"/>
        <v>2033.9170252514496</v>
      </c>
      <c r="AH64" s="398">
        <f t="shared" ca="1" si="14"/>
        <v>2135.6128765140215</v>
      </c>
      <c r="AI64" s="398">
        <f t="shared" ca="1" si="14"/>
        <v>2242.3935203397227</v>
      </c>
      <c r="AJ64" s="398">
        <f t="shared" ca="1" si="14"/>
        <v>2354.5131963567092</v>
      </c>
      <c r="AK64" s="398">
        <f t="shared" ca="1" si="14"/>
        <v>2472.2388561745447</v>
      </c>
      <c r="AL64" s="398">
        <f t="shared" ca="1" si="14"/>
        <v>2595.8507989832715</v>
      </c>
      <c r="AM64" s="398">
        <f t="shared" ca="1" si="14"/>
        <v>2725.6433389324357</v>
      </c>
      <c r="AN64" s="398">
        <f t="shared" ca="1" si="14"/>
        <v>2861.9255058790563</v>
      </c>
    </row>
    <row r="65" spans="1:40">
      <c r="A65" s="390"/>
      <c r="B65" s="390"/>
      <c r="C65" s="390"/>
      <c r="D65" s="390"/>
      <c r="E65" s="390"/>
      <c r="F65" s="390"/>
      <c r="G65" s="390"/>
      <c r="H65" s="390"/>
      <c r="I65" s="390"/>
      <c r="J65" s="390"/>
      <c r="L65" s="390"/>
      <c r="M65" s="390"/>
      <c r="N65" s="390"/>
      <c r="O65" s="390"/>
      <c r="P65" s="390"/>
      <c r="Q65" s="390"/>
      <c r="R65" s="390"/>
      <c r="S65" s="390"/>
      <c r="T65" s="390"/>
      <c r="U65" s="390"/>
      <c r="W65" s="393" t="str">
        <f>W64</f>
        <v>Baseline</v>
      </c>
      <c r="X65" s="397">
        <v>16</v>
      </c>
      <c r="Y65" s="8" t="s">
        <v>65</v>
      </c>
      <c r="Z65" s="398">
        <f t="shared" ca="1" si="14"/>
        <v>454.71563360000005</v>
      </c>
      <c r="AA65" s="398">
        <f t="shared" ca="1" si="14"/>
        <v>472.14149785000001</v>
      </c>
      <c r="AB65" s="398">
        <f t="shared" ca="1" si="14"/>
        <v>680.35819921999996</v>
      </c>
      <c r="AC65" s="398">
        <f t="shared" ca="1" si="14"/>
        <v>695.21912125000006</v>
      </c>
      <c r="AD65" s="398">
        <f t="shared" ca="1" si="14"/>
        <v>1014.1209691700001</v>
      </c>
      <c r="AE65" s="398">
        <f t="shared" ca="1" si="14"/>
        <v>1014.1209691700001</v>
      </c>
      <c r="AF65" s="398">
        <f t="shared" ca="1" si="14"/>
        <v>2046.1647349300001</v>
      </c>
      <c r="AG65" s="398">
        <f t="shared" ca="1" si="14"/>
        <v>7014.1209691700005</v>
      </c>
      <c r="AH65" s="398">
        <f t="shared" ca="1" si="14"/>
        <v>7014.1209691700005</v>
      </c>
      <c r="AI65" s="398">
        <f t="shared" ca="1" si="14"/>
        <v>9014.1209691700005</v>
      </c>
      <c r="AJ65" s="398">
        <f t="shared" ca="1" si="14"/>
        <v>-17981.416343285739</v>
      </c>
      <c r="AK65" s="398">
        <f t="shared" ca="1" si="14"/>
        <v>-17472.235997048476</v>
      </c>
      <c r="AL65" s="398">
        <f t="shared" ca="1" si="14"/>
        <v>-14212.117300480173</v>
      </c>
      <c r="AM65" s="398">
        <f t="shared" ca="1" si="14"/>
        <v>-17884.571384741001</v>
      </c>
      <c r="AN65" s="398">
        <f t="shared" ca="1" si="14"/>
        <v>-18345.353191715963</v>
      </c>
    </row>
    <row r="66" spans="1:40">
      <c r="A66" s="390"/>
      <c r="B66" s="390"/>
      <c r="C66" s="390"/>
      <c r="D66" s="390"/>
      <c r="E66" s="390"/>
      <c r="F66" s="390"/>
      <c r="G66" s="390"/>
      <c r="H66" s="390"/>
      <c r="I66" s="390"/>
      <c r="J66" s="390"/>
      <c r="L66" s="390"/>
      <c r="M66" s="390"/>
      <c r="N66" s="390"/>
      <c r="O66" s="390"/>
      <c r="P66" s="390"/>
      <c r="Q66" s="390"/>
      <c r="R66" s="390"/>
      <c r="S66" s="390"/>
      <c r="T66" s="390"/>
      <c r="U66" s="390"/>
    </row>
    <row r="67" spans="1:40">
      <c r="A67" s="390"/>
      <c r="B67" s="390"/>
      <c r="C67" s="390"/>
      <c r="D67" s="390"/>
      <c r="E67" s="390"/>
      <c r="F67" s="390"/>
      <c r="G67" s="390"/>
      <c r="H67" s="390"/>
      <c r="I67" s="390"/>
      <c r="J67" s="390"/>
      <c r="L67" s="390"/>
      <c r="M67" s="390"/>
      <c r="N67" s="390"/>
      <c r="O67" s="390"/>
      <c r="P67" s="390"/>
      <c r="Q67" s="390"/>
      <c r="R67" s="390"/>
      <c r="S67" s="390"/>
      <c r="T67" s="390"/>
      <c r="U67" s="390"/>
    </row>
    <row r="68" spans="1:40">
      <c r="A68" s="390"/>
      <c r="B68" s="390"/>
      <c r="C68" s="390"/>
      <c r="D68" s="390"/>
      <c r="E68" s="390"/>
      <c r="F68" s="390"/>
      <c r="G68" s="390"/>
      <c r="H68" s="390"/>
      <c r="I68" s="390"/>
      <c r="J68" s="390"/>
      <c r="L68" s="390"/>
      <c r="M68" s="390"/>
      <c r="N68" s="390"/>
      <c r="O68" s="390"/>
      <c r="P68" s="390"/>
      <c r="Q68" s="390"/>
      <c r="R68" s="390"/>
      <c r="S68" s="390"/>
      <c r="T68" s="390"/>
      <c r="U68" s="390"/>
    </row>
    <row r="69" spans="1:40">
      <c r="A69" s="390"/>
      <c r="B69" s="390"/>
      <c r="C69" s="390"/>
      <c r="D69" s="390"/>
      <c r="E69" s="390"/>
      <c r="F69" s="390"/>
      <c r="G69" s="390"/>
      <c r="H69" s="390"/>
      <c r="I69" s="390"/>
      <c r="J69" s="390"/>
      <c r="L69" s="390"/>
      <c r="M69" s="390"/>
      <c r="N69" s="390"/>
      <c r="O69" s="390"/>
      <c r="P69" s="390"/>
      <c r="Q69" s="390"/>
      <c r="R69" s="390"/>
      <c r="S69" s="390"/>
      <c r="T69" s="390"/>
      <c r="U69" s="390"/>
    </row>
    <row r="70" spans="1:40">
      <c r="A70" s="390"/>
      <c r="B70" s="390"/>
      <c r="C70" s="390"/>
      <c r="D70" s="390"/>
      <c r="E70" s="390"/>
      <c r="F70" s="390"/>
      <c r="G70" s="390"/>
      <c r="H70" s="390"/>
      <c r="I70" s="390"/>
      <c r="J70" s="390"/>
      <c r="L70" s="390"/>
      <c r="M70" s="390"/>
      <c r="N70" s="390"/>
      <c r="O70" s="390"/>
      <c r="P70" s="390"/>
      <c r="Q70" s="390"/>
      <c r="R70" s="390"/>
      <c r="S70" s="390"/>
      <c r="T70" s="390"/>
      <c r="U70" s="390"/>
    </row>
    <row r="71" spans="1:40">
      <c r="A71" s="390"/>
      <c r="B71" s="390"/>
      <c r="C71" s="390"/>
      <c r="D71" s="390"/>
      <c r="E71" s="390"/>
      <c r="F71" s="390"/>
      <c r="G71" s="390"/>
      <c r="H71" s="390"/>
      <c r="I71" s="390"/>
      <c r="J71" s="390"/>
      <c r="L71" s="390"/>
      <c r="M71" s="390"/>
      <c r="N71" s="390"/>
      <c r="O71" s="390"/>
      <c r="P71" s="390"/>
      <c r="Q71" s="390"/>
      <c r="R71" s="390"/>
      <c r="S71" s="390"/>
      <c r="T71" s="390"/>
      <c r="U71" s="390"/>
    </row>
    <row r="72" spans="1:40">
      <c r="A72" s="390"/>
      <c r="B72" s="390"/>
      <c r="C72" s="390"/>
      <c r="D72" s="390"/>
      <c r="E72" s="390"/>
      <c r="F72" s="390"/>
      <c r="G72" s="390"/>
      <c r="H72" s="390"/>
      <c r="I72" s="390"/>
      <c r="J72" s="390"/>
      <c r="L72" s="390"/>
      <c r="M72" s="390"/>
      <c r="N72" s="390"/>
      <c r="O72" s="390"/>
      <c r="P72" s="390"/>
      <c r="Q72" s="390"/>
      <c r="R72" s="390"/>
      <c r="S72" s="390"/>
      <c r="T72" s="390"/>
      <c r="U72" s="390"/>
    </row>
    <row r="73" spans="1:40">
      <c r="A73" s="390"/>
      <c r="B73" s="390"/>
      <c r="C73" s="390"/>
      <c r="D73" s="390"/>
      <c r="E73" s="390"/>
      <c r="F73" s="390"/>
      <c r="G73" s="390"/>
      <c r="H73" s="390"/>
      <c r="I73" s="390"/>
      <c r="J73" s="390"/>
      <c r="L73" s="390"/>
      <c r="M73" s="390"/>
      <c r="N73" s="390"/>
      <c r="O73" s="390"/>
      <c r="P73" s="390"/>
      <c r="Q73" s="390"/>
      <c r="R73" s="390"/>
      <c r="S73" s="390"/>
      <c r="T73" s="390"/>
      <c r="U73" s="390"/>
    </row>
    <row r="74" spans="1:40">
      <c r="A74" s="390"/>
      <c r="B74" s="390"/>
      <c r="C74" s="390"/>
      <c r="D74" s="390"/>
      <c r="E74" s="390"/>
      <c r="F74" s="390"/>
      <c r="G74" s="390"/>
      <c r="H74" s="390"/>
      <c r="I74" s="390"/>
      <c r="J74" s="390"/>
      <c r="L74" s="390"/>
      <c r="M74" s="390"/>
      <c r="N74" s="390"/>
      <c r="O74" s="390"/>
      <c r="P74" s="390"/>
      <c r="Q74" s="390"/>
      <c r="R74" s="390"/>
      <c r="S74" s="390"/>
      <c r="T74" s="390"/>
      <c r="U74" s="390"/>
    </row>
    <row r="75" spans="1:40">
      <c r="A75" s="390"/>
      <c r="B75" s="390"/>
      <c r="C75" s="390"/>
      <c r="D75" s="390"/>
      <c r="E75" s="390"/>
      <c r="F75" s="390"/>
      <c r="G75" s="390"/>
      <c r="H75" s="390"/>
      <c r="I75" s="390"/>
      <c r="J75" s="390"/>
      <c r="L75" s="390"/>
      <c r="M75" s="390"/>
      <c r="N75" s="390"/>
      <c r="O75" s="390"/>
      <c r="P75" s="390"/>
      <c r="Q75" s="390"/>
      <c r="R75" s="390"/>
      <c r="S75" s="390"/>
      <c r="T75" s="390"/>
      <c r="U75" s="390"/>
    </row>
    <row r="76" spans="1:40">
      <c r="A76" s="390"/>
      <c r="B76" s="390"/>
      <c r="C76" s="390"/>
      <c r="D76" s="390"/>
      <c r="E76" s="390"/>
      <c r="F76" s="390"/>
      <c r="G76" s="390"/>
      <c r="H76" s="390"/>
      <c r="I76" s="390"/>
      <c r="J76" s="390"/>
      <c r="L76" s="390"/>
      <c r="M76" s="390"/>
      <c r="N76" s="390"/>
      <c r="O76" s="390"/>
      <c r="P76" s="390"/>
      <c r="Q76" s="390"/>
      <c r="R76" s="390"/>
      <c r="S76" s="390"/>
      <c r="T76" s="390"/>
      <c r="U76" s="390"/>
    </row>
    <row r="77" spans="1:40">
      <c r="A77" s="390"/>
      <c r="B77" s="390"/>
      <c r="C77" s="390"/>
      <c r="D77" s="390"/>
      <c r="E77" s="390"/>
      <c r="F77" s="390"/>
      <c r="G77" s="390"/>
      <c r="H77" s="390"/>
      <c r="I77" s="390"/>
      <c r="J77" s="390"/>
      <c r="L77" s="390"/>
      <c r="M77" s="390"/>
      <c r="N77" s="390"/>
      <c r="O77" s="390"/>
      <c r="P77" s="390"/>
      <c r="Q77" s="390"/>
      <c r="R77" s="390"/>
      <c r="S77" s="390"/>
      <c r="T77" s="390"/>
      <c r="U77" s="390"/>
    </row>
    <row r="78" spans="1:40">
      <c r="A78" s="390"/>
      <c r="B78" s="390"/>
      <c r="C78" s="390"/>
      <c r="D78" s="390"/>
      <c r="E78" s="390"/>
      <c r="F78" s="390"/>
      <c r="G78" s="390"/>
      <c r="H78" s="390"/>
      <c r="I78" s="390"/>
      <c r="J78" s="390"/>
      <c r="L78" s="390"/>
      <c r="M78" s="390"/>
      <c r="N78" s="390"/>
      <c r="O78" s="390"/>
      <c r="P78" s="390"/>
      <c r="Q78" s="390"/>
      <c r="R78" s="390"/>
      <c r="S78" s="390"/>
      <c r="T78" s="390"/>
      <c r="U78" s="390"/>
    </row>
    <row r="79" spans="1:40">
      <c r="A79" s="390"/>
      <c r="B79" s="390"/>
      <c r="C79" s="390"/>
      <c r="D79" s="390"/>
      <c r="E79" s="390"/>
      <c r="F79" s="390"/>
      <c r="G79" s="390"/>
      <c r="H79" s="390"/>
      <c r="I79" s="390"/>
      <c r="J79" s="390"/>
      <c r="L79" s="390"/>
      <c r="M79" s="390"/>
      <c r="N79" s="390"/>
      <c r="O79" s="390"/>
      <c r="P79" s="390"/>
      <c r="Q79" s="390"/>
      <c r="R79" s="390"/>
      <c r="S79" s="390"/>
      <c r="T79" s="390"/>
      <c r="U79" s="390"/>
      <c r="Z79" s="13">
        <f>Z$1</f>
        <v>2015</v>
      </c>
      <c r="AA79" s="13">
        <f t="shared" ref="AA79:AN79" si="15">AA$1</f>
        <v>2016</v>
      </c>
      <c r="AB79" s="13">
        <f t="shared" si="15"/>
        <v>2017</v>
      </c>
      <c r="AC79" s="13">
        <f t="shared" si="15"/>
        <v>2018</v>
      </c>
      <c r="AD79" s="13">
        <f t="shared" si="15"/>
        <v>2019</v>
      </c>
      <c r="AE79" s="13">
        <f t="shared" si="15"/>
        <v>2020</v>
      </c>
      <c r="AF79" s="13">
        <f t="shared" si="15"/>
        <v>2021</v>
      </c>
      <c r="AG79" s="13">
        <f t="shared" si="15"/>
        <v>2022</v>
      </c>
      <c r="AH79" s="13">
        <f t="shared" si="15"/>
        <v>2023</v>
      </c>
      <c r="AI79" s="13">
        <f t="shared" si="15"/>
        <v>2024</v>
      </c>
      <c r="AJ79" s="13">
        <f t="shared" si="15"/>
        <v>2025</v>
      </c>
      <c r="AK79" s="13">
        <f t="shared" si="15"/>
        <v>2026</v>
      </c>
      <c r="AL79" s="13">
        <f t="shared" si="15"/>
        <v>2027</v>
      </c>
      <c r="AM79" s="13">
        <f t="shared" si="15"/>
        <v>2028</v>
      </c>
      <c r="AN79" s="13">
        <f t="shared" si="15"/>
        <v>2029</v>
      </c>
    </row>
    <row r="80" spans="1:40">
      <c r="A80" s="390"/>
      <c r="B80" s="390"/>
      <c r="C80" s="390"/>
      <c r="D80" s="390"/>
      <c r="E80" s="390"/>
      <c r="F80" s="390"/>
      <c r="G80" s="390"/>
      <c r="H80" s="390"/>
      <c r="I80" s="390"/>
      <c r="J80" s="390"/>
      <c r="L80" s="390"/>
      <c r="M80" s="390"/>
      <c r="N80" s="390"/>
      <c r="O80" s="390"/>
      <c r="P80" s="390"/>
      <c r="Q80" s="390"/>
      <c r="R80" s="390"/>
      <c r="S80" s="390"/>
      <c r="T80" s="390"/>
      <c r="U80" s="390"/>
      <c r="W80" s="393" t="s">
        <v>60</v>
      </c>
      <c r="X80" s="397">
        <v>17</v>
      </c>
      <c r="Y80" s="8" t="s">
        <v>360</v>
      </c>
      <c r="Z80" s="398">
        <f t="shared" ref="Z80:AN82" ca="1" si="16">INDEX(INDIRECT(CONCATENATE("'",$W80,"'!$A$536:$DZ$10000")),MATCH($X80,INDIRECT(CONCATENATE("'",$W80,"'!$A$536:$A$10000")),0),MATCH(Z$1,INDIRECT(CONCATENATE("'",$W80,"'!$A$536:$DZ$536")),0))</f>
        <v>1913.33380841647</v>
      </c>
      <c r="AA80" s="398">
        <f t="shared" ca="1" si="16"/>
        <v>2149.1946417313279</v>
      </c>
      <c r="AB80" s="398">
        <f t="shared" ca="1" si="16"/>
        <v>2318.2768191000159</v>
      </c>
      <c r="AC80" s="398">
        <f t="shared" ca="1" si="16"/>
        <v>2171.6287262400001</v>
      </c>
      <c r="AD80" s="398">
        <f t="shared" ca="1" si="16"/>
        <v>2544.7760527899995</v>
      </c>
      <c r="AE80" s="398">
        <f t="shared" ca="1" si="16"/>
        <v>2749.9541354294997</v>
      </c>
      <c r="AF80" s="398">
        <f t="shared" ca="1" si="16"/>
        <v>2115.071236596516</v>
      </c>
      <c r="AG80" s="398">
        <f t="shared" ca="1" si="16"/>
        <v>1364.6132456490868</v>
      </c>
      <c r="AH80" s="398">
        <f t="shared" ca="1" si="16"/>
        <v>804.23024979870479</v>
      </c>
      <c r="AI80" s="398">
        <f t="shared" ca="1" si="16"/>
        <v>51.819261167232071</v>
      </c>
      <c r="AJ80" s="398">
        <f t="shared" ca="1" si="16"/>
        <v>-747.65593254432724</v>
      </c>
      <c r="AK80" s="398">
        <f t="shared" ca="1" si="16"/>
        <v>-3097.3216958782896</v>
      </c>
      <c r="AL80" s="398">
        <f t="shared" ca="1" si="16"/>
        <v>-5605.1049869394355</v>
      </c>
      <c r="AM80" s="398">
        <f t="shared" ca="1" si="16"/>
        <v>-8364.702469167154</v>
      </c>
      <c r="AN80" s="398">
        <f t="shared" ca="1" si="16"/>
        <v>-11562.901825912566</v>
      </c>
    </row>
    <row r="81" spans="1:40">
      <c r="A81" s="390"/>
      <c r="B81" s="390"/>
      <c r="C81" s="390"/>
      <c r="D81" s="390"/>
      <c r="E81" s="390"/>
      <c r="F81" s="390"/>
      <c r="G81" s="390"/>
      <c r="H81" s="390"/>
      <c r="I81" s="390"/>
      <c r="J81" s="390"/>
      <c r="L81" s="390"/>
      <c r="M81" s="390"/>
      <c r="N81" s="390"/>
      <c r="O81" s="390"/>
      <c r="P81" s="390"/>
      <c r="Q81" s="390"/>
      <c r="R81" s="390"/>
      <c r="S81" s="390"/>
      <c r="T81" s="390"/>
      <c r="U81" s="390"/>
      <c r="W81" s="393" t="str">
        <f>W80</f>
        <v>Baseline</v>
      </c>
      <c r="X81" s="397">
        <v>18</v>
      </c>
      <c r="Y81" s="8" t="s">
        <v>66</v>
      </c>
      <c r="Z81" s="398">
        <f t="shared" ca="1" si="16"/>
        <v>315.32915494647006</v>
      </c>
      <c r="AA81" s="398">
        <f t="shared" ca="1" si="16"/>
        <v>297.55214086132793</v>
      </c>
      <c r="AB81" s="398">
        <f t="shared" ca="1" si="16"/>
        <v>332.76194914001599</v>
      </c>
      <c r="AC81" s="398">
        <f t="shared" ca="1" si="16"/>
        <v>289.35785958000002</v>
      </c>
      <c r="AD81" s="398">
        <f t="shared" ca="1" si="16"/>
        <v>225.85071360000003</v>
      </c>
      <c r="AE81" s="398">
        <f t="shared" ca="1" si="16"/>
        <v>315.08252928000007</v>
      </c>
      <c r="AF81" s="398">
        <f t="shared" ca="1" si="16"/>
        <v>378.099035136</v>
      </c>
      <c r="AG81" s="398">
        <f t="shared" ca="1" si="16"/>
        <v>453.71884216320001</v>
      </c>
      <c r="AH81" s="398">
        <f t="shared" ca="1" si="16"/>
        <v>544.46261059584003</v>
      </c>
      <c r="AI81" s="398">
        <f t="shared" ca="1" si="16"/>
        <v>653.35513271500793</v>
      </c>
      <c r="AJ81" s="398">
        <f t="shared" ca="1" si="16"/>
        <v>784.02615925800944</v>
      </c>
      <c r="AK81" s="398">
        <f t="shared" ca="1" si="16"/>
        <v>940.83139110961145</v>
      </c>
      <c r="AL81" s="398">
        <f t="shared" ca="1" si="16"/>
        <v>1128.9976693315336</v>
      </c>
      <c r="AM81" s="398">
        <f t="shared" ca="1" si="16"/>
        <v>1354.7972031978404</v>
      </c>
      <c r="AN81" s="398">
        <f t="shared" ca="1" si="16"/>
        <v>1625.7566438374083</v>
      </c>
    </row>
    <row r="82" spans="1:40">
      <c r="A82" s="390"/>
      <c r="B82" s="390"/>
      <c r="C82" s="390"/>
      <c r="D82" s="390"/>
      <c r="E82" s="390"/>
      <c r="F82" s="390"/>
      <c r="G82" s="390"/>
      <c r="H82" s="390"/>
      <c r="I82" s="390"/>
      <c r="J82" s="390"/>
      <c r="L82" s="390"/>
      <c r="M82" s="390"/>
      <c r="N82" s="390"/>
      <c r="O82" s="390"/>
      <c r="P82" s="390"/>
      <c r="Q82" s="390"/>
      <c r="R82" s="390"/>
      <c r="S82" s="390"/>
      <c r="T82" s="390"/>
      <c r="U82" s="390"/>
      <c r="W82" s="393" t="str">
        <f>W81</f>
        <v>Baseline</v>
      </c>
      <c r="X82" s="397">
        <v>19</v>
      </c>
      <c r="Y82" s="8" t="s">
        <v>65</v>
      </c>
      <c r="Z82" s="398">
        <f t="shared" ca="1" si="16"/>
        <v>1598.00465347</v>
      </c>
      <c r="AA82" s="398">
        <f t="shared" ca="1" si="16"/>
        <v>1851.6425008699998</v>
      </c>
      <c r="AB82" s="398">
        <f t="shared" ca="1" si="16"/>
        <v>1985.5148699600002</v>
      </c>
      <c r="AC82" s="398">
        <f t="shared" ca="1" si="16"/>
        <v>1882.2708666600001</v>
      </c>
      <c r="AD82" s="398">
        <f t="shared" ca="1" si="16"/>
        <v>2318.9253391899997</v>
      </c>
      <c r="AE82" s="398">
        <f t="shared" ca="1" si="16"/>
        <v>2434.8716061494997</v>
      </c>
      <c r="AF82" s="398">
        <f t="shared" ca="1" si="16"/>
        <v>1736.9722014605159</v>
      </c>
      <c r="AG82" s="398">
        <f t="shared" ca="1" si="16"/>
        <v>910.89440348588687</v>
      </c>
      <c r="AH82" s="398">
        <f t="shared" ca="1" si="16"/>
        <v>259.76763920286476</v>
      </c>
      <c r="AI82" s="398">
        <f t="shared" ca="1" si="16"/>
        <v>-601.53587154777597</v>
      </c>
      <c r="AJ82" s="398">
        <f t="shared" ca="1" si="16"/>
        <v>-1531.6820918023368</v>
      </c>
      <c r="AK82" s="398">
        <f t="shared" ca="1" si="16"/>
        <v>-4038.1530869879007</v>
      </c>
      <c r="AL82" s="398">
        <f t="shared" ca="1" si="16"/>
        <v>-6734.1026562709685</v>
      </c>
      <c r="AM82" s="398">
        <f t="shared" ca="1" si="16"/>
        <v>-9719.4996723649947</v>
      </c>
      <c r="AN82" s="398">
        <f t="shared" ca="1" si="16"/>
        <v>-13188.658469749975</v>
      </c>
    </row>
    <row r="83" spans="1:40">
      <c r="A83" s="390"/>
      <c r="B83" s="390"/>
      <c r="C83" s="390"/>
      <c r="D83" s="390"/>
      <c r="E83" s="390"/>
      <c r="F83" s="390"/>
      <c r="G83" s="390"/>
      <c r="H83" s="390"/>
      <c r="I83" s="390"/>
      <c r="J83" s="390"/>
      <c r="L83" s="390"/>
      <c r="M83" s="390"/>
      <c r="N83" s="390"/>
      <c r="O83" s="390"/>
      <c r="P83" s="390"/>
      <c r="Q83" s="390"/>
      <c r="R83" s="390"/>
      <c r="S83" s="390"/>
      <c r="T83" s="390"/>
      <c r="U83" s="390"/>
    </row>
    <row r="84" spans="1:40">
      <c r="A84" s="390"/>
      <c r="B84" s="390"/>
      <c r="C84" s="390"/>
      <c r="D84" s="390"/>
      <c r="E84" s="390"/>
      <c r="F84" s="390"/>
      <c r="G84" s="390"/>
      <c r="H84" s="390"/>
      <c r="I84" s="390"/>
      <c r="J84" s="390"/>
      <c r="L84" s="390"/>
      <c r="M84" s="390"/>
      <c r="N84" s="390"/>
      <c r="O84" s="390"/>
      <c r="P84" s="390"/>
      <c r="Q84" s="390"/>
      <c r="R84" s="390"/>
      <c r="S84" s="390"/>
      <c r="T84" s="390"/>
      <c r="U84" s="390"/>
    </row>
    <row r="85" spans="1:40">
      <c r="A85" s="390"/>
      <c r="B85" s="390"/>
      <c r="C85" s="390"/>
      <c r="D85" s="390"/>
      <c r="E85" s="390"/>
      <c r="F85" s="390"/>
      <c r="G85" s="390"/>
      <c r="H85" s="390"/>
      <c r="I85" s="390"/>
      <c r="J85" s="390"/>
      <c r="L85" s="390"/>
      <c r="M85" s="390"/>
      <c r="N85" s="390"/>
      <c r="O85" s="390"/>
      <c r="P85" s="390"/>
      <c r="Q85" s="390"/>
      <c r="R85" s="390"/>
      <c r="S85" s="390"/>
      <c r="T85" s="390"/>
      <c r="U85" s="390"/>
    </row>
    <row r="86" spans="1:40">
      <c r="A86" s="390"/>
      <c r="B86" s="390"/>
      <c r="C86" s="390"/>
      <c r="D86" s="390"/>
      <c r="E86" s="390"/>
      <c r="F86" s="390"/>
      <c r="G86" s="390"/>
      <c r="H86" s="390"/>
      <c r="I86" s="390"/>
      <c r="J86" s="390"/>
      <c r="L86" s="390"/>
      <c r="M86" s="390"/>
      <c r="N86" s="390"/>
      <c r="O86" s="390"/>
      <c r="P86" s="390"/>
      <c r="Q86" s="390"/>
      <c r="R86" s="390"/>
      <c r="S86" s="390"/>
      <c r="T86" s="390"/>
      <c r="U86" s="390"/>
    </row>
    <row r="87" spans="1:40">
      <c r="A87" s="390"/>
      <c r="B87" s="390"/>
      <c r="C87" s="390"/>
      <c r="D87" s="390"/>
      <c r="E87" s="390"/>
      <c r="F87" s="390"/>
      <c r="G87" s="390"/>
      <c r="H87" s="390"/>
      <c r="I87" s="390"/>
      <c r="J87" s="390"/>
      <c r="L87" s="390"/>
      <c r="M87" s="390"/>
      <c r="N87" s="390"/>
      <c r="O87" s="390"/>
      <c r="P87" s="390"/>
      <c r="Q87" s="390"/>
      <c r="R87" s="390"/>
      <c r="S87" s="390"/>
      <c r="T87" s="390"/>
      <c r="U87" s="390"/>
    </row>
    <row r="88" spans="1:40">
      <c r="A88" s="390"/>
      <c r="B88" s="390"/>
      <c r="C88" s="390"/>
      <c r="D88" s="390"/>
      <c r="E88" s="390"/>
      <c r="F88" s="390"/>
      <c r="G88" s="390"/>
      <c r="H88" s="390"/>
      <c r="I88" s="390"/>
      <c r="J88" s="390"/>
      <c r="L88" s="390"/>
      <c r="M88" s="390"/>
      <c r="N88" s="390"/>
      <c r="O88" s="390"/>
      <c r="P88" s="390"/>
      <c r="Q88" s="390"/>
      <c r="R88" s="390"/>
      <c r="S88" s="390"/>
      <c r="T88" s="390"/>
      <c r="U88" s="390"/>
    </row>
    <row r="89" spans="1:40">
      <c r="A89" s="390"/>
      <c r="B89" s="390"/>
      <c r="C89" s="390"/>
      <c r="D89" s="390"/>
      <c r="E89" s="390"/>
      <c r="F89" s="390"/>
      <c r="G89" s="390"/>
      <c r="H89" s="390"/>
      <c r="I89" s="390"/>
      <c r="J89" s="390"/>
      <c r="L89" s="390"/>
      <c r="M89" s="390"/>
      <c r="N89" s="390"/>
      <c r="O89" s="390"/>
      <c r="P89" s="390"/>
      <c r="Q89" s="390"/>
      <c r="R89" s="390"/>
      <c r="S89" s="390"/>
      <c r="T89" s="390"/>
      <c r="U89" s="390"/>
    </row>
    <row r="90" spans="1:40">
      <c r="A90" s="390"/>
      <c r="B90" s="390"/>
      <c r="C90" s="390"/>
      <c r="D90" s="390"/>
      <c r="E90" s="390"/>
      <c r="F90" s="390"/>
      <c r="G90" s="390"/>
      <c r="H90" s="390"/>
      <c r="I90" s="390"/>
      <c r="J90" s="390"/>
      <c r="L90" s="390"/>
      <c r="M90" s="390"/>
      <c r="N90" s="390"/>
      <c r="O90" s="390"/>
      <c r="P90" s="390"/>
      <c r="Q90" s="390"/>
      <c r="R90" s="390"/>
      <c r="S90" s="390"/>
      <c r="T90" s="390"/>
      <c r="U90" s="390"/>
    </row>
    <row r="91" spans="1:40">
      <c r="A91" s="390"/>
      <c r="B91" s="390"/>
      <c r="C91" s="390"/>
      <c r="D91" s="390"/>
      <c r="E91" s="390"/>
      <c r="F91" s="390"/>
      <c r="G91" s="390"/>
      <c r="H91" s="390"/>
      <c r="I91" s="390"/>
      <c r="J91" s="390"/>
      <c r="L91" s="390"/>
      <c r="M91" s="390"/>
      <c r="N91" s="390"/>
      <c r="O91" s="390"/>
      <c r="P91" s="390"/>
      <c r="Q91" s="390"/>
      <c r="R91" s="390"/>
      <c r="S91" s="390"/>
      <c r="T91" s="390"/>
      <c r="U91" s="390"/>
    </row>
    <row r="92" spans="1:40">
      <c r="A92" s="390"/>
      <c r="B92" s="390"/>
      <c r="C92" s="390"/>
      <c r="D92" s="390"/>
      <c r="E92" s="390"/>
      <c r="F92" s="390"/>
      <c r="G92" s="390"/>
      <c r="H92" s="390"/>
      <c r="I92" s="390"/>
      <c r="J92" s="390"/>
      <c r="L92" s="390"/>
      <c r="M92" s="390"/>
      <c r="N92" s="390"/>
      <c r="O92" s="390"/>
      <c r="P92" s="390"/>
      <c r="Q92" s="390"/>
      <c r="R92" s="390"/>
      <c r="S92" s="390"/>
      <c r="T92" s="390"/>
      <c r="U92" s="390"/>
    </row>
    <row r="93" spans="1:40">
      <c r="A93" s="390"/>
      <c r="B93" s="390"/>
      <c r="C93" s="390"/>
      <c r="D93" s="390"/>
      <c r="E93" s="390"/>
      <c r="F93" s="390"/>
      <c r="G93" s="390"/>
      <c r="H93" s="390"/>
      <c r="I93" s="390"/>
      <c r="J93" s="390"/>
      <c r="L93" s="390"/>
      <c r="M93" s="390"/>
      <c r="N93" s="390"/>
      <c r="O93" s="390"/>
      <c r="P93" s="390"/>
      <c r="Q93" s="390"/>
      <c r="R93" s="390"/>
      <c r="S93" s="390"/>
      <c r="T93" s="390"/>
      <c r="U93" s="390"/>
    </row>
    <row r="94" spans="1:40">
      <c r="A94" s="390"/>
      <c r="B94" s="390"/>
      <c r="C94" s="390"/>
      <c r="D94" s="390"/>
      <c r="E94" s="390"/>
      <c r="F94" s="390"/>
      <c r="G94" s="390"/>
      <c r="H94" s="390"/>
      <c r="I94" s="390"/>
      <c r="J94" s="390"/>
      <c r="L94" s="390"/>
      <c r="M94" s="390"/>
      <c r="N94" s="390"/>
      <c r="O94" s="390"/>
      <c r="P94" s="390"/>
      <c r="Q94" s="390"/>
      <c r="R94" s="390"/>
      <c r="S94" s="390"/>
      <c r="T94" s="390"/>
      <c r="U94" s="390"/>
    </row>
    <row r="95" spans="1:40">
      <c r="A95" s="390"/>
      <c r="B95" s="390"/>
      <c r="C95" s="390"/>
      <c r="D95" s="390"/>
      <c r="E95" s="390"/>
      <c r="F95" s="390"/>
      <c r="G95" s="390"/>
      <c r="H95" s="390"/>
      <c r="I95" s="390"/>
      <c r="J95" s="390"/>
      <c r="L95" s="390"/>
      <c r="M95" s="390"/>
      <c r="N95" s="390"/>
      <c r="O95" s="390"/>
      <c r="P95" s="390"/>
      <c r="Q95" s="390"/>
      <c r="R95" s="390"/>
      <c r="S95" s="390"/>
      <c r="T95" s="390"/>
      <c r="U95" s="390"/>
    </row>
    <row r="97" spans="1:41">
      <c r="A97" s="413" t="s">
        <v>383</v>
      </c>
      <c r="B97" s="389"/>
      <c r="C97" s="389"/>
      <c r="D97" s="389"/>
      <c r="E97" s="389"/>
      <c r="F97" s="389"/>
      <c r="G97" s="389"/>
      <c r="H97" s="389"/>
      <c r="I97" s="389"/>
      <c r="J97" s="389"/>
      <c r="K97" s="389"/>
      <c r="L97" s="413" t="s">
        <v>383</v>
      </c>
      <c r="M97" s="389"/>
      <c r="N97" s="389"/>
      <c r="O97" s="389"/>
      <c r="P97" s="389"/>
      <c r="Q97" s="389"/>
      <c r="R97" s="389"/>
      <c r="S97" s="389"/>
      <c r="T97" s="389"/>
      <c r="U97" s="389"/>
      <c r="V97" s="389"/>
      <c r="W97" s="389"/>
      <c r="X97" s="389"/>
      <c r="Y97" s="389"/>
      <c r="Z97" s="389"/>
      <c r="AA97" s="389"/>
      <c r="AB97" s="389"/>
      <c r="AC97" s="389"/>
      <c r="AD97" s="389"/>
      <c r="AE97" s="389"/>
      <c r="AF97" s="389"/>
      <c r="AG97" s="389"/>
      <c r="AH97" s="389"/>
      <c r="AI97" s="389"/>
      <c r="AJ97" s="389"/>
      <c r="AK97" s="389"/>
      <c r="AL97" s="389"/>
      <c r="AM97" s="389"/>
      <c r="AN97" s="389"/>
    </row>
    <row r="99" spans="1:41">
      <c r="A99" s="390"/>
      <c r="B99" s="390"/>
      <c r="C99" s="390"/>
      <c r="D99" s="390"/>
      <c r="E99" s="390"/>
      <c r="F99" s="390"/>
      <c r="G99" s="390"/>
      <c r="H99" s="390"/>
      <c r="I99" s="390"/>
      <c r="J99" s="390"/>
      <c r="L99" s="390"/>
      <c r="M99" s="390"/>
      <c r="N99" s="390"/>
      <c r="O99" s="390"/>
      <c r="P99" s="390"/>
      <c r="Q99" s="390"/>
      <c r="R99" s="390"/>
      <c r="S99" s="390"/>
      <c r="T99" s="390"/>
      <c r="U99" s="390"/>
    </row>
    <row r="100" spans="1:41">
      <c r="A100" s="390"/>
      <c r="B100" s="390"/>
      <c r="C100" s="390"/>
      <c r="D100" s="390"/>
      <c r="E100" s="390"/>
      <c r="F100" s="390"/>
      <c r="G100" s="390"/>
      <c r="H100" s="390"/>
      <c r="I100" s="390"/>
      <c r="J100" s="390"/>
      <c r="L100" s="390"/>
      <c r="M100" s="390"/>
      <c r="N100" s="390"/>
      <c r="O100" s="390"/>
      <c r="P100" s="390"/>
      <c r="Q100" s="390"/>
      <c r="R100" s="390"/>
      <c r="S100" s="390"/>
      <c r="T100" s="390"/>
      <c r="U100" s="390"/>
    </row>
    <row r="101" spans="1:41">
      <c r="A101" s="390"/>
      <c r="B101" s="390"/>
      <c r="C101" s="390"/>
      <c r="D101" s="390"/>
      <c r="E101" s="390"/>
      <c r="F101" s="390"/>
      <c r="G101" s="390"/>
      <c r="H101" s="390"/>
      <c r="I101" s="390"/>
      <c r="J101" s="390"/>
      <c r="L101" s="390"/>
      <c r="M101" s="390"/>
      <c r="N101" s="390"/>
      <c r="O101" s="390"/>
      <c r="P101" s="390"/>
      <c r="Q101" s="390"/>
      <c r="R101" s="390"/>
      <c r="S101" s="390"/>
      <c r="T101" s="390"/>
      <c r="U101" s="390"/>
      <c r="Y101" s="13"/>
      <c r="Z101" s="13">
        <f>Z$1</f>
        <v>2015</v>
      </c>
      <c r="AA101" s="13">
        <f t="shared" ref="AA101:AN101" si="17">AA$1</f>
        <v>2016</v>
      </c>
      <c r="AB101" s="13">
        <f t="shared" si="17"/>
        <v>2017</v>
      </c>
      <c r="AC101" s="13">
        <f t="shared" si="17"/>
        <v>2018</v>
      </c>
      <c r="AD101" s="13">
        <f t="shared" si="17"/>
        <v>2019</v>
      </c>
      <c r="AE101" s="13">
        <f t="shared" si="17"/>
        <v>2020</v>
      </c>
      <c r="AF101" s="13">
        <f t="shared" si="17"/>
        <v>2021</v>
      </c>
      <c r="AG101" s="13">
        <f t="shared" si="17"/>
        <v>2022</v>
      </c>
      <c r="AH101" s="13">
        <f t="shared" si="17"/>
        <v>2023</v>
      </c>
      <c r="AI101" s="13">
        <f t="shared" si="17"/>
        <v>2024</v>
      </c>
      <c r="AJ101" s="13">
        <f t="shared" si="17"/>
        <v>2025</v>
      </c>
      <c r="AK101" s="13">
        <f t="shared" si="17"/>
        <v>2026</v>
      </c>
      <c r="AL101" s="13">
        <f t="shared" si="17"/>
        <v>2027</v>
      </c>
      <c r="AM101" s="13">
        <f t="shared" si="17"/>
        <v>2028</v>
      </c>
      <c r="AN101" s="13">
        <f t="shared" si="17"/>
        <v>2029</v>
      </c>
      <c r="AO101" s="13"/>
    </row>
    <row r="102" spans="1:41">
      <c r="A102" s="390"/>
      <c r="B102" s="390"/>
      <c r="C102" s="390"/>
      <c r="D102" s="390"/>
      <c r="E102" s="390"/>
      <c r="F102" s="390"/>
      <c r="G102" s="390"/>
      <c r="H102" s="390"/>
      <c r="I102" s="390"/>
      <c r="J102" s="390"/>
      <c r="L102" s="390"/>
      <c r="M102" s="390"/>
      <c r="N102" s="390"/>
      <c r="O102" s="390"/>
      <c r="P102" s="390"/>
      <c r="Q102" s="390"/>
      <c r="R102" s="390"/>
      <c r="S102" s="390"/>
      <c r="T102" s="390"/>
      <c r="U102" s="390"/>
      <c r="W102" s="393" t="s">
        <v>60</v>
      </c>
      <c r="X102" s="397" t="s">
        <v>361</v>
      </c>
      <c r="Y102" s="11" t="str">
        <f>Baseline!B631</f>
        <v>Debt as % of GDP</v>
      </c>
      <c r="Z102" s="398" t="e">
        <f t="shared" ref="Z102:AN103" ca="1" si="18">INDEX(INDIRECT(CONCATENATE("'",$W102,"'!$A$536:$DZ$10000")),MATCH($X102,INDIRECT(CONCATENATE("'",$W102,"'!$A$536:$A$10000")),0),MATCH(Z$1,INDIRECT(CONCATENATE("'",$W102,"'!$A$536:$DZ$536")),0))</f>
        <v>#DIV/0!</v>
      </c>
      <c r="AA102" s="398" t="e">
        <f t="shared" ca="1" si="18"/>
        <v>#DIV/0!</v>
      </c>
      <c r="AB102" s="398" t="e">
        <f t="shared" ca="1" si="18"/>
        <v>#DIV/0!</v>
      </c>
      <c r="AC102" s="398" t="e">
        <f t="shared" ca="1" si="18"/>
        <v>#DIV/0!</v>
      </c>
      <c r="AD102" s="398" t="e">
        <f t="shared" ca="1" si="18"/>
        <v>#DIV/0!</v>
      </c>
      <c r="AE102" s="398" t="e">
        <f t="shared" ca="1" si="18"/>
        <v>#DIV/0!</v>
      </c>
      <c r="AF102" s="398" t="e">
        <f t="shared" ca="1" si="18"/>
        <v>#DIV/0!</v>
      </c>
      <c r="AG102" s="398" t="e">
        <f t="shared" ca="1" si="18"/>
        <v>#DIV/0!</v>
      </c>
      <c r="AH102" s="398" t="e">
        <f t="shared" ca="1" si="18"/>
        <v>#DIV/0!</v>
      </c>
      <c r="AI102" s="398" t="e">
        <f t="shared" ca="1" si="18"/>
        <v>#DIV/0!</v>
      </c>
      <c r="AJ102" s="398" t="e">
        <f t="shared" ca="1" si="18"/>
        <v>#DIV/0!</v>
      </c>
      <c r="AK102" s="398" t="e">
        <f t="shared" ca="1" si="18"/>
        <v>#DIV/0!</v>
      </c>
      <c r="AL102" s="398" t="e">
        <f t="shared" ca="1" si="18"/>
        <v>#DIV/0!</v>
      </c>
      <c r="AM102" s="398" t="e">
        <f t="shared" ca="1" si="18"/>
        <v>#DIV/0!</v>
      </c>
      <c r="AN102" s="398" t="e">
        <f t="shared" ca="1" si="18"/>
        <v>#DIV/0!</v>
      </c>
      <c r="AO102" s="401"/>
    </row>
    <row r="103" spans="1:41">
      <c r="A103" s="390"/>
      <c r="B103" s="390"/>
      <c r="C103" s="390"/>
      <c r="D103" s="390"/>
      <c r="E103" s="390"/>
      <c r="F103" s="390"/>
      <c r="G103" s="390"/>
      <c r="H103" s="390"/>
      <c r="I103" s="390"/>
      <c r="J103" s="390"/>
      <c r="L103" s="390"/>
      <c r="M103" s="390"/>
      <c r="N103" s="390"/>
      <c r="O103" s="390"/>
      <c r="P103" s="390"/>
      <c r="Q103" s="390"/>
      <c r="R103" s="390"/>
      <c r="S103" s="390"/>
      <c r="T103" s="390"/>
      <c r="U103" s="390"/>
      <c r="W103" s="393" t="str">
        <f>W102</f>
        <v>Baseline</v>
      </c>
      <c r="X103" s="397" t="s">
        <v>362</v>
      </c>
      <c r="Y103" s="11" t="s">
        <v>68</v>
      </c>
      <c r="Z103" s="398">
        <f t="shared" ca="1" si="18"/>
        <v>25</v>
      </c>
      <c r="AA103" s="398">
        <f t="shared" ca="1" si="18"/>
        <v>25</v>
      </c>
      <c r="AB103" s="398">
        <f t="shared" ca="1" si="18"/>
        <v>25</v>
      </c>
      <c r="AC103" s="398">
        <f t="shared" ca="1" si="18"/>
        <v>25</v>
      </c>
      <c r="AD103" s="398">
        <f t="shared" ca="1" si="18"/>
        <v>25</v>
      </c>
      <c r="AE103" s="398">
        <f t="shared" ca="1" si="18"/>
        <v>25</v>
      </c>
      <c r="AF103" s="398">
        <f t="shared" ca="1" si="18"/>
        <v>25</v>
      </c>
      <c r="AG103" s="398">
        <f t="shared" ca="1" si="18"/>
        <v>25</v>
      </c>
      <c r="AH103" s="398">
        <f t="shared" ca="1" si="18"/>
        <v>25</v>
      </c>
      <c r="AI103" s="398">
        <f t="shared" ca="1" si="18"/>
        <v>25</v>
      </c>
      <c r="AJ103" s="398">
        <f t="shared" ca="1" si="18"/>
        <v>25</v>
      </c>
      <c r="AK103" s="398">
        <f t="shared" ca="1" si="18"/>
        <v>25</v>
      </c>
      <c r="AL103" s="398">
        <f t="shared" ca="1" si="18"/>
        <v>25</v>
      </c>
      <c r="AM103" s="398">
        <f t="shared" ca="1" si="18"/>
        <v>25</v>
      </c>
      <c r="AN103" s="398">
        <f t="shared" ca="1" si="18"/>
        <v>25</v>
      </c>
      <c r="AO103" s="402"/>
    </row>
    <row r="104" spans="1:41">
      <c r="A104" s="390"/>
      <c r="B104" s="390"/>
      <c r="C104" s="390"/>
      <c r="D104" s="390"/>
      <c r="E104" s="390"/>
      <c r="F104" s="390"/>
      <c r="G104" s="390"/>
      <c r="H104" s="390"/>
      <c r="I104" s="390"/>
      <c r="J104" s="390"/>
      <c r="L104" s="390"/>
      <c r="M104" s="390"/>
      <c r="N104" s="390"/>
      <c r="O104" s="390"/>
      <c r="P104" s="390"/>
      <c r="Q104" s="390"/>
      <c r="R104" s="390"/>
      <c r="S104" s="390"/>
      <c r="T104" s="390"/>
      <c r="U104" s="390"/>
      <c r="Y104" s="11"/>
      <c r="Z104" s="11"/>
      <c r="AA104" s="11"/>
      <c r="AB104" s="11"/>
      <c r="AC104" s="11"/>
      <c r="AD104" s="11"/>
      <c r="AE104" s="11"/>
      <c r="AF104" s="11"/>
      <c r="AG104" s="11"/>
      <c r="AH104" s="11"/>
      <c r="AI104" s="11"/>
      <c r="AJ104" s="11"/>
      <c r="AK104" s="11"/>
      <c r="AL104" s="11"/>
      <c r="AM104" s="11"/>
      <c r="AN104" s="11"/>
    </row>
    <row r="105" spans="1:41">
      <c r="A105" s="390"/>
      <c r="B105" s="390"/>
      <c r="C105" s="390"/>
      <c r="D105" s="390"/>
      <c r="E105" s="390"/>
      <c r="F105" s="390"/>
      <c r="G105" s="390"/>
      <c r="H105" s="390"/>
      <c r="I105" s="390"/>
      <c r="J105" s="390"/>
      <c r="L105" s="390"/>
      <c r="M105" s="390"/>
      <c r="N105" s="390"/>
      <c r="O105" s="390"/>
      <c r="P105" s="390"/>
      <c r="Q105" s="390"/>
      <c r="R105" s="390"/>
      <c r="S105" s="390"/>
      <c r="T105" s="390"/>
      <c r="U105" s="390"/>
    </row>
    <row r="106" spans="1:41">
      <c r="A106" s="390"/>
      <c r="B106" s="390"/>
      <c r="C106" s="390"/>
      <c r="D106" s="390"/>
      <c r="E106" s="390"/>
      <c r="F106" s="390"/>
      <c r="G106" s="390"/>
      <c r="H106" s="390"/>
      <c r="I106" s="390"/>
      <c r="J106" s="390"/>
      <c r="L106" s="390"/>
      <c r="M106" s="390"/>
      <c r="N106" s="390"/>
      <c r="O106" s="390"/>
      <c r="P106" s="390"/>
      <c r="Q106" s="390"/>
      <c r="R106" s="390"/>
      <c r="S106" s="390"/>
      <c r="T106" s="390"/>
      <c r="U106" s="390"/>
    </row>
    <row r="107" spans="1:41">
      <c r="A107" s="390"/>
      <c r="B107" s="390"/>
      <c r="C107" s="390"/>
      <c r="D107" s="390"/>
      <c r="E107" s="390"/>
      <c r="F107" s="390"/>
      <c r="G107" s="390"/>
      <c r="H107" s="390"/>
      <c r="I107" s="390"/>
      <c r="J107" s="390"/>
      <c r="L107" s="390"/>
      <c r="M107" s="390"/>
      <c r="N107" s="390"/>
      <c r="O107" s="390"/>
      <c r="P107" s="390"/>
      <c r="Q107" s="390"/>
      <c r="R107" s="390"/>
      <c r="S107" s="390"/>
      <c r="T107" s="390"/>
      <c r="U107" s="390"/>
    </row>
    <row r="108" spans="1:41">
      <c r="A108" s="390"/>
      <c r="B108" s="390"/>
      <c r="C108" s="390"/>
      <c r="D108" s="390"/>
      <c r="E108" s="390"/>
      <c r="F108" s="390"/>
      <c r="G108" s="390"/>
      <c r="H108" s="390"/>
      <c r="I108" s="390"/>
      <c r="J108" s="390"/>
      <c r="L108" s="390"/>
      <c r="M108" s="390"/>
      <c r="N108" s="390"/>
      <c r="O108" s="390"/>
      <c r="P108" s="390"/>
      <c r="Q108" s="390"/>
      <c r="R108" s="390"/>
      <c r="S108" s="390"/>
      <c r="T108" s="390"/>
      <c r="U108" s="390"/>
    </row>
    <row r="109" spans="1:41">
      <c r="A109" s="390"/>
      <c r="B109" s="390"/>
      <c r="C109" s="390"/>
      <c r="D109" s="390"/>
      <c r="E109" s="390"/>
      <c r="F109" s="390"/>
      <c r="G109" s="390"/>
      <c r="H109" s="390"/>
      <c r="I109" s="390"/>
      <c r="J109" s="390"/>
      <c r="L109" s="390"/>
      <c r="M109" s="390"/>
      <c r="N109" s="390"/>
      <c r="O109" s="390"/>
      <c r="P109" s="390"/>
      <c r="Q109" s="390"/>
      <c r="R109" s="390"/>
      <c r="S109" s="390"/>
      <c r="T109" s="390"/>
      <c r="U109" s="390"/>
    </row>
    <row r="110" spans="1:41">
      <c r="A110" s="390"/>
      <c r="B110" s="390"/>
      <c r="C110" s="390"/>
      <c r="D110" s="390"/>
      <c r="E110" s="390"/>
      <c r="F110" s="390"/>
      <c r="G110" s="390"/>
      <c r="H110" s="390"/>
      <c r="I110" s="390"/>
      <c r="J110" s="390"/>
      <c r="L110" s="390"/>
      <c r="M110" s="390"/>
      <c r="N110" s="390"/>
      <c r="O110" s="390"/>
      <c r="P110" s="390"/>
      <c r="Q110" s="390"/>
      <c r="R110" s="390"/>
      <c r="S110" s="390"/>
      <c r="T110" s="390"/>
      <c r="U110" s="390"/>
    </row>
    <row r="111" spans="1:41">
      <c r="A111" s="390"/>
      <c r="B111" s="390"/>
      <c r="C111" s="390"/>
      <c r="D111" s="390"/>
      <c r="E111" s="390"/>
      <c r="F111" s="390"/>
      <c r="G111" s="390"/>
      <c r="H111" s="390"/>
      <c r="I111" s="390"/>
      <c r="J111" s="390"/>
      <c r="L111" s="390"/>
      <c r="M111" s="390"/>
      <c r="N111" s="390"/>
      <c r="O111" s="390"/>
      <c r="P111" s="390"/>
      <c r="Q111" s="390"/>
      <c r="R111" s="390"/>
      <c r="S111" s="390"/>
      <c r="T111" s="390"/>
      <c r="U111" s="390"/>
    </row>
    <row r="112" spans="1:41">
      <c r="A112" s="390"/>
      <c r="B112" s="390"/>
      <c r="C112" s="390"/>
      <c r="D112" s="390"/>
      <c r="E112" s="390"/>
      <c r="F112" s="390"/>
      <c r="G112" s="390"/>
      <c r="H112" s="390"/>
      <c r="I112" s="390"/>
      <c r="J112" s="390"/>
      <c r="L112" s="390"/>
      <c r="M112" s="390"/>
      <c r="N112" s="390"/>
      <c r="O112" s="390"/>
      <c r="P112" s="390"/>
      <c r="Q112" s="390"/>
      <c r="R112" s="390"/>
      <c r="S112" s="390"/>
      <c r="T112" s="390"/>
      <c r="U112" s="390"/>
    </row>
    <row r="113" spans="1:41">
      <c r="A113" s="390"/>
      <c r="B113" s="390" t="s">
        <v>61</v>
      </c>
      <c r="C113" s="390"/>
      <c r="D113" s="390"/>
      <c r="E113" s="390"/>
      <c r="F113" s="390"/>
      <c r="G113" s="390"/>
      <c r="H113" s="390"/>
      <c r="I113" s="390"/>
      <c r="J113" s="390"/>
      <c r="L113" s="390"/>
      <c r="M113" s="390" t="s">
        <v>61</v>
      </c>
      <c r="N113" s="390"/>
      <c r="O113" s="390"/>
      <c r="P113" s="390"/>
      <c r="Q113" s="390"/>
      <c r="R113" s="390"/>
      <c r="S113" s="390"/>
      <c r="T113" s="390"/>
      <c r="U113" s="390"/>
    </row>
    <row r="114" spans="1:41">
      <c r="A114" s="390"/>
      <c r="B114" s="390"/>
      <c r="C114" s="390"/>
      <c r="D114" s="390"/>
      <c r="E114" s="390"/>
      <c r="F114" s="390"/>
      <c r="G114" s="390"/>
      <c r="H114" s="390"/>
      <c r="I114" s="390"/>
      <c r="J114" s="390"/>
      <c r="L114" s="390"/>
      <c r="M114" s="390"/>
      <c r="N114" s="390"/>
      <c r="O114" s="390"/>
      <c r="P114" s="390"/>
      <c r="Q114" s="390"/>
      <c r="R114" s="390"/>
      <c r="S114" s="390"/>
      <c r="T114" s="390"/>
      <c r="U114" s="390"/>
    </row>
    <row r="115" spans="1:41">
      <c r="A115" s="390"/>
      <c r="B115" s="390"/>
      <c r="C115" s="390"/>
      <c r="D115" s="390"/>
      <c r="E115" s="390"/>
      <c r="F115" s="390"/>
      <c r="G115" s="390"/>
      <c r="H115" s="390"/>
      <c r="I115" s="390"/>
      <c r="J115" s="390"/>
      <c r="L115" s="390"/>
      <c r="M115" s="390"/>
      <c r="N115" s="390"/>
      <c r="O115" s="390"/>
      <c r="P115" s="390"/>
      <c r="Q115" s="390"/>
      <c r="R115" s="390"/>
      <c r="S115" s="390"/>
      <c r="T115" s="390"/>
      <c r="U115" s="390"/>
    </row>
    <row r="116" spans="1:41">
      <c r="A116" s="390"/>
      <c r="B116" s="390"/>
      <c r="C116" s="390"/>
      <c r="D116" s="390"/>
      <c r="E116" s="390"/>
      <c r="F116" s="390"/>
      <c r="G116" s="390"/>
      <c r="H116" s="390"/>
      <c r="I116" s="390"/>
      <c r="J116" s="390"/>
      <c r="L116" s="390"/>
      <c r="M116" s="390"/>
      <c r="N116" s="390"/>
      <c r="O116" s="390"/>
      <c r="P116" s="390"/>
      <c r="Q116" s="390"/>
      <c r="R116" s="390"/>
      <c r="S116" s="390"/>
      <c r="T116" s="390"/>
      <c r="U116" s="390"/>
    </row>
    <row r="117" spans="1:41">
      <c r="A117" s="390"/>
      <c r="B117" s="390"/>
      <c r="C117" s="390"/>
      <c r="D117" s="390"/>
      <c r="E117" s="390"/>
      <c r="F117" s="390"/>
      <c r="G117" s="390"/>
      <c r="H117" s="390"/>
      <c r="I117" s="390"/>
      <c r="J117" s="390"/>
      <c r="L117" s="390"/>
      <c r="M117" s="390"/>
      <c r="N117" s="390"/>
      <c r="O117" s="390"/>
      <c r="P117" s="390"/>
      <c r="Q117" s="390"/>
      <c r="R117" s="390"/>
      <c r="S117" s="390"/>
      <c r="T117" s="390"/>
      <c r="U117" s="390"/>
    </row>
    <row r="118" spans="1:41">
      <c r="A118" s="390"/>
      <c r="B118" s="390"/>
      <c r="C118" s="390"/>
      <c r="D118" s="390"/>
      <c r="E118" s="390"/>
      <c r="F118" s="390"/>
      <c r="G118" s="390"/>
      <c r="H118" s="390"/>
      <c r="I118" s="390"/>
      <c r="J118" s="390"/>
      <c r="L118" s="390"/>
      <c r="M118" s="390"/>
      <c r="N118" s="390"/>
      <c r="O118" s="390"/>
      <c r="P118" s="390"/>
      <c r="Q118" s="390"/>
      <c r="R118" s="390"/>
      <c r="S118" s="390"/>
      <c r="T118" s="390"/>
      <c r="U118" s="390"/>
    </row>
    <row r="119" spans="1:41">
      <c r="A119" s="390"/>
      <c r="B119" s="390"/>
      <c r="C119" s="390"/>
      <c r="D119" s="390"/>
      <c r="E119" s="390"/>
      <c r="F119" s="390"/>
      <c r="G119" s="390"/>
      <c r="H119" s="390"/>
      <c r="I119" s="390"/>
      <c r="J119" s="390"/>
      <c r="L119" s="390"/>
      <c r="M119" s="390"/>
      <c r="N119" s="390"/>
      <c r="O119" s="390"/>
      <c r="P119" s="390"/>
      <c r="Q119" s="390"/>
      <c r="R119" s="390"/>
      <c r="S119" s="390"/>
      <c r="T119" s="390"/>
      <c r="U119" s="390"/>
      <c r="Y119" s="11"/>
      <c r="Z119" s="13">
        <f>Z$1</f>
        <v>2015</v>
      </c>
      <c r="AA119" s="13">
        <f t="shared" ref="AA119:AN119" si="19">AA$1</f>
        <v>2016</v>
      </c>
      <c r="AB119" s="13">
        <f t="shared" si="19"/>
        <v>2017</v>
      </c>
      <c r="AC119" s="13">
        <f t="shared" si="19"/>
        <v>2018</v>
      </c>
      <c r="AD119" s="13">
        <f t="shared" si="19"/>
        <v>2019</v>
      </c>
      <c r="AE119" s="13">
        <f t="shared" si="19"/>
        <v>2020</v>
      </c>
      <c r="AF119" s="13">
        <f t="shared" si="19"/>
        <v>2021</v>
      </c>
      <c r="AG119" s="13">
        <f t="shared" si="19"/>
        <v>2022</v>
      </c>
      <c r="AH119" s="13">
        <f t="shared" si="19"/>
        <v>2023</v>
      </c>
      <c r="AI119" s="13">
        <f t="shared" si="19"/>
        <v>2024</v>
      </c>
      <c r="AJ119" s="13">
        <f t="shared" si="19"/>
        <v>2025</v>
      </c>
      <c r="AK119" s="13">
        <f t="shared" si="19"/>
        <v>2026</v>
      </c>
      <c r="AL119" s="13">
        <f t="shared" si="19"/>
        <v>2027</v>
      </c>
      <c r="AM119" s="13">
        <f t="shared" si="19"/>
        <v>2028</v>
      </c>
      <c r="AN119" s="13">
        <f t="shared" si="19"/>
        <v>2029</v>
      </c>
      <c r="AO119" s="13"/>
    </row>
    <row r="120" spans="1:41">
      <c r="A120" s="390"/>
      <c r="B120" s="390"/>
      <c r="C120" s="390"/>
      <c r="D120" s="390"/>
      <c r="E120" s="390"/>
      <c r="F120" s="390"/>
      <c r="G120" s="390"/>
      <c r="H120" s="390"/>
      <c r="I120" s="390"/>
      <c r="J120" s="390"/>
      <c r="L120" s="390"/>
      <c r="M120" s="390"/>
      <c r="N120" s="390"/>
      <c r="O120" s="390"/>
      <c r="P120" s="390"/>
      <c r="Q120" s="390"/>
      <c r="R120" s="390"/>
      <c r="S120" s="390"/>
      <c r="T120" s="390"/>
      <c r="U120" s="390"/>
      <c r="W120" s="393" t="s">
        <v>60</v>
      </c>
      <c r="X120" s="397" t="s">
        <v>363</v>
      </c>
      <c r="Y120" s="11" t="str">
        <f>Baseline!B635</f>
        <v>Debt as % of Revenue</v>
      </c>
      <c r="Z120" s="398">
        <f t="shared" ref="Z120:AN121" ca="1" si="20">INDEX(INDIRECT(CONCATENATE("'",$W120,"'!$A$536:$DZ$10000")),MATCH($X120,INDIRECT(CONCATENATE("'",$W120,"'!$A$536:$A$10000")),0),MATCH(Z$1,INDIRECT(CONCATENATE("'",$W120,"'!$A$536:$DZ$536")),0))</f>
        <v>283.40603128080511</v>
      </c>
      <c r="AA120" s="398">
        <f t="shared" ca="1" si="20"/>
        <v>258.11269694586906</v>
      </c>
      <c r="AB120" s="398">
        <f t="shared" ca="1" si="20"/>
        <v>242.11893084295033</v>
      </c>
      <c r="AC120" s="398">
        <f t="shared" ca="1" si="20"/>
        <v>301.30212077330191</v>
      </c>
      <c r="AD120" s="398">
        <f t="shared" ca="1" si="20"/>
        <v>295.00784137064954</v>
      </c>
      <c r="AE120" s="398">
        <f t="shared" ca="1" si="20"/>
        <v>262.1001946982322</v>
      </c>
      <c r="AF120" s="398">
        <f t="shared" ca="1" si="20"/>
        <v>216.64373508416782</v>
      </c>
      <c r="AG120" s="398">
        <f t="shared" ca="1" si="20"/>
        <v>172.42367038764169</v>
      </c>
      <c r="AH120" s="398">
        <f t="shared" ca="1" si="20"/>
        <v>129.66031088517263</v>
      </c>
      <c r="AI120" s="398">
        <f t="shared" ca="1" si="20"/>
        <v>88.153924843804148</v>
      </c>
      <c r="AJ120" s="398">
        <f t="shared" ca="1" si="20"/>
        <v>47.872925914715076</v>
      </c>
      <c r="AK120" s="398">
        <f t="shared" ca="1" si="20"/>
        <v>7.4478090930671144</v>
      </c>
      <c r="AL120" s="398">
        <f t="shared" ca="1" si="20"/>
        <v>-33.050874778846634</v>
      </c>
      <c r="AM120" s="398">
        <f t="shared" ca="1" si="20"/>
        <v>-73.626724452474889</v>
      </c>
      <c r="AN120" s="398">
        <f t="shared" ca="1" si="20"/>
        <v>-114.41216606266055</v>
      </c>
      <c r="AO120" s="401"/>
    </row>
    <row r="121" spans="1:41">
      <c r="A121" s="390"/>
      <c r="B121" s="390"/>
      <c r="C121" s="390"/>
      <c r="D121" s="390"/>
      <c r="E121" s="390"/>
      <c r="F121" s="390"/>
      <c r="G121" s="390"/>
      <c r="H121" s="390"/>
      <c r="I121" s="390"/>
      <c r="J121" s="390"/>
      <c r="L121" s="390"/>
      <c r="M121" s="390"/>
      <c r="N121" s="390"/>
      <c r="O121" s="390"/>
      <c r="P121" s="390"/>
      <c r="Q121" s="390"/>
      <c r="R121" s="390"/>
      <c r="S121" s="390"/>
      <c r="T121" s="390"/>
      <c r="U121" s="390"/>
      <c r="W121" s="393" t="str">
        <f>W120</f>
        <v>Baseline</v>
      </c>
      <c r="X121" s="397" t="s">
        <v>364</v>
      </c>
      <c r="Y121" s="11" t="s">
        <v>68</v>
      </c>
      <c r="Z121" s="398">
        <f t="shared" ca="1" si="20"/>
        <v>200</v>
      </c>
      <c r="AA121" s="398">
        <f t="shared" ca="1" si="20"/>
        <v>200</v>
      </c>
      <c r="AB121" s="398">
        <f t="shared" ca="1" si="20"/>
        <v>200</v>
      </c>
      <c r="AC121" s="398">
        <f t="shared" ca="1" si="20"/>
        <v>200</v>
      </c>
      <c r="AD121" s="398">
        <f t="shared" ca="1" si="20"/>
        <v>200</v>
      </c>
      <c r="AE121" s="398">
        <f t="shared" ca="1" si="20"/>
        <v>200</v>
      </c>
      <c r="AF121" s="398">
        <f t="shared" ca="1" si="20"/>
        <v>200</v>
      </c>
      <c r="AG121" s="398">
        <f t="shared" ca="1" si="20"/>
        <v>200</v>
      </c>
      <c r="AH121" s="398">
        <f t="shared" ca="1" si="20"/>
        <v>200</v>
      </c>
      <c r="AI121" s="398">
        <f t="shared" ca="1" si="20"/>
        <v>200</v>
      </c>
      <c r="AJ121" s="398">
        <f t="shared" ca="1" si="20"/>
        <v>200</v>
      </c>
      <c r="AK121" s="398">
        <f t="shared" ca="1" si="20"/>
        <v>200</v>
      </c>
      <c r="AL121" s="398">
        <f t="shared" ca="1" si="20"/>
        <v>200</v>
      </c>
      <c r="AM121" s="398">
        <f t="shared" ca="1" si="20"/>
        <v>200</v>
      </c>
      <c r="AN121" s="398">
        <f t="shared" ca="1" si="20"/>
        <v>200</v>
      </c>
      <c r="AO121" s="401"/>
    </row>
    <row r="122" spans="1:41">
      <c r="A122" s="390"/>
      <c r="B122" s="390"/>
      <c r="C122" s="390"/>
      <c r="D122" s="390"/>
      <c r="E122" s="390"/>
      <c r="F122" s="390"/>
      <c r="G122" s="390"/>
      <c r="H122" s="390"/>
      <c r="I122" s="390"/>
      <c r="J122" s="390"/>
      <c r="L122" s="390"/>
      <c r="M122" s="390"/>
      <c r="N122" s="390"/>
      <c r="O122" s="390"/>
      <c r="P122" s="390"/>
      <c r="Q122" s="390"/>
      <c r="R122" s="390"/>
      <c r="S122" s="390"/>
      <c r="T122" s="390"/>
      <c r="U122" s="390"/>
      <c r="Y122" s="11"/>
      <c r="Z122" s="11"/>
      <c r="AA122" s="11"/>
      <c r="AB122" s="11"/>
      <c r="AC122" s="11"/>
      <c r="AD122" s="11"/>
      <c r="AE122" s="11"/>
      <c r="AF122" s="11"/>
      <c r="AG122" s="11"/>
      <c r="AH122" s="11"/>
      <c r="AI122" s="11"/>
      <c r="AJ122" s="11"/>
      <c r="AK122" s="11"/>
      <c r="AL122" s="11"/>
      <c r="AM122" s="11"/>
      <c r="AN122" s="11"/>
    </row>
    <row r="123" spans="1:41">
      <c r="A123" s="390"/>
      <c r="B123" s="390"/>
      <c r="C123" s="390"/>
      <c r="D123" s="390"/>
      <c r="E123" s="390"/>
      <c r="F123" s="390"/>
      <c r="G123" s="390"/>
      <c r="H123" s="390"/>
      <c r="I123" s="390"/>
      <c r="J123" s="390"/>
      <c r="L123" s="390"/>
      <c r="M123" s="390"/>
      <c r="N123" s="390"/>
      <c r="O123" s="390"/>
      <c r="P123" s="390"/>
      <c r="Q123" s="390"/>
      <c r="R123" s="390"/>
      <c r="S123" s="390"/>
      <c r="T123" s="390"/>
      <c r="U123" s="390"/>
    </row>
    <row r="124" spans="1:41">
      <c r="A124" s="390"/>
      <c r="B124" s="390"/>
      <c r="C124" s="390"/>
      <c r="D124" s="390"/>
      <c r="E124" s="390"/>
      <c r="F124" s="390"/>
      <c r="G124" s="390"/>
      <c r="H124" s="390"/>
      <c r="I124" s="390"/>
      <c r="J124" s="390"/>
      <c r="L124" s="390"/>
      <c r="M124" s="390"/>
      <c r="N124" s="390"/>
      <c r="O124" s="390"/>
      <c r="P124" s="390"/>
      <c r="Q124" s="390"/>
      <c r="R124" s="390"/>
      <c r="S124" s="390"/>
      <c r="T124" s="390"/>
      <c r="U124" s="390"/>
    </row>
    <row r="125" spans="1:41">
      <c r="A125" s="390"/>
      <c r="B125" s="390"/>
      <c r="C125" s="390"/>
      <c r="D125" s="390"/>
      <c r="E125" s="390"/>
      <c r="F125" s="390"/>
      <c r="G125" s="390"/>
      <c r="H125" s="390"/>
      <c r="I125" s="390"/>
      <c r="J125" s="390"/>
      <c r="L125" s="390"/>
      <c r="M125" s="390"/>
      <c r="N125" s="390"/>
      <c r="O125" s="390"/>
      <c r="P125" s="390"/>
      <c r="Q125" s="390"/>
      <c r="R125" s="390"/>
      <c r="S125" s="390"/>
      <c r="T125" s="390"/>
      <c r="U125" s="390"/>
    </row>
    <row r="126" spans="1:41">
      <c r="A126" s="390"/>
      <c r="B126" s="390"/>
      <c r="C126" s="390"/>
      <c r="D126" s="390"/>
      <c r="E126" s="390"/>
      <c r="F126" s="390"/>
      <c r="G126" s="390"/>
      <c r="H126" s="390"/>
      <c r="I126" s="390"/>
      <c r="J126" s="390"/>
      <c r="L126" s="390"/>
      <c r="M126" s="390"/>
      <c r="N126" s="390"/>
      <c r="O126" s="390"/>
      <c r="P126" s="390"/>
      <c r="Q126" s="390"/>
      <c r="R126" s="390"/>
      <c r="S126" s="390"/>
      <c r="T126" s="390"/>
      <c r="U126" s="390"/>
    </row>
    <row r="127" spans="1:41">
      <c r="A127" s="390"/>
      <c r="B127" s="390"/>
      <c r="C127" s="390"/>
      <c r="D127" s="390"/>
      <c r="E127" s="390"/>
      <c r="F127" s="390"/>
      <c r="G127" s="390"/>
      <c r="H127" s="390"/>
      <c r="I127" s="390"/>
      <c r="J127" s="390"/>
      <c r="L127" s="390"/>
      <c r="M127" s="390"/>
      <c r="N127" s="390"/>
      <c r="O127" s="390"/>
      <c r="P127" s="390"/>
      <c r="Q127" s="390"/>
      <c r="R127" s="390"/>
      <c r="S127" s="390"/>
      <c r="T127" s="390"/>
      <c r="U127" s="390"/>
    </row>
    <row r="128" spans="1:41">
      <c r="A128" s="390"/>
      <c r="B128" s="390"/>
      <c r="C128" s="390"/>
      <c r="D128" s="390"/>
      <c r="E128" s="390"/>
      <c r="F128" s="390"/>
      <c r="G128" s="390"/>
      <c r="H128" s="390"/>
      <c r="I128" s="390"/>
      <c r="J128" s="390"/>
      <c r="L128" s="390"/>
      <c r="M128" s="390"/>
      <c r="N128" s="390"/>
      <c r="O128" s="390"/>
      <c r="P128" s="390"/>
      <c r="Q128" s="390"/>
      <c r="R128" s="390"/>
      <c r="S128" s="390"/>
      <c r="T128" s="390"/>
      <c r="U128" s="390"/>
    </row>
    <row r="129" spans="1:41">
      <c r="A129" s="390"/>
      <c r="B129" s="390"/>
      <c r="C129" s="390"/>
      <c r="D129" s="390"/>
      <c r="E129" s="390"/>
      <c r="F129" s="390"/>
      <c r="G129" s="390"/>
      <c r="H129" s="390"/>
      <c r="I129" s="390"/>
      <c r="J129" s="390"/>
      <c r="L129" s="390"/>
      <c r="M129" s="390"/>
      <c r="N129" s="390"/>
      <c r="O129" s="390"/>
      <c r="P129" s="390"/>
      <c r="Q129" s="390"/>
      <c r="R129" s="390"/>
      <c r="S129" s="390"/>
      <c r="T129" s="390"/>
      <c r="U129" s="390"/>
    </row>
    <row r="130" spans="1:41">
      <c r="A130" s="390"/>
      <c r="B130" s="390"/>
      <c r="C130" s="390"/>
      <c r="D130" s="390"/>
      <c r="E130" s="390"/>
      <c r="F130" s="390"/>
      <c r="G130" s="390"/>
      <c r="H130" s="390"/>
      <c r="I130" s="390"/>
      <c r="J130" s="390"/>
      <c r="L130" s="390"/>
      <c r="M130" s="390"/>
      <c r="N130" s="390"/>
      <c r="O130" s="390"/>
      <c r="P130" s="390"/>
      <c r="Q130" s="390"/>
      <c r="R130" s="390"/>
      <c r="S130" s="390"/>
      <c r="T130" s="390"/>
      <c r="U130" s="390"/>
    </row>
    <row r="131" spans="1:41">
      <c r="A131" s="390"/>
      <c r="B131" s="390"/>
      <c r="C131" s="390"/>
      <c r="D131" s="390"/>
      <c r="E131" s="390"/>
      <c r="F131" s="390"/>
      <c r="G131" s="390"/>
      <c r="H131" s="390"/>
      <c r="I131" s="390"/>
      <c r="J131" s="390"/>
      <c r="L131" s="390"/>
      <c r="M131" s="390"/>
      <c r="N131" s="390"/>
      <c r="O131" s="390"/>
      <c r="P131" s="390"/>
      <c r="Q131" s="390"/>
      <c r="R131" s="390"/>
      <c r="S131" s="390"/>
      <c r="T131" s="390"/>
      <c r="U131" s="390"/>
    </row>
    <row r="132" spans="1:41">
      <c r="A132" s="390"/>
      <c r="B132" s="390"/>
      <c r="C132" s="390"/>
      <c r="D132" s="390"/>
      <c r="E132" s="390"/>
      <c r="F132" s="390"/>
      <c r="G132" s="390"/>
      <c r="H132" s="390"/>
      <c r="I132" s="390"/>
      <c r="J132" s="390"/>
      <c r="L132" s="390"/>
      <c r="M132" s="390"/>
      <c r="N132" s="390"/>
      <c r="O132" s="390"/>
      <c r="P132" s="390"/>
      <c r="Q132" s="390"/>
      <c r="R132" s="390"/>
      <c r="S132" s="390"/>
      <c r="T132" s="390"/>
      <c r="U132" s="390"/>
    </row>
    <row r="133" spans="1:41">
      <c r="A133" s="390"/>
      <c r="B133" s="390"/>
      <c r="C133" s="390"/>
      <c r="D133" s="390"/>
      <c r="E133" s="390"/>
      <c r="F133" s="390"/>
      <c r="G133" s="390"/>
      <c r="H133" s="390"/>
      <c r="I133" s="390"/>
      <c r="J133" s="390"/>
      <c r="L133" s="390"/>
      <c r="M133" s="390"/>
      <c r="N133" s="390"/>
      <c r="O133" s="390"/>
      <c r="P133" s="390"/>
      <c r="Q133" s="390"/>
      <c r="R133" s="390"/>
      <c r="S133" s="390"/>
      <c r="T133" s="390"/>
      <c r="U133" s="390"/>
    </row>
    <row r="134" spans="1:41">
      <c r="A134" s="390"/>
      <c r="B134" s="390"/>
      <c r="C134" s="390"/>
      <c r="D134" s="390"/>
      <c r="E134" s="390"/>
      <c r="F134" s="390"/>
      <c r="G134" s="390"/>
      <c r="H134" s="390"/>
      <c r="I134" s="390"/>
      <c r="J134" s="390"/>
      <c r="L134" s="390"/>
      <c r="M134" s="390"/>
      <c r="N134" s="390"/>
      <c r="O134" s="390"/>
      <c r="P134" s="390"/>
      <c r="Q134" s="390"/>
      <c r="R134" s="390"/>
      <c r="S134" s="390"/>
      <c r="T134" s="390"/>
      <c r="U134" s="390"/>
    </row>
    <row r="135" spans="1:41">
      <c r="A135" s="390"/>
      <c r="B135" s="390"/>
      <c r="C135" s="390"/>
      <c r="D135" s="390"/>
      <c r="E135" s="390"/>
      <c r="F135" s="390"/>
      <c r="G135" s="390"/>
      <c r="H135" s="390"/>
      <c r="I135" s="390"/>
      <c r="J135" s="390"/>
      <c r="L135" s="390"/>
      <c r="M135" s="390"/>
      <c r="N135" s="390"/>
      <c r="O135" s="390"/>
      <c r="P135" s="390"/>
      <c r="Q135" s="390"/>
      <c r="R135" s="390"/>
      <c r="S135" s="390"/>
      <c r="T135" s="390"/>
      <c r="U135" s="390"/>
    </row>
    <row r="136" spans="1:41">
      <c r="A136" s="390"/>
      <c r="B136" s="390"/>
      <c r="C136" s="390"/>
      <c r="D136" s="390"/>
      <c r="E136" s="390"/>
      <c r="F136" s="390"/>
      <c r="G136" s="390"/>
      <c r="H136" s="390"/>
      <c r="I136" s="390"/>
      <c r="J136" s="390"/>
      <c r="L136" s="390"/>
      <c r="M136" s="390"/>
      <c r="N136" s="390"/>
      <c r="O136" s="390"/>
      <c r="P136" s="390"/>
      <c r="Q136" s="390"/>
      <c r="R136" s="390"/>
      <c r="S136" s="390"/>
      <c r="T136" s="390"/>
      <c r="U136" s="390"/>
    </row>
    <row r="137" spans="1:41">
      <c r="A137" s="390"/>
      <c r="B137" s="390"/>
      <c r="C137" s="390"/>
      <c r="D137" s="390"/>
      <c r="E137" s="390"/>
      <c r="F137" s="390"/>
      <c r="G137" s="390"/>
      <c r="H137" s="390"/>
      <c r="I137" s="390"/>
      <c r="J137" s="390"/>
      <c r="L137" s="390"/>
      <c r="M137" s="390"/>
      <c r="N137" s="390"/>
      <c r="O137" s="390"/>
      <c r="P137" s="390"/>
      <c r="Q137" s="390"/>
      <c r="R137" s="390"/>
      <c r="S137" s="390"/>
      <c r="T137" s="390"/>
      <c r="U137" s="390"/>
    </row>
    <row r="138" spans="1:41">
      <c r="A138" s="390"/>
      <c r="B138" s="390"/>
      <c r="C138" s="390"/>
      <c r="D138" s="390"/>
      <c r="E138" s="390"/>
      <c r="F138" s="390"/>
      <c r="G138" s="390"/>
      <c r="H138" s="390"/>
      <c r="I138" s="390"/>
      <c r="J138" s="390"/>
      <c r="L138" s="390"/>
      <c r="M138" s="390"/>
      <c r="N138" s="390"/>
      <c r="O138" s="390"/>
      <c r="P138" s="390"/>
      <c r="Q138" s="390"/>
      <c r="R138" s="390"/>
      <c r="S138" s="390"/>
      <c r="T138" s="390"/>
      <c r="U138" s="390"/>
      <c r="Y138" s="11"/>
      <c r="Z138" s="13">
        <f>Z$1</f>
        <v>2015</v>
      </c>
      <c r="AA138" s="13">
        <f t="shared" ref="AA138:AN138" si="21">AA$1</f>
        <v>2016</v>
      </c>
      <c r="AB138" s="13">
        <f t="shared" si="21"/>
        <v>2017</v>
      </c>
      <c r="AC138" s="13">
        <f t="shared" si="21"/>
        <v>2018</v>
      </c>
      <c r="AD138" s="13">
        <f t="shared" si="21"/>
        <v>2019</v>
      </c>
      <c r="AE138" s="13">
        <f t="shared" si="21"/>
        <v>2020</v>
      </c>
      <c r="AF138" s="13">
        <f t="shared" si="21"/>
        <v>2021</v>
      </c>
      <c r="AG138" s="13">
        <f t="shared" si="21"/>
        <v>2022</v>
      </c>
      <c r="AH138" s="13">
        <f t="shared" si="21"/>
        <v>2023</v>
      </c>
      <c r="AI138" s="13">
        <f t="shared" si="21"/>
        <v>2024</v>
      </c>
      <c r="AJ138" s="13">
        <f t="shared" si="21"/>
        <v>2025</v>
      </c>
      <c r="AK138" s="13">
        <f t="shared" si="21"/>
        <v>2026</v>
      </c>
      <c r="AL138" s="13">
        <f t="shared" si="21"/>
        <v>2027</v>
      </c>
      <c r="AM138" s="13">
        <f t="shared" si="21"/>
        <v>2028</v>
      </c>
      <c r="AN138" s="13">
        <f t="shared" si="21"/>
        <v>2029</v>
      </c>
      <c r="AO138" s="13"/>
    </row>
    <row r="139" spans="1:41">
      <c r="A139" s="390"/>
      <c r="B139" s="390"/>
      <c r="C139" s="390"/>
      <c r="D139" s="390"/>
      <c r="E139" s="390"/>
      <c r="F139" s="390"/>
      <c r="G139" s="390"/>
      <c r="H139" s="390"/>
      <c r="I139" s="390"/>
      <c r="J139" s="390"/>
      <c r="L139" s="390"/>
      <c r="M139" s="390"/>
      <c r="N139" s="390"/>
      <c r="O139" s="390"/>
      <c r="P139" s="390"/>
      <c r="Q139" s="390"/>
      <c r="R139" s="390"/>
      <c r="S139" s="390"/>
      <c r="T139" s="390"/>
      <c r="U139" s="390"/>
      <c r="W139" s="393" t="s">
        <v>60</v>
      </c>
      <c r="X139" s="397" t="s">
        <v>365</v>
      </c>
      <c r="Y139" s="11" t="str">
        <f>Baseline!B639</f>
        <v>Debt Service as % of Revenue</v>
      </c>
      <c r="Z139" s="398">
        <f t="shared" ref="Z139:AN140" ca="1" si="22">INDEX(INDIRECT(CONCATENATE("'",$W139,"'!$A$536:$DZ$10000")),MATCH($X139,INDIRECT(CONCATENATE("'",$W139,"'!$A$536:$A$10000")),0),MATCH(Z$1,INDIRECT(CONCATENATE("'",$W139,"'!$A$536:$DZ$536")),0))</f>
        <v>6.2283042628739747</v>
      </c>
      <c r="AA139" s="398">
        <f t="shared" ca="1" si="22"/>
        <v>5.9666743807876248</v>
      </c>
      <c r="AB139" s="398">
        <f t="shared" ca="1" si="22"/>
        <v>6.3222931294625635</v>
      </c>
      <c r="AC139" s="398">
        <f t="shared" ca="1" si="22"/>
        <v>5.6307790072291342</v>
      </c>
      <c r="AD139" s="398">
        <f t="shared" ca="1" si="22"/>
        <v>6.362831768220742</v>
      </c>
      <c r="AE139" s="398">
        <f t="shared" ca="1" si="22"/>
        <v>6.7037206227778583</v>
      </c>
      <c r="AF139" s="398">
        <f t="shared" ca="1" si="22"/>
        <v>6.9415723104592066</v>
      </c>
      <c r="AG139" s="398">
        <f t="shared" ca="1" si="22"/>
        <v>11.288106652143483</v>
      </c>
      <c r="AH139" s="398">
        <f t="shared" ca="1" si="22"/>
        <v>10.277004636072908</v>
      </c>
      <c r="AI139" s="398">
        <f t="shared" ca="1" si="22"/>
        <v>11.119360255173058</v>
      </c>
      <c r="AJ139" s="398">
        <f t="shared" ca="1" si="22"/>
        <v>-15.334213260735767</v>
      </c>
      <c r="AK139" s="398">
        <f t="shared" ca="1" si="22"/>
        <v>-16.140494016672754</v>
      </c>
      <c r="AL139" s="398">
        <f t="shared" ca="1" si="22"/>
        <v>-14.62786762189528</v>
      </c>
      <c r="AM139" s="398">
        <f t="shared" ca="1" si="22"/>
        <v>-19.029542028801384</v>
      </c>
      <c r="AN139" s="398">
        <f t="shared" ca="1" si="22"/>
        <v>-20.83737573873259</v>
      </c>
      <c r="AO139" s="401"/>
    </row>
    <row r="140" spans="1:41">
      <c r="A140" s="390"/>
      <c r="B140" s="390"/>
      <c r="C140" s="390"/>
      <c r="D140" s="390"/>
      <c r="E140" s="390"/>
      <c r="F140" s="390"/>
      <c r="G140" s="390"/>
      <c r="H140" s="390"/>
      <c r="I140" s="390"/>
      <c r="J140" s="390"/>
      <c r="L140" s="390"/>
      <c r="M140" s="390"/>
      <c r="N140" s="390"/>
      <c r="O140" s="390"/>
      <c r="P140" s="390"/>
      <c r="Q140" s="390"/>
      <c r="R140" s="390"/>
      <c r="S140" s="390"/>
      <c r="T140" s="390"/>
      <c r="U140" s="390"/>
      <c r="W140" s="393" t="str">
        <f>W139</f>
        <v>Baseline</v>
      </c>
      <c r="X140" s="397" t="s">
        <v>366</v>
      </c>
      <c r="Y140" s="11" t="s">
        <v>68</v>
      </c>
      <c r="Z140" s="398">
        <f t="shared" ca="1" si="22"/>
        <v>40</v>
      </c>
      <c r="AA140" s="398">
        <f t="shared" ca="1" si="22"/>
        <v>40</v>
      </c>
      <c r="AB140" s="398">
        <f t="shared" ca="1" si="22"/>
        <v>40</v>
      </c>
      <c r="AC140" s="398">
        <f t="shared" ca="1" si="22"/>
        <v>40</v>
      </c>
      <c r="AD140" s="398">
        <f t="shared" ca="1" si="22"/>
        <v>40</v>
      </c>
      <c r="AE140" s="398">
        <f t="shared" ca="1" si="22"/>
        <v>40</v>
      </c>
      <c r="AF140" s="398">
        <f t="shared" ca="1" si="22"/>
        <v>40</v>
      </c>
      <c r="AG140" s="398">
        <f t="shared" ca="1" si="22"/>
        <v>40</v>
      </c>
      <c r="AH140" s="398">
        <f t="shared" ca="1" si="22"/>
        <v>40</v>
      </c>
      <c r="AI140" s="398">
        <f t="shared" ca="1" si="22"/>
        <v>40</v>
      </c>
      <c r="AJ140" s="398">
        <f t="shared" ca="1" si="22"/>
        <v>40</v>
      </c>
      <c r="AK140" s="398">
        <f t="shared" ca="1" si="22"/>
        <v>40</v>
      </c>
      <c r="AL140" s="398">
        <f t="shared" ca="1" si="22"/>
        <v>40</v>
      </c>
      <c r="AM140" s="398">
        <f t="shared" ca="1" si="22"/>
        <v>40</v>
      </c>
      <c r="AN140" s="398">
        <f t="shared" ca="1" si="22"/>
        <v>40</v>
      </c>
      <c r="AO140" s="401"/>
    </row>
    <row r="141" spans="1:41">
      <c r="A141" s="390"/>
      <c r="B141" s="390"/>
      <c r="C141" s="390"/>
      <c r="D141" s="390"/>
      <c r="E141" s="390"/>
      <c r="F141" s="390"/>
      <c r="G141" s="390"/>
      <c r="H141" s="390"/>
      <c r="I141" s="390"/>
      <c r="J141" s="390"/>
      <c r="L141" s="390"/>
      <c r="M141" s="390"/>
      <c r="N141" s="390"/>
      <c r="O141" s="390"/>
      <c r="P141" s="390"/>
      <c r="Q141" s="390"/>
      <c r="R141" s="390"/>
      <c r="S141" s="390"/>
      <c r="T141" s="390"/>
      <c r="U141" s="390"/>
    </row>
    <row r="142" spans="1:41">
      <c r="A142" s="390"/>
      <c r="B142" s="390"/>
      <c r="C142" s="390"/>
      <c r="D142" s="390"/>
      <c r="E142" s="390"/>
      <c r="F142" s="390"/>
      <c r="G142" s="390"/>
      <c r="H142" s="390"/>
      <c r="I142" s="390"/>
      <c r="J142" s="390"/>
      <c r="L142" s="390"/>
      <c r="M142" s="390"/>
      <c r="N142" s="390"/>
      <c r="O142" s="390"/>
      <c r="P142" s="390"/>
      <c r="Q142" s="390"/>
      <c r="R142" s="390"/>
      <c r="S142" s="390"/>
      <c r="T142" s="390"/>
      <c r="U142" s="390"/>
    </row>
    <row r="143" spans="1:41">
      <c r="A143" s="390"/>
      <c r="B143" s="390"/>
      <c r="C143" s="390"/>
      <c r="D143" s="390"/>
      <c r="E143" s="390"/>
      <c r="F143" s="390"/>
      <c r="G143" s="390"/>
      <c r="H143" s="390"/>
      <c r="I143" s="390"/>
      <c r="J143" s="390"/>
      <c r="L143" s="390"/>
      <c r="M143" s="390"/>
      <c r="N143" s="390"/>
      <c r="O143" s="390"/>
      <c r="P143" s="390"/>
      <c r="Q143" s="390"/>
      <c r="R143" s="390"/>
      <c r="S143" s="390"/>
      <c r="T143" s="390"/>
      <c r="U143" s="390"/>
    </row>
    <row r="144" spans="1:41" ht="12" customHeight="1">
      <c r="A144" s="390"/>
      <c r="B144" s="390"/>
      <c r="C144" s="390"/>
      <c r="D144" s="390"/>
      <c r="E144" s="390"/>
      <c r="F144" s="390"/>
      <c r="G144" s="390"/>
      <c r="H144" s="390"/>
      <c r="I144" s="390"/>
      <c r="J144" s="390"/>
      <c r="L144" s="390"/>
      <c r="M144" s="390"/>
      <c r="N144" s="390"/>
      <c r="O144" s="390"/>
      <c r="P144" s="390"/>
      <c r="Q144" s="390"/>
      <c r="R144" s="390"/>
      <c r="S144" s="390"/>
      <c r="T144" s="390"/>
      <c r="U144" s="390"/>
    </row>
    <row r="145" spans="1:41">
      <c r="A145" s="390"/>
      <c r="B145" s="390"/>
      <c r="C145" s="390"/>
      <c r="D145" s="390"/>
      <c r="E145" s="390"/>
      <c r="F145" s="390"/>
      <c r="G145" s="390"/>
      <c r="H145" s="390"/>
      <c r="I145" s="390"/>
      <c r="J145" s="390"/>
      <c r="L145" s="390"/>
      <c r="M145" s="390"/>
      <c r="N145" s="390"/>
      <c r="O145" s="390"/>
      <c r="P145" s="390"/>
      <c r="Q145" s="390"/>
      <c r="R145" s="390"/>
      <c r="S145" s="390"/>
      <c r="T145" s="390"/>
      <c r="U145" s="390"/>
      <c r="Y145" s="11"/>
      <c r="Z145" s="12"/>
      <c r="AA145" s="12"/>
      <c r="AB145" s="12"/>
      <c r="AC145" s="12"/>
      <c r="AD145" s="12"/>
      <c r="AE145" s="12"/>
      <c r="AF145" s="12"/>
      <c r="AG145" s="12"/>
      <c r="AH145" s="12"/>
      <c r="AI145" s="12"/>
      <c r="AJ145" s="12"/>
      <c r="AK145" s="12"/>
      <c r="AL145" s="12"/>
      <c r="AM145" s="12"/>
      <c r="AN145" s="12"/>
      <c r="AO145" s="401"/>
    </row>
    <row r="146" spans="1:41">
      <c r="A146" s="390"/>
      <c r="B146" s="390"/>
      <c r="C146" s="390"/>
      <c r="D146" s="390"/>
      <c r="E146" s="390"/>
      <c r="F146" s="390"/>
      <c r="G146" s="390"/>
      <c r="H146" s="390"/>
      <c r="I146" s="390"/>
      <c r="J146" s="390"/>
      <c r="L146" s="390"/>
      <c r="M146" s="390"/>
      <c r="N146" s="390"/>
      <c r="O146" s="390"/>
      <c r="P146" s="390"/>
      <c r="Q146" s="390"/>
      <c r="R146" s="390"/>
      <c r="S146" s="390"/>
      <c r="T146" s="390"/>
      <c r="U146" s="390"/>
    </row>
    <row r="147" spans="1:41">
      <c r="A147" s="390"/>
      <c r="B147" s="390"/>
      <c r="C147" s="390"/>
      <c r="D147" s="390"/>
      <c r="E147" s="390"/>
      <c r="F147" s="390"/>
      <c r="G147" s="390"/>
      <c r="H147" s="390"/>
      <c r="I147" s="390"/>
      <c r="J147" s="390"/>
      <c r="L147" s="390"/>
      <c r="M147" s="390"/>
      <c r="N147" s="390"/>
      <c r="O147" s="390"/>
      <c r="P147" s="390"/>
      <c r="Q147" s="390"/>
      <c r="R147" s="390"/>
      <c r="S147" s="390"/>
      <c r="T147" s="390"/>
      <c r="U147" s="390"/>
    </row>
    <row r="148" spans="1:41">
      <c r="A148" s="390"/>
      <c r="B148" s="390"/>
      <c r="C148" s="390"/>
      <c r="D148" s="390"/>
      <c r="E148" s="390"/>
      <c r="F148" s="390"/>
      <c r="G148" s="390"/>
      <c r="H148" s="390"/>
      <c r="I148" s="390"/>
      <c r="J148" s="390"/>
      <c r="L148" s="390"/>
      <c r="M148" s="390"/>
      <c r="N148" s="390"/>
      <c r="O148" s="390"/>
      <c r="P148" s="390"/>
      <c r="Q148" s="390"/>
      <c r="R148" s="390"/>
      <c r="S148" s="390"/>
      <c r="T148" s="390"/>
      <c r="U148" s="390"/>
    </row>
    <row r="149" spans="1:41">
      <c r="A149" s="390"/>
      <c r="B149" s="390"/>
      <c r="C149" s="390"/>
      <c r="D149" s="390"/>
      <c r="E149" s="390"/>
      <c r="F149" s="390"/>
      <c r="G149" s="390"/>
      <c r="H149" s="390"/>
      <c r="I149" s="390"/>
      <c r="J149" s="390"/>
      <c r="L149" s="390"/>
      <c r="M149" s="390"/>
      <c r="N149" s="390"/>
      <c r="O149" s="390"/>
      <c r="P149" s="390"/>
      <c r="Q149" s="390"/>
      <c r="R149" s="390"/>
      <c r="S149" s="390"/>
      <c r="T149" s="390"/>
      <c r="U149" s="390"/>
    </row>
    <row r="150" spans="1:41">
      <c r="A150" s="390"/>
      <c r="B150" s="390"/>
      <c r="C150" s="390"/>
      <c r="D150" s="390"/>
      <c r="E150" s="390"/>
      <c r="F150" s="390"/>
      <c r="G150" s="390"/>
      <c r="H150" s="390"/>
      <c r="I150" s="390"/>
      <c r="J150" s="390"/>
      <c r="L150" s="390"/>
      <c r="M150" s="390"/>
      <c r="N150" s="390"/>
      <c r="O150" s="390"/>
      <c r="P150" s="390"/>
      <c r="Q150" s="390"/>
      <c r="R150" s="390"/>
      <c r="S150" s="390"/>
      <c r="T150" s="390"/>
      <c r="U150" s="390"/>
    </row>
    <row r="151" spans="1:41">
      <c r="A151" s="390"/>
      <c r="B151" s="390"/>
      <c r="C151" s="390"/>
      <c r="D151" s="390"/>
      <c r="E151" s="390"/>
      <c r="F151" s="390"/>
      <c r="G151" s="390"/>
      <c r="H151" s="390"/>
      <c r="I151" s="390"/>
      <c r="J151" s="390"/>
      <c r="L151" s="390"/>
      <c r="M151" s="390"/>
      <c r="N151" s="390"/>
      <c r="O151" s="390"/>
      <c r="P151" s="390"/>
      <c r="Q151" s="390"/>
      <c r="R151" s="390"/>
      <c r="S151" s="390"/>
      <c r="T151" s="390"/>
      <c r="U151" s="390"/>
    </row>
    <row r="152" spans="1:41">
      <c r="A152" s="390"/>
      <c r="B152" s="390"/>
      <c r="C152" s="390"/>
      <c r="D152" s="390"/>
      <c r="E152" s="390"/>
      <c r="F152" s="390"/>
      <c r="G152" s="390"/>
      <c r="H152" s="390"/>
      <c r="I152" s="390"/>
      <c r="J152" s="390"/>
      <c r="L152" s="390"/>
      <c r="M152" s="390"/>
      <c r="N152" s="390"/>
      <c r="O152" s="390"/>
      <c r="P152" s="390"/>
      <c r="Q152" s="390"/>
      <c r="R152" s="390"/>
      <c r="S152" s="390"/>
      <c r="T152" s="390"/>
      <c r="U152" s="390"/>
    </row>
    <row r="153" spans="1:41">
      <c r="A153" s="390"/>
      <c r="B153" s="390"/>
      <c r="C153" s="390"/>
      <c r="D153" s="390"/>
      <c r="E153" s="390"/>
      <c r="F153" s="390"/>
      <c r="G153" s="390"/>
      <c r="H153" s="390"/>
      <c r="I153" s="390"/>
      <c r="J153" s="390"/>
      <c r="L153" s="390"/>
      <c r="M153" s="390"/>
      <c r="N153" s="390"/>
      <c r="O153" s="390"/>
      <c r="P153" s="390"/>
      <c r="Q153" s="390"/>
      <c r="R153" s="390"/>
      <c r="S153" s="390"/>
      <c r="T153" s="390"/>
      <c r="U153" s="390"/>
    </row>
    <row r="154" spans="1:41">
      <c r="A154" s="390"/>
      <c r="B154" s="390"/>
      <c r="C154" s="390"/>
      <c r="D154" s="390"/>
      <c r="E154" s="390"/>
      <c r="F154" s="390"/>
      <c r="G154" s="390"/>
      <c r="H154" s="390"/>
      <c r="I154" s="390"/>
      <c r="J154" s="390"/>
      <c r="L154" s="390"/>
      <c r="M154" s="390"/>
      <c r="N154" s="390"/>
      <c r="O154" s="390"/>
      <c r="P154" s="390"/>
      <c r="Q154" s="390"/>
      <c r="R154" s="390"/>
      <c r="S154" s="390"/>
      <c r="T154" s="390"/>
      <c r="U154" s="390"/>
    </row>
    <row r="155" spans="1:41">
      <c r="A155" s="390"/>
      <c r="B155" s="390"/>
      <c r="C155" s="390"/>
      <c r="D155" s="390"/>
      <c r="E155" s="390"/>
      <c r="F155" s="390"/>
      <c r="G155" s="390"/>
      <c r="H155" s="390"/>
      <c r="I155" s="390"/>
      <c r="J155" s="390"/>
      <c r="L155" s="390"/>
      <c r="M155" s="390"/>
      <c r="N155" s="390"/>
      <c r="O155" s="390"/>
      <c r="P155" s="390"/>
      <c r="Q155" s="390"/>
      <c r="R155" s="390"/>
      <c r="S155" s="390"/>
      <c r="T155" s="390"/>
      <c r="U155" s="390"/>
    </row>
    <row r="156" spans="1:41">
      <c r="A156" s="390"/>
      <c r="B156" s="390"/>
      <c r="C156" s="390"/>
      <c r="D156" s="390"/>
      <c r="E156" s="390"/>
      <c r="F156" s="390"/>
      <c r="G156" s="390"/>
      <c r="H156" s="390"/>
      <c r="I156" s="390"/>
      <c r="J156" s="390"/>
      <c r="L156" s="390"/>
      <c r="M156" s="390"/>
      <c r="N156" s="390"/>
      <c r="O156" s="390"/>
      <c r="P156" s="390"/>
      <c r="Q156" s="390"/>
      <c r="R156" s="390"/>
      <c r="S156" s="390"/>
      <c r="T156" s="390"/>
      <c r="U156" s="390"/>
      <c r="Y156" s="11"/>
      <c r="Z156" s="13">
        <f>Z$1</f>
        <v>2015</v>
      </c>
      <c r="AA156" s="13">
        <f t="shared" ref="AA156:AN156" si="23">AA$1</f>
        <v>2016</v>
      </c>
      <c r="AB156" s="13">
        <f t="shared" si="23"/>
        <v>2017</v>
      </c>
      <c r="AC156" s="13">
        <f t="shared" si="23"/>
        <v>2018</v>
      </c>
      <c r="AD156" s="13">
        <f t="shared" si="23"/>
        <v>2019</v>
      </c>
      <c r="AE156" s="13">
        <f t="shared" si="23"/>
        <v>2020</v>
      </c>
      <c r="AF156" s="13">
        <f t="shared" si="23"/>
        <v>2021</v>
      </c>
      <c r="AG156" s="13">
        <f t="shared" si="23"/>
        <v>2022</v>
      </c>
      <c r="AH156" s="13">
        <f t="shared" si="23"/>
        <v>2023</v>
      </c>
      <c r="AI156" s="13">
        <f t="shared" si="23"/>
        <v>2024</v>
      </c>
      <c r="AJ156" s="13">
        <f t="shared" si="23"/>
        <v>2025</v>
      </c>
      <c r="AK156" s="13">
        <f t="shared" si="23"/>
        <v>2026</v>
      </c>
      <c r="AL156" s="13">
        <f t="shared" si="23"/>
        <v>2027</v>
      </c>
      <c r="AM156" s="13">
        <f t="shared" si="23"/>
        <v>2028</v>
      </c>
      <c r="AN156" s="13">
        <f t="shared" si="23"/>
        <v>2029</v>
      </c>
      <c r="AO156" s="13"/>
    </row>
    <row r="157" spans="1:41">
      <c r="A157" s="390"/>
      <c r="B157" s="390"/>
      <c r="C157" s="390"/>
      <c r="D157" s="390"/>
      <c r="E157" s="390"/>
      <c r="F157" s="390"/>
      <c r="G157" s="390"/>
      <c r="H157" s="390"/>
      <c r="I157" s="390"/>
      <c r="J157" s="390"/>
      <c r="L157" s="390"/>
      <c r="M157" s="390"/>
      <c r="N157" s="390"/>
      <c r="O157" s="390"/>
      <c r="P157" s="390"/>
      <c r="Q157" s="390"/>
      <c r="R157" s="390"/>
      <c r="S157" s="390"/>
      <c r="T157" s="390"/>
      <c r="U157" s="390"/>
      <c r="W157" s="393" t="s">
        <v>60</v>
      </c>
      <c r="X157" s="397" t="s">
        <v>367</v>
      </c>
      <c r="Y157" s="11" t="str">
        <f>Baseline!B643</f>
        <v>Personnel Cost as % of Revenue</v>
      </c>
      <c r="Z157" s="398">
        <f t="shared" ref="Z157:AN158" ca="1" si="24">INDEX(INDIRECT(CONCATENATE("'",$W157,"'!$A$536:$DZ$10000")),MATCH($X157,INDIRECT(CONCATENATE("'",$W157,"'!$A$536:$A$10000")),0),MATCH(Z$1,INDIRECT(CONCATENATE("'",$W157,"'!$A$536:$DZ$536")),0))</f>
        <v>40.334672185246909</v>
      </c>
      <c r="AA157" s="398">
        <f t="shared" ca="1" si="24"/>
        <v>36.219197077580475</v>
      </c>
      <c r="AB157" s="398">
        <f t="shared" ca="1" si="24"/>
        <v>31.724523713242519</v>
      </c>
      <c r="AC157" s="398">
        <f t="shared" ca="1" si="24"/>
        <v>33.179615118195095</v>
      </c>
      <c r="AD157" s="398">
        <f t="shared" ca="1" si="24"/>
        <v>24.433834749322848</v>
      </c>
      <c r="AE157" s="398">
        <f t="shared" ca="1" si="24"/>
        <v>24.433834749322848</v>
      </c>
      <c r="AF157" s="398">
        <f t="shared" ca="1" si="24"/>
        <v>24.433834749322848</v>
      </c>
      <c r="AG157" s="398">
        <f t="shared" ca="1" si="24"/>
        <v>24.433834749322848</v>
      </c>
      <c r="AH157" s="398">
        <f t="shared" ca="1" si="24"/>
        <v>24.433834749322852</v>
      </c>
      <c r="AI157" s="398">
        <f t="shared" ca="1" si="24"/>
        <v>24.433834749322848</v>
      </c>
      <c r="AJ157" s="398">
        <f t="shared" ca="1" si="24"/>
        <v>24.433834749322848</v>
      </c>
      <c r="AK157" s="398">
        <f t="shared" ca="1" si="24"/>
        <v>24.433834749322845</v>
      </c>
      <c r="AL157" s="398">
        <f t="shared" ca="1" si="24"/>
        <v>24.433834749322848</v>
      </c>
      <c r="AM157" s="398">
        <f t="shared" ca="1" si="24"/>
        <v>24.433834749322852</v>
      </c>
      <c r="AN157" s="398">
        <f t="shared" ca="1" si="24"/>
        <v>24.433834749322852</v>
      </c>
      <c r="AO157" s="401"/>
    </row>
    <row r="158" spans="1:41">
      <c r="A158" s="390"/>
      <c r="B158" s="390"/>
      <c r="C158" s="390"/>
      <c r="D158" s="390"/>
      <c r="E158" s="390"/>
      <c r="F158" s="390"/>
      <c r="G158" s="390"/>
      <c r="H158" s="390"/>
      <c r="I158" s="390"/>
      <c r="J158" s="390"/>
      <c r="L158" s="390"/>
      <c r="M158" s="390"/>
      <c r="N158" s="390"/>
      <c r="O158" s="390"/>
      <c r="P158" s="390"/>
      <c r="Q158" s="390"/>
      <c r="R158" s="390"/>
      <c r="S158" s="390"/>
      <c r="T158" s="390"/>
      <c r="U158" s="390"/>
      <c r="W158" s="393" t="str">
        <f>W157</f>
        <v>Baseline</v>
      </c>
      <c r="X158" s="397" t="s">
        <v>368</v>
      </c>
      <c r="Y158" s="11" t="s">
        <v>68</v>
      </c>
      <c r="Z158" s="398">
        <f t="shared" ca="1" si="24"/>
        <v>60</v>
      </c>
      <c r="AA158" s="398">
        <f t="shared" ca="1" si="24"/>
        <v>60</v>
      </c>
      <c r="AB158" s="398">
        <f t="shared" ca="1" si="24"/>
        <v>60</v>
      </c>
      <c r="AC158" s="398">
        <f t="shared" ca="1" si="24"/>
        <v>60</v>
      </c>
      <c r="AD158" s="398">
        <f t="shared" ca="1" si="24"/>
        <v>60</v>
      </c>
      <c r="AE158" s="398">
        <f t="shared" ca="1" si="24"/>
        <v>60</v>
      </c>
      <c r="AF158" s="398">
        <f t="shared" ca="1" si="24"/>
        <v>60</v>
      </c>
      <c r="AG158" s="398">
        <f t="shared" ca="1" si="24"/>
        <v>60</v>
      </c>
      <c r="AH158" s="398">
        <f t="shared" ca="1" si="24"/>
        <v>60</v>
      </c>
      <c r="AI158" s="398">
        <f t="shared" ca="1" si="24"/>
        <v>60</v>
      </c>
      <c r="AJ158" s="398">
        <f t="shared" ca="1" si="24"/>
        <v>60</v>
      </c>
      <c r="AK158" s="398">
        <f t="shared" ca="1" si="24"/>
        <v>60</v>
      </c>
      <c r="AL158" s="398">
        <f t="shared" ca="1" si="24"/>
        <v>60</v>
      </c>
      <c r="AM158" s="398">
        <f t="shared" ca="1" si="24"/>
        <v>60</v>
      </c>
      <c r="AN158" s="398">
        <f t="shared" ca="1" si="24"/>
        <v>60</v>
      </c>
      <c r="AO158" s="402"/>
    </row>
    <row r="159" spans="1:41">
      <c r="A159" s="390"/>
      <c r="B159" s="390"/>
      <c r="C159" s="390"/>
      <c r="D159" s="390"/>
      <c r="E159" s="390"/>
      <c r="F159" s="390"/>
      <c r="G159" s="390"/>
      <c r="H159" s="390"/>
      <c r="I159" s="390"/>
      <c r="J159" s="390"/>
      <c r="L159" s="390"/>
      <c r="M159" s="390"/>
      <c r="N159" s="390"/>
      <c r="O159" s="390"/>
      <c r="P159" s="390"/>
      <c r="Q159" s="390"/>
      <c r="R159" s="390"/>
      <c r="S159" s="390"/>
      <c r="T159" s="390"/>
      <c r="U159" s="390"/>
      <c r="Y159" s="11"/>
      <c r="Z159" s="61"/>
      <c r="AA159" s="61"/>
      <c r="AB159" s="61"/>
      <c r="AC159" s="61"/>
      <c r="AD159" s="61"/>
      <c r="AE159" s="61"/>
      <c r="AF159" s="61"/>
      <c r="AG159" s="61"/>
      <c r="AH159" s="61"/>
      <c r="AI159" s="61"/>
      <c r="AJ159" s="61"/>
      <c r="AK159" s="11"/>
      <c r="AL159" s="11"/>
      <c r="AM159" s="11"/>
      <c r="AN159" s="11"/>
    </row>
    <row r="160" spans="1:41">
      <c r="A160" s="390"/>
      <c r="B160" s="390"/>
      <c r="C160" s="390"/>
      <c r="D160" s="390"/>
      <c r="E160" s="390"/>
      <c r="F160" s="390"/>
      <c r="G160" s="390"/>
      <c r="H160" s="390"/>
      <c r="I160" s="390"/>
      <c r="J160" s="390"/>
      <c r="L160" s="390"/>
      <c r="M160" s="390"/>
      <c r="N160" s="390"/>
      <c r="O160" s="390"/>
      <c r="P160" s="390"/>
      <c r="Q160" s="390"/>
      <c r="R160" s="390"/>
      <c r="S160" s="390"/>
      <c r="T160" s="390"/>
      <c r="U160" s="390"/>
    </row>
    <row r="161" spans="1:41">
      <c r="A161" s="390"/>
      <c r="B161" s="390"/>
      <c r="C161" s="390"/>
      <c r="D161" s="390"/>
      <c r="E161" s="390"/>
      <c r="F161" s="390"/>
      <c r="G161" s="390"/>
      <c r="H161" s="390"/>
      <c r="I161" s="390"/>
      <c r="J161" s="390"/>
      <c r="L161" s="390"/>
      <c r="M161" s="390"/>
      <c r="N161" s="390"/>
      <c r="O161" s="390"/>
      <c r="P161" s="390"/>
      <c r="Q161" s="390"/>
      <c r="R161" s="390"/>
      <c r="S161" s="390"/>
      <c r="T161" s="390"/>
      <c r="U161" s="390"/>
    </row>
    <row r="162" spans="1:41">
      <c r="A162" s="390"/>
      <c r="B162" s="390"/>
      <c r="C162" s="390"/>
      <c r="D162" s="390"/>
      <c r="E162" s="390"/>
      <c r="F162" s="390"/>
      <c r="G162" s="390"/>
      <c r="H162" s="390"/>
      <c r="I162" s="390"/>
      <c r="J162" s="390"/>
      <c r="L162" s="390"/>
      <c r="M162" s="390"/>
      <c r="N162" s="390"/>
      <c r="O162" s="390"/>
      <c r="P162" s="390"/>
      <c r="Q162" s="390"/>
      <c r="R162" s="390"/>
      <c r="S162" s="390"/>
      <c r="T162" s="390"/>
      <c r="U162" s="390"/>
    </row>
    <row r="163" spans="1:41">
      <c r="A163" s="390"/>
      <c r="B163" s="390"/>
      <c r="C163" s="390"/>
      <c r="D163" s="390"/>
      <c r="E163" s="390"/>
      <c r="F163" s="390"/>
      <c r="G163" s="390"/>
      <c r="H163" s="390"/>
      <c r="I163" s="390"/>
      <c r="J163" s="390"/>
      <c r="L163" s="390"/>
      <c r="M163" s="390"/>
      <c r="N163" s="390"/>
      <c r="O163" s="390"/>
      <c r="P163" s="390"/>
      <c r="Q163" s="390"/>
      <c r="R163" s="390"/>
      <c r="S163" s="390"/>
      <c r="T163" s="390"/>
      <c r="U163" s="390"/>
    </row>
    <row r="164" spans="1:41">
      <c r="A164" s="390"/>
      <c r="B164" s="390"/>
      <c r="C164" s="390"/>
      <c r="D164" s="390"/>
      <c r="E164" s="390"/>
      <c r="F164" s="390"/>
      <c r="G164" s="390"/>
      <c r="H164" s="390"/>
      <c r="I164" s="390"/>
      <c r="J164" s="390"/>
      <c r="L164" s="390"/>
      <c r="M164" s="390"/>
      <c r="N164" s="390"/>
      <c r="O164" s="390"/>
      <c r="P164" s="390"/>
      <c r="Q164" s="390"/>
      <c r="R164" s="390"/>
      <c r="S164" s="390"/>
      <c r="T164" s="390"/>
      <c r="U164" s="390"/>
    </row>
    <row r="165" spans="1:41">
      <c r="A165" s="390"/>
      <c r="B165" s="390"/>
      <c r="C165" s="390"/>
      <c r="D165" s="390"/>
      <c r="E165" s="390"/>
      <c r="F165" s="390"/>
      <c r="G165" s="390"/>
      <c r="H165" s="390"/>
      <c r="I165" s="390"/>
      <c r="J165" s="390"/>
      <c r="L165" s="390"/>
      <c r="M165" s="390"/>
      <c r="N165" s="390"/>
      <c r="O165" s="390"/>
      <c r="P165" s="390"/>
      <c r="Q165" s="390"/>
      <c r="R165" s="390"/>
      <c r="S165" s="390"/>
      <c r="T165" s="390"/>
      <c r="U165" s="390"/>
    </row>
    <row r="166" spans="1:41">
      <c r="A166" s="390"/>
      <c r="B166" s="390"/>
      <c r="C166" s="390"/>
      <c r="D166" s="390"/>
      <c r="E166" s="390"/>
      <c r="F166" s="390"/>
      <c r="G166" s="390"/>
      <c r="H166" s="390"/>
      <c r="I166" s="390"/>
      <c r="J166" s="390"/>
      <c r="L166" s="390"/>
      <c r="M166" s="390"/>
      <c r="N166" s="390"/>
      <c r="O166" s="390"/>
      <c r="P166" s="390"/>
      <c r="Q166" s="390"/>
      <c r="R166" s="390"/>
      <c r="S166" s="390"/>
      <c r="T166" s="390"/>
      <c r="U166" s="390"/>
    </row>
    <row r="167" spans="1:41">
      <c r="A167" s="390"/>
      <c r="B167" s="390"/>
      <c r="C167" s="390"/>
      <c r="D167" s="390"/>
      <c r="E167" s="390"/>
      <c r="F167" s="390"/>
      <c r="G167" s="390"/>
      <c r="H167" s="390"/>
      <c r="I167" s="390"/>
      <c r="J167" s="390"/>
      <c r="L167" s="390"/>
      <c r="M167" s="390"/>
      <c r="N167" s="390"/>
      <c r="O167" s="390"/>
      <c r="P167" s="390"/>
      <c r="Q167" s="390"/>
      <c r="R167" s="390"/>
      <c r="S167" s="390"/>
      <c r="T167" s="390"/>
      <c r="U167" s="390"/>
    </row>
    <row r="168" spans="1:41">
      <c r="A168" s="390"/>
      <c r="B168" s="390"/>
      <c r="C168" s="390"/>
      <c r="D168" s="390"/>
      <c r="E168" s="390"/>
      <c r="F168" s="390"/>
      <c r="G168" s="390"/>
      <c r="H168" s="390"/>
      <c r="I168" s="390"/>
      <c r="J168" s="390"/>
      <c r="L168" s="390"/>
      <c r="M168" s="390"/>
      <c r="N168" s="390"/>
      <c r="O168" s="390"/>
      <c r="P168" s="390"/>
      <c r="Q168" s="390"/>
      <c r="R168" s="390"/>
      <c r="S168" s="390"/>
      <c r="T168" s="390"/>
      <c r="U168" s="390"/>
    </row>
    <row r="169" spans="1:41">
      <c r="A169" s="390"/>
      <c r="B169" s="390"/>
      <c r="C169" s="390"/>
      <c r="D169" s="390"/>
      <c r="E169" s="390"/>
      <c r="F169" s="390"/>
      <c r="G169" s="390"/>
      <c r="H169" s="390"/>
      <c r="I169" s="390"/>
      <c r="J169" s="390"/>
      <c r="L169" s="390"/>
      <c r="M169" s="390"/>
      <c r="N169" s="390"/>
      <c r="O169" s="390"/>
      <c r="P169" s="390"/>
      <c r="Q169" s="390"/>
      <c r="R169" s="390"/>
      <c r="S169" s="390"/>
      <c r="T169" s="390"/>
      <c r="U169" s="390"/>
    </row>
    <row r="170" spans="1:41">
      <c r="A170" s="390"/>
      <c r="B170" s="390"/>
      <c r="C170" s="390"/>
      <c r="D170" s="390"/>
      <c r="E170" s="390"/>
      <c r="F170" s="390"/>
      <c r="G170" s="390"/>
      <c r="H170" s="390"/>
      <c r="I170" s="390"/>
      <c r="J170" s="390"/>
      <c r="L170" s="390"/>
      <c r="M170" s="390"/>
      <c r="N170" s="390"/>
      <c r="O170" s="390"/>
      <c r="P170" s="390"/>
      <c r="Q170" s="390"/>
      <c r="R170" s="390"/>
      <c r="S170" s="390"/>
      <c r="T170" s="390"/>
      <c r="U170" s="390"/>
    </row>
    <row r="171" spans="1:41">
      <c r="A171" s="390"/>
      <c r="B171" s="390"/>
      <c r="C171" s="390"/>
      <c r="D171" s="390"/>
      <c r="E171" s="390"/>
      <c r="F171" s="390"/>
      <c r="G171" s="390"/>
      <c r="H171" s="390"/>
      <c r="I171" s="390"/>
      <c r="J171" s="390"/>
      <c r="L171" s="390"/>
      <c r="M171" s="390"/>
      <c r="N171" s="390"/>
      <c r="O171" s="390"/>
      <c r="P171" s="390"/>
      <c r="Q171" s="390"/>
      <c r="R171" s="390"/>
      <c r="S171" s="390"/>
      <c r="T171" s="390"/>
      <c r="U171" s="390"/>
    </row>
    <row r="172" spans="1:41">
      <c r="A172" s="390"/>
      <c r="B172" s="390"/>
      <c r="C172" s="390"/>
      <c r="D172" s="390"/>
      <c r="E172" s="390"/>
      <c r="F172" s="390"/>
      <c r="G172" s="390"/>
      <c r="H172" s="390"/>
      <c r="I172" s="390"/>
      <c r="J172" s="390"/>
      <c r="L172" s="390"/>
      <c r="M172" s="390"/>
      <c r="N172" s="390"/>
      <c r="O172" s="390"/>
      <c r="P172" s="390"/>
      <c r="Q172" s="390"/>
      <c r="R172" s="390"/>
      <c r="S172" s="390"/>
      <c r="T172" s="390"/>
      <c r="U172" s="390"/>
    </row>
    <row r="173" spans="1:41">
      <c r="A173" s="390"/>
      <c r="B173" s="390"/>
      <c r="C173" s="390"/>
      <c r="D173" s="390"/>
      <c r="E173" s="390"/>
      <c r="F173" s="390"/>
      <c r="G173" s="390"/>
      <c r="H173" s="390"/>
      <c r="I173" s="390"/>
      <c r="J173" s="390"/>
      <c r="L173" s="390"/>
      <c r="M173" s="390"/>
      <c r="N173" s="390"/>
      <c r="O173" s="390"/>
      <c r="P173" s="390"/>
      <c r="Q173" s="390"/>
      <c r="R173" s="390"/>
      <c r="S173" s="390"/>
      <c r="T173" s="390"/>
      <c r="U173" s="390"/>
      <c r="Y173" s="11"/>
      <c r="Z173" s="13">
        <f>Z$1</f>
        <v>2015</v>
      </c>
      <c r="AA173" s="13">
        <f t="shared" ref="AA173:AN173" si="25">AA$1</f>
        <v>2016</v>
      </c>
      <c r="AB173" s="13">
        <f t="shared" si="25"/>
        <v>2017</v>
      </c>
      <c r="AC173" s="13">
        <f t="shared" si="25"/>
        <v>2018</v>
      </c>
      <c r="AD173" s="13">
        <f t="shared" si="25"/>
        <v>2019</v>
      </c>
      <c r="AE173" s="13">
        <f t="shared" si="25"/>
        <v>2020</v>
      </c>
      <c r="AF173" s="13">
        <f t="shared" si="25"/>
        <v>2021</v>
      </c>
      <c r="AG173" s="13">
        <f t="shared" si="25"/>
        <v>2022</v>
      </c>
      <c r="AH173" s="13">
        <f t="shared" si="25"/>
        <v>2023</v>
      </c>
      <c r="AI173" s="13">
        <f t="shared" si="25"/>
        <v>2024</v>
      </c>
      <c r="AJ173" s="13">
        <f t="shared" si="25"/>
        <v>2025</v>
      </c>
      <c r="AK173" s="13">
        <f t="shared" si="25"/>
        <v>2026</v>
      </c>
      <c r="AL173" s="13">
        <f t="shared" si="25"/>
        <v>2027</v>
      </c>
      <c r="AM173" s="13">
        <f t="shared" si="25"/>
        <v>2028</v>
      </c>
      <c r="AN173" s="13">
        <f t="shared" si="25"/>
        <v>2029</v>
      </c>
      <c r="AO173" s="13"/>
    </row>
    <row r="174" spans="1:41">
      <c r="A174" s="390"/>
      <c r="B174" s="390"/>
      <c r="C174" s="390"/>
      <c r="D174" s="390"/>
      <c r="E174" s="390"/>
      <c r="F174" s="390"/>
      <c r="G174" s="390"/>
      <c r="H174" s="390"/>
      <c r="I174" s="390"/>
      <c r="J174" s="390"/>
      <c r="L174" s="390"/>
      <c r="M174" s="390"/>
      <c r="N174" s="390"/>
      <c r="O174" s="390"/>
      <c r="P174" s="390"/>
      <c r="Q174" s="390"/>
      <c r="R174" s="390"/>
      <c r="S174" s="390"/>
      <c r="T174" s="390"/>
      <c r="U174" s="390"/>
      <c r="W174" s="393" t="s">
        <v>60</v>
      </c>
      <c r="X174" s="397">
        <v>29</v>
      </c>
      <c r="Y174" s="11" t="str">
        <f>Baseline!B647</f>
        <v>Debt Service as % of Gross FAAC Allocation</v>
      </c>
      <c r="Z174" s="398">
        <f t="shared" ref="Z174:AN176" ca="1" si="26">INDEX(INDIRECT(CONCATENATE("'",$W174,"'!$A$536:$DZ$10000")),MATCH($X174,INDIRECT(CONCATENATE("'",$W174,"'!$A$536:$A$10000")),0),MATCH(Z$1,INDIRECT(CONCATENATE("'",$W174,"'!$A$536:$DZ$536")),0))</f>
        <v>7.7127130443442047</v>
      </c>
      <c r="AA174" s="398">
        <f t="shared" ca="1" si="26"/>
        <v>7.112611678960798</v>
      </c>
      <c r="AB174" s="398">
        <f t="shared" ca="1" si="26"/>
        <v>9.3748924764535317</v>
      </c>
      <c r="AC174" s="398">
        <f t="shared" ca="1" si="26"/>
        <v>7.8842247728001231</v>
      </c>
      <c r="AD174" s="398">
        <f t="shared" ca="1" si="26"/>
        <v>9.571530430129112</v>
      </c>
      <c r="AE174" s="398">
        <f t="shared" ca="1" si="26"/>
        <v>10.08432538739665</v>
      </c>
      <c r="AF174" s="398">
        <f t="shared" ca="1" si="26"/>
        <v>10.442122787898441</v>
      </c>
      <c r="AG174" s="398">
        <f t="shared" ca="1" si="26"/>
        <v>16.98056152594885</v>
      </c>
      <c r="AH174" s="398">
        <f t="shared" ca="1" si="26"/>
        <v>15.459573062428516</v>
      </c>
      <c r="AI174" s="398">
        <f t="shared" ca="1" si="26"/>
        <v>16.72671837365241</v>
      </c>
      <c r="AJ174" s="398">
        <f t="shared" ca="1" si="26"/>
        <v>-23.06707047957422</v>
      </c>
      <c r="AK174" s="398">
        <f t="shared" ca="1" si="26"/>
        <v>-24.279948812963891</v>
      </c>
      <c r="AL174" s="398">
        <f t="shared" ca="1" si="26"/>
        <v>-22.004523327201337</v>
      </c>
      <c r="AM174" s="398">
        <f t="shared" ca="1" si="26"/>
        <v>-28.625908594629745</v>
      </c>
      <c r="AN174" s="398">
        <f t="shared" ca="1" si="26"/>
        <v>-31.345410853615043</v>
      </c>
      <c r="AO174" s="401"/>
    </row>
    <row r="175" spans="1:41">
      <c r="A175" s="390"/>
      <c r="B175" s="390"/>
      <c r="C175" s="390"/>
      <c r="D175" s="390"/>
      <c r="E175" s="390"/>
      <c r="F175" s="390"/>
      <c r="G175" s="390"/>
      <c r="H175" s="390"/>
      <c r="I175" s="390"/>
      <c r="J175" s="390"/>
      <c r="L175" s="390"/>
      <c r="M175" s="390"/>
      <c r="N175" s="390"/>
      <c r="O175" s="390"/>
      <c r="P175" s="390"/>
      <c r="Q175" s="390"/>
      <c r="R175" s="390"/>
      <c r="S175" s="390"/>
      <c r="T175" s="390"/>
      <c r="U175" s="390"/>
      <c r="W175" s="393" t="str">
        <f>W174</f>
        <v>Baseline</v>
      </c>
      <c r="X175" s="397">
        <v>30</v>
      </c>
      <c r="Y175" s="11" t="str">
        <f>Baseline!B651</f>
        <v>Interest as % of Revenue</v>
      </c>
      <c r="Z175" s="398">
        <f t="shared" ca="1" si="26"/>
        <v>3.8226456529975001</v>
      </c>
      <c r="AA175" s="398">
        <f t="shared" ca="1" si="26"/>
        <v>3.5275478281571448</v>
      </c>
      <c r="AB175" s="398">
        <f t="shared" ca="1" si="26"/>
        <v>3.4209660553338064</v>
      </c>
      <c r="AC175" s="398">
        <f t="shared" ca="1" si="26"/>
        <v>2.8975769700318796</v>
      </c>
      <c r="AD175" s="398">
        <f t="shared" ca="1" si="26"/>
        <v>3.1935759429176063</v>
      </c>
      <c r="AE175" s="398">
        <f t="shared" ca="1" si="26"/>
        <v>3.2867284974816449</v>
      </c>
      <c r="AF175" s="398">
        <f t="shared" ca="1" si="26"/>
        <v>2.4075431513436323</v>
      </c>
      <c r="AG175" s="398">
        <f t="shared" ca="1" si="26"/>
        <v>1.4793446453422385</v>
      </c>
      <c r="AH175" s="398">
        <f t="shared" ca="1" si="26"/>
        <v>0.83033030121157392</v>
      </c>
      <c r="AI175" s="398">
        <f t="shared" ca="1" si="26"/>
        <v>5.095330981373436E-2</v>
      </c>
      <c r="AJ175" s="398">
        <f t="shared" ca="1" si="26"/>
        <v>-0.7001541513054117</v>
      </c>
      <c r="AK175" s="398">
        <f t="shared" ca="1" si="26"/>
        <v>-2.7624148500113379</v>
      </c>
      <c r="AL175" s="398">
        <f t="shared" ca="1" si="26"/>
        <v>-4.7609874632127633</v>
      </c>
      <c r="AM175" s="398">
        <f t="shared" ca="1" si="26"/>
        <v>-6.7666620207327028</v>
      </c>
      <c r="AN175" s="398">
        <f t="shared" ca="1" si="26"/>
        <v>-8.9084372750819227</v>
      </c>
      <c r="AO175" s="401"/>
    </row>
    <row r="176" spans="1:41">
      <c r="A176" s="390"/>
      <c r="B176" s="390"/>
      <c r="C176" s="390"/>
      <c r="D176" s="390"/>
      <c r="E176" s="390"/>
      <c r="F176" s="390"/>
      <c r="G176" s="390"/>
      <c r="H176" s="390"/>
      <c r="I176" s="390"/>
      <c r="J176" s="390"/>
      <c r="L176" s="390"/>
      <c r="M176" s="390"/>
      <c r="N176" s="390"/>
      <c r="O176" s="390"/>
      <c r="P176" s="390"/>
      <c r="Q176" s="390"/>
      <c r="R176" s="390"/>
      <c r="S176" s="390"/>
      <c r="T176" s="390"/>
      <c r="U176" s="390"/>
      <c r="W176" s="393" t="str">
        <f t="shared" ref="W176" si="27">W175</f>
        <v>Baseline</v>
      </c>
      <c r="X176" s="397">
        <v>31</v>
      </c>
      <c r="Y176" s="11" t="str">
        <f>Baseline!B655</f>
        <v>External Debt Service as % of Revenue</v>
      </c>
      <c r="Z176" s="398">
        <f t="shared" ca="1" si="26"/>
        <v>2.1271786528675478</v>
      </c>
      <c r="AA176" s="398">
        <f t="shared" ca="1" si="26"/>
        <v>2.1525669757981953</v>
      </c>
      <c r="AB176" s="398">
        <f t="shared" ca="1" si="26"/>
        <v>2.388396537668243</v>
      </c>
      <c r="AC176" s="398">
        <f t="shared" ca="1" si="26"/>
        <v>2.1916664465904523</v>
      </c>
      <c r="AD176" s="398">
        <f t="shared" ca="1" si="26"/>
        <v>2.1800132072952065</v>
      </c>
      <c r="AE176" s="398">
        <f t="shared" ca="1" si="26"/>
        <v>2.581505623313979</v>
      </c>
      <c r="AF176" s="398">
        <f t="shared" ca="1" si="26"/>
        <v>2.6353034414926766</v>
      </c>
      <c r="AG176" s="398">
        <f t="shared" ca="1" si="26"/>
        <v>2.6967866622683316</v>
      </c>
      <c r="AH176" s="398">
        <f t="shared" ca="1" si="26"/>
        <v>2.7670532002976524</v>
      </c>
      <c r="AI176" s="398">
        <f t="shared" ca="1" si="26"/>
        <v>2.8473578151883037</v>
      </c>
      <c r="AJ176" s="398">
        <f t="shared" ca="1" si="26"/>
        <v>2.9391345179204778</v>
      </c>
      <c r="AK176" s="398">
        <f t="shared" ca="1" si="26"/>
        <v>3.0440221781858181</v>
      </c>
      <c r="AL176" s="398">
        <f t="shared" ca="1" si="26"/>
        <v>3.1638937899176365</v>
      </c>
      <c r="AM176" s="398">
        <f t="shared" ca="1" si="26"/>
        <v>3.3008899176111441</v>
      </c>
      <c r="AN176" s="398">
        <f t="shared" ca="1" si="26"/>
        <v>3.4574569206894363</v>
      </c>
      <c r="AO176" s="401"/>
    </row>
    <row r="177" spans="1:41">
      <c r="A177" s="390"/>
      <c r="B177" s="390"/>
      <c r="C177" s="390"/>
      <c r="D177" s="390"/>
      <c r="E177" s="390"/>
      <c r="F177" s="390"/>
      <c r="G177" s="390"/>
      <c r="H177" s="390"/>
      <c r="I177" s="390"/>
      <c r="J177" s="390"/>
      <c r="L177" s="390"/>
      <c r="M177" s="390"/>
      <c r="N177" s="390"/>
      <c r="O177" s="390"/>
      <c r="P177" s="390"/>
      <c r="Q177" s="390"/>
      <c r="R177" s="390"/>
      <c r="S177" s="390"/>
      <c r="T177" s="390"/>
      <c r="U177" s="390"/>
    </row>
    <row r="178" spans="1:41">
      <c r="A178" s="390"/>
      <c r="B178" s="390"/>
      <c r="C178" s="390"/>
      <c r="D178" s="390"/>
      <c r="E178" s="390"/>
      <c r="F178" s="390"/>
      <c r="G178" s="390"/>
      <c r="H178" s="390"/>
      <c r="I178" s="390"/>
      <c r="J178" s="390"/>
      <c r="L178" s="390"/>
      <c r="M178" s="390"/>
      <c r="N178" s="390"/>
      <c r="O178" s="390"/>
      <c r="P178" s="390"/>
      <c r="Q178" s="390"/>
      <c r="R178" s="390"/>
      <c r="S178" s="390"/>
      <c r="T178" s="390"/>
      <c r="U178" s="390"/>
    </row>
    <row r="179" spans="1:41">
      <c r="A179" s="390"/>
      <c r="B179" s="390"/>
      <c r="C179" s="390"/>
      <c r="D179" s="390"/>
      <c r="E179" s="390"/>
      <c r="F179" s="390"/>
      <c r="G179" s="390"/>
      <c r="H179" s="390"/>
      <c r="I179" s="390"/>
      <c r="J179" s="390"/>
      <c r="L179" s="390"/>
      <c r="M179" s="390"/>
      <c r="N179" s="390"/>
      <c r="O179" s="390"/>
      <c r="P179" s="390"/>
      <c r="Q179" s="390"/>
      <c r="R179" s="390"/>
      <c r="S179" s="390"/>
      <c r="T179" s="390"/>
      <c r="U179" s="390"/>
    </row>
    <row r="180" spans="1:41">
      <c r="A180" s="390"/>
      <c r="B180" s="390"/>
      <c r="C180" s="390"/>
      <c r="D180" s="390"/>
      <c r="E180" s="390"/>
      <c r="F180" s="390"/>
      <c r="G180" s="390"/>
      <c r="H180" s="390"/>
      <c r="I180" s="390"/>
      <c r="J180" s="390"/>
      <c r="L180" s="390"/>
      <c r="M180" s="390"/>
      <c r="N180" s="390"/>
      <c r="O180" s="390"/>
      <c r="P180" s="390"/>
      <c r="Q180" s="390"/>
      <c r="R180" s="390"/>
      <c r="S180" s="390"/>
      <c r="T180" s="390"/>
      <c r="U180" s="390"/>
    </row>
    <row r="181" spans="1:41">
      <c r="A181" s="390"/>
      <c r="B181" s="390"/>
      <c r="C181" s="390"/>
      <c r="D181" s="390"/>
      <c r="E181" s="390"/>
      <c r="F181" s="390"/>
      <c r="G181" s="390"/>
      <c r="H181" s="390"/>
      <c r="I181" s="390"/>
      <c r="J181" s="390"/>
      <c r="L181" s="390"/>
      <c r="M181" s="390"/>
      <c r="N181" s="390"/>
      <c r="O181" s="390"/>
      <c r="P181" s="390"/>
      <c r="Q181" s="390"/>
      <c r="R181" s="390"/>
      <c r="S181" s="390"/>
      <c r="T181" s="390"/>
      <c r="U181" s="390"/>
    </row>
    <row r="182" spans="1:41">
      <c r="A182" s="390"/>
      <c r="B182" s="390"/>
      <c r="C182" s="390"/>
      <c r="D182" s="390"/>
      <c r="E182" s="390"/>
      <c r="F182" s="390"/>
      <c r="G182" s="390"/>
      <c r="H182" s="390"/>
      <c r="I182" s="390"/>
      <c r="J182" s="390"/>
      <c r="L182" s="390"/>
      <c r="M182" s="390"/>
      <c r="N182" s="390"/>
      <c r="O182" s="390"/>
      <c r="P182" s="390"/>
      <c r="Q182" s="390"/>
      <c r="R182" s="390"/>
      <c r="S182" s="390"/>
      <c r="T182" s="390"/>
      <c r="U182" s="390"/>
    </row>
    <row r="183" spans="1:41">
      <c r="A183" s="390"/>
      <c r="B183" s="390"/>
      <c r="C183" s="390"/>
      <c r="D183" s="390"/>
      <c r="E183" s="390"/>
      <c r="F183" s="390"/>
      <c r="G183" s="390"/>
      <c r="H183" s="390"/>
      <c r="I183" s="390"/>
      <c r="J183" s="390"/>
      <c r="L183" s="390"/>
      <c r="M183" s="390"/>
      <c r="N183" s="390"/>
      <c r="O183" s="390"/>
      <c r="P183" s="390"/>
      <c r="Q183" s="390"/>
      <c r="R183" s="390"/>
      <c r="S183" s="390"/>
      <c r="T183" s="390"/>
      <c r="U183" s="390"/>
    </row>
    <row r="184" spans="1:41">
      <c r="A184" s="390"/>
      <c r="B184" s="390"/>
      <c r="C184" s="390"/>
      <c r="D184" s="390"/>
      <c r="E184" s="390"/>
      <c r="F184" s="390"/>
      <c r="G184" s="390"/>
      <c r="H184" s="390"/>
      <c r="I184" s="390"/>
      <c r="J184" s="390"/>
      <c r="L184" s="390"/>
      <c r="M184" s="390"/>
      <c r="N184" s="390"/>
      <c r="O184" s="390"/>
      <c r="P184" s="390"/>
      <c r="Q184" s="390"/>
      <c r="R184" s="390"/>
      <c r="S184" s="390"/>
      <c r="T184" s="390"/>
      <c r="U184" s="390"/>
    </row>
    <row r="185" spans="1:41">
      <c r="A185" s="390"/>
      <c r="B185" s="390"/>
      <c r="C185" s="390"/>
      <c r="D185" s="390"/>
      <c r="E185" s="390"/>
      <c r="F185" s="390"/>
      <c r="G185" s="390"/>
      <c r="H185" s="390"/>
      <c r="I185" s="390"/>
      <c r="J185" s="390"/>
      <c r="L185" s="390"/>
      <c r="M185" s="390"/>
      <c r="N185" s="390"/>
      <c r="O185" s="390"/>
      <c r="P185" s="390"/>
      <c r="Q185" s="390"/>
      <c r="R185" s="390"/>
      <c r="S185" s="390"/>
      <c r="T185" s="390"/>
      <c r="U185" s="390"/>
      <c r="Y185" s="11"/>
      <c r="Z185" s="11"/>
      <c r="AA185" s="11"/>
      <c r="AB185" s="11"/>
      <c r="AC185" s="11"/>
      <c r="AD185" s="11"/>
      <c r="AE185" s="11"/>
      <c r="AF185" s="11"/>
      <c r="AG185" s="11"/>
      <c r="AH185" s="11"/>
      <c r="AI185" s="11"/>
      <c r="AJ185" s="11"/>
      <c r="AK185" s="11"/>
      <c r="AL185" s="11"/>
      <c r="AM185" s="11"/>
      <c r="AN185" s="11"/>
    </row>
    <row r="186" spans="1:41">
      <c r="A186" s="390"/>
      <c r="B186" s="390"/>
      <c r="C186" s="390"/>
      <c r="D186" s="390"/>
      <c r="E186" s="390"/>
      <c r="F186" s="390"/>
      <c r="G186" s="390"/>
      <c r="H186" s="390"/>
      <c r="I186" s="390"/>
      <c r="J186" s="390"/>
      <c r="L186" s="390"/>
      <c r="M186" s="390"/>
      <c r="N186" s="390"/>
      <c r="O186" s="390"/>
      <c r="P186" s="390"/>
      <c r="Q186" s="390"/>
      <c r="R186" s="390"/>
      <c r="S186" s="390"/>
      <c r="T186" s="390"/>
      <c r="U186" s="390"/>
    </row>
    <row r="187" spans="1:41">
      <c r="A187" s="390"/>
      <c r="B187" s="390"/>
      <c r="C187" s="390"/>
      <c r="D187" s="390"/>
      <c r="E187" s="390"/>
      <c r="F187" s="390"/>
      <c r="G187" s="390"/>
      <c r="H187" s="390"/>
      <c r="I187" s="390"/>
      <c r="J187" s="390"/>
      <c r="L187" s="390"/>
      <c r="M187" s="390"/>
      <c r="N187" s="390"/>
      <c r="O187" s="390"/>
      <c r="P187" s="390"/>
      <c r="Q187" s="390"/>
      <c r="R187" s="390"/>
      <c r="S187" s="390"/>
      <c r="T187" s="390"/>
      <c r="U187" s="390"/>
    </row>
    <row r="188" spans="1:41">
      <c r="A188" s="390"/>
      <c r="B188" s="390"/>
      <c r="C188" s="390"/>
      <c r="D188" s="390"/>
      <c r="E188" s="390"/>
      <c r="F188" s="390"/>
      <c r="G188" s="390"/>
      <c r="H188" s="390"/>
      <c r="I188" s="390"/>
      <c r="J188" s="390"/>
      <c r="L188" s="390"/>
      <c r="M188" s="390"/>
      <c r="N188" s="390"/>
      <c r="O188" s="390"/>
      <c r="P188" s="390"/>
      <c r="Q188" s="390"/>
      <c r="R188" s="390"/>
      <c r="S188" s="390"/>
      <c r="T188" s="390"/>
      <c r="U188" s="390"/>
    </row>
    <row r="189" spans="1:41">
      <c r="A189" s="390"/>
      <c r="B189" s="390"/>
      <c r="C189" s="390"/>
      <c r="D189" s="390"/>
      <c r="E189" s="390"/>
      <c r="F189" s="390"/>
      <c r="G189" s="390"/>
      <c r="H189" s="390"/>
      <c r="I189" s="390"/>
      <c r="J189" s="390"/>
      <c r="L189" s="390"/>
      <c r="M189" s="390"/>
      <c r="N189" s="390"/>
      <c r="O189" s="390"/>
      <c r="P189" s="390"/>
      <c r="Q189" s="390"/>
      <c r="R189" s="390"/>
      <c r="S189" s="390"/>
      <c r="T189" s="390"/>
      <c r="U189" s="390"/>
    </row>
    <row r="190" spans="1:41">
      <c r="A190" s="390"/>
      <c r="B190" s="390"/>
      <c r="C190" s="390"/>
      <c r="D190" s="390"/>
      <c r="E190" s="390"/>
      <c r="F190" s="390"/>
      <c r="G190" s="390"/>
      <c r="H190" s="390"/>
      <c r="I190" s="390"/>
      <c r="J190" s="390"/>
      <c r="L190" s="390"/>
      <c r="M190" s="390"/>
      <c r="N190" s="390"/>
      <c r="O190" s="390"/>
      <c r="P190" s="390"/>
      <c r="Q190" s="390"/>
      <c r="R190" s="390"/>
      <c r="S190" s="390"/>
      <c r="T190" s="390"/>
      <c r="U190" s="390"/>
    </row>
    <row r="191" spans="1:41">
      <c r="A191" s="390"/>
      <c r="B191" s="390"/>
      <c r="C191" s="390"/>
      <c r="D191" s="390"/>
      <c r="E191" s="390"/>
      <c r="F191" s="390"/>
      <c r="G191" s="390"/>
      <c r="H191" s="390"/>
      <c r="I191" s="390"/>
      <c r="J191" s="390"/>
      <c r="L191" s="390"/>
      <c r="M191" s="390"/>
      <c r="N191" s="390"/>
      <c r="O191" s="390"/>
      <c r="P191" s="390"/>
      <c r="Q191" s="390"/>
      <c r="R191" s="390"/>
      <c r="S191" s="390"/>
      <c r="T191" s="390"/>
      <c r="U191" s="390"/>
      <c r="Z191" s="13">
        <f>Z$1</f>
        <v>2015</v>
      </c>
      <c r="AA191" s="13">
        <f t="shared" ref="AA191:AN191" si="28">AA$1</f>
        <v>2016</v>
      </c>
      <c r="AB191" s="13">
        <f t="shared" si="28"/>
        <v>2017</v>
      </c>
      <c r="AC191" s="13">
        <f t="shared" si="28"/>
        <v>2018</v>
      </c>
      <c r="AD191" s="13">
        <f t="shared" si="28"/>
        <v>2019</v>
      </c>
      <c r="AE191" s="13">
        <f t="shared" si="28"/>
        <v>2020</v>
      </c>
      <c r="AF191" s="13">
        <f t="shared" si="28"/>
        <v>2021</v>
      </c>
      <c r="AG191" s="13">
        <f t="shared" si="28"/>
        <v>2022</v>
      </c>
      <c r="AH191" s="13">
        <f t="shared" si="28"/>
        <v>2023</v>
      </c>
      <c r="AI191" s="13">
        <f t="shared" si="28"/>
        <v>2024</v>
      </c>
      <c r="AJ191" s="13">
        <f t="shared" si="28"/>
        <v>2025</v>
      </c>
      <c r="AK191" s="13">
        <f t="shared" si="28"/>
        <v>2026</v>
      </c>
      <c r="AL191" s="13">
        <f t="shared" si="28"/>
        <v>2027</v>
      </c>
      <c r="AM191" s="13">
        <f t="shared" si="28"/>
        <v>2028</v>
      </c>
      <c r="AN191" s="13">
        <f t="shared" si="28"/>
        <v>2029</v>
      </c>
      <c r="AO191" s="13"/>
    </row>
    <row r="192" spans="1:41">
      <c r="A192" s="390"/>
      <c r="B192" s="390"/>
      <c r="C192" s="390"/>
      <c r="D192" s="390"/>
      <c r="E192" s="390"/>
      <c r="F192" s="390"/>
      <c r="G192" s="390"/>
      <c r="H192" s="390"/>
      <c r="I192" s="390"/>
      <c r="J192" s="390"/>
      <c r="L192" s="390"/>
      <c r="M192" s="390"/>
      <c r="N192" s="390"/>
      <c r="O192" s="390"/>
      <c r="P192" s="390"/>
      <c r="Q192" s="390"/>
      <c r="R192" s="390"/>
      <c r="S192" s="390"/>
      <c r="T192" s="390"/>
      <c r="U192" s="390"/>
      <c r="W192" s="393" t="s">
        <v>60</v>
      </c>
      <c r="X192" s="397">
        <v>24</v>
      </c>
      <c r="Y192" s="11" t="str">
        <f>Baseline!B618</f>
        <v>Gross Financing Needs as % of State GDP</v>
      </c>
      <c r="Z192" s="398" t="e">
        <f t="shared" ref="Z192:AN196" ca="1" si="29">INDEX(INDIRECT(CONCATENATE("'",$W192,"'!$A$536:$DZ$10000")),MATCH($X192,INDIRECT(CONCATENATE("'",$W192,"'!$A$536:$A$10000")),0),MATCH(Z$1,INDIRECT(CONCATENATE("'",$W192,"'!$A$536:$DZ$536")),0))</f>
        <v>#DIV/0!</v>
      </c>
      <c r="AA192" s="398" t="e">
        <f t="shared" ca="1" si="29"/>
        <v>#DIV/0!</v>
      </c>
      <c r="AB192" s="398" t="e">
        <f t="shared" ca="1" si="29"/>
        <v>#DIV/0!</v>
      </c>
      <c r="AC192" s="398" t="e">
        <f t="shared" ca="1" si="29"/>
        <v>#DIV/0!</v>
      </c>
      <c r="AD192" s="398" t="e">
        <f t="shared" ca="1" si="29"/>
        <v>#DIV/0!</v>
      </c>
      <c r="AE192" s="398" t="e">
        <f t="shared" ca="1" si="29"/>
        <v>#DIV/0!</v>
      </c>
      <c r="AF192" s="398" t="e">
        <f t="shared" ca="1" si="29"/>
        <v>#DIV/0!</v>
      </c>
      <c r="AG192" s="398" t="e">
        <f t="shared" ca="1" si="29"/>
        <v>#DIV/0!</v>
      </c>
      <c r="AH192" s="398" t="e">
        <f t="shared" ca="1" si="29"/>
        <v>#DIV/0!</v>
      </c>
      <c r="AI192" s="398" t="e">
        <f t="shared" ca="1" si="29"/>
        <v>#DIV/0!</v>
      </c>
      <c r="AJ192" s="398" t="e">
        <f t="shared" ca="1" si="29"/>
        <v>#DIV/0!</v>
      </c>
      <c r="AK192" s="398" t="e">
        <f t="shared" ca="1" si="29"/>
        <v>#DIV/0!</v>
      </c>
      <c r="AL192" s="398" t="e">
        <f t="shared" ca="1" si="29"/>
        <v>#DIV/0!</v>
      </c>
      <c r="AM192" s="398" t="e">
        <f t="shared" ca="1" si="29"/>
        <v>#DIV/0!</v>
      </c>
      <c r="AN192" s="398" t="e">
        <f t="shared" ca="1" si="29"/>
        <v>#DIV/0!</v>
      </c>
      <c r="AO192" s="401"/>
    </row>
    <row r="193" spans="1:41">
      <c r="A193" s="390"/>
      <c r="B193" s="390"/>
      <c r="C193" s="390"/>
      <c r="D193" s="390"/>
      <c r="E193" s="390"/>
      <c r="F193" s="390"/>
      <c r="G193" s="390"/>
      <c r="H193" s="390"/>
      <c r="I193" s="390"/>
      <c r="J193" s="390"/>
      <c r="L193" s="390"/>
      <c r="M193" s="390"/>
      <c r="N193" s="390"/>
      <c r="O193" s="390"/>
      <c r="P193" s="390"/>
      <c r="Q193" s="390"/>
      <c r="R193" s="390"/>
      <c r="S193" s="390"/>
      <c r="T193" s="390"/>
      <c r="U193" s="390"/>
      <c r="W193" s="393" t="str">
        <f>W192</f>
        <v>Baseline</v>
      </c>
      <c r="X193" s="397">
        <v>25</v>
      </c>
      <c r="Y193" s="11" t="str">
        <f>Baseline!B619</f>
        <v>Overall Balance as % of State GDP</v>
      </c>
      <c r="Z193" s="398" t="e">
        <f t="shared" ca="1" si="29"/>
        <v>#DIV/0!</v>
      </c>
      <c r="AA193" s="398" t="e">
        <f t="shared" ca="1" si="29"/>
        <v>#DIV/0!</v>
      </c>
      <c r="AB193" s="398" t="e">
        <f t="shared" ca="1" si="29"/>
        <v>#DIV/0!</v>
      </c>
      <c r="AC193" s="398" t="e">
        <f t="shared" ca="1" si="29"/>
        <v>#DIV/0!</v>
      </c>
      <c r="AD193" s="398" t="e">
        <f t="shared" ca="1" si="29"/>
        <v>#DIV/0!</v>
      </c>
      <c r="AE193" s="398" t="e">
        <f t="shared" ca="1" si="29"/>
        <v>#DIV/0!</v>
      </c>
      <c r="AF193" s="398" t="e">
        <f t="shared" ca="1" si="29"/>
        <v>#DIV/0!</v>
      </c>
      <c r="AG193" s="398" t="e">
        <f t="shared" ca="1" si="29"/>
        <v>#DIV/0!</v>
      </c>
      <c r="AH193" s="398" t="e">
        <f t="shared" ca="1" si="29"/>
        <v>#DIV/0!</v>
      </c>
      <c r="AI193" s="398" t="e">
        <f t="shared" ca="1" si="29"/>
        <v>#DIV/0!</v>
      </c>
      <c r="AJ193" s="398" t="e">
        <f t="shared" ca="1" si="29"/>
        <v>#DIV/0!</v>
      </c>
      <c r="AK193" s="398" t="e">
        <f t="shared" ca="1" si="29"/>
        <v>#DIV/0!</v>
      </c>
      <c r="AL193" s="398" t="e">
        <f t="shared" ca="1" si="29"/>
        <v>#DIV/0!</v>
      </c>
      <c r="AM193" s="398" t="e">
        <f t="shared" ca="1" si="29"/>
        <v>#DIV/0!</v>
      </c>
      <c r="AN193" s="398" t="e">
        <f t="shared" ca="1" si="29"/>
        <v>#DIV/0!</v>
      </c>
      <c r="AO193" s="401"/>
    </row>
    <row r="194" spans="1:41">
      <c r="A194" s="390"/>
      <c r="B194" s="390"/>
      <c r="C194" s="390"/>
      <c r="D194" s="390"/>
      <c r="E194" s="390"/>
      <c r="F194" s="390"/>
      <c r="G194" s="390"/>
      <c r="H194" s="390"/>
      <c r="I194" s="390"/>
      <c r="J194" s="390"/>
      <c r="L194" s="390"/>
      <c r="M194" s="390"/>
      <c r="N194" s="390"/>
      <c r="O194" s="390"/>
      <c r="P194" s="390"/>
      <c r="Q194" s="390"/>
      <c r="R194" s="390"/>
      <c r="S194" s="390"/>
      <c r="T194" s="390"/>
      <c r="U194" s="390"/>
      <c r="W194" s="393" t="str">
        <f t="shared" ref="W194:W196" si="30">W193</f>
        <v>Baseline</v>
      </c>
      <c r="X194" s="397">
        <v>26</v>
      </c>
      <c r="Y194" s="11" t="str">
        <f>Baseline!B620</f>
        <v>Primary Balance as % of State GDP</v>
      </c>
      <c r="Z194" s="398" t="e">
        <f t="shared" ca="1" si="29"/>
        <v>#DIV/0!</v>
      </c>
      <c r="AA194" s="398" t="e">
        <f t="shared" ca="1" si="29"/>
        <v>#DIV/0!</v>
      </c>
      <c r="AB194" s="398" t="e">
        <f t="shared" ca="1" si="29"/>
        <v>#DIV/0!</v>
      </c>
      <c r="AC194" s="398" t="e">
        <f t="shared" ca="1" si="29"/>
        <v>#DIV/0!</v>
      </c>
      <c r="AD194" s="398" t="e">
        <f t="shared" ca="1" si="29"/>
        <v>#DIV/0!</v>
      </c>
      <c r="AE194" s="398" t="e">
        <f t="shared" ca="1" si="29"/>
        <v>#DIV/0!</v>
      </c>
      <c r="AF194" s="398" t="e">
        <f t="shared" ca="1" si="29"/>
        <v>#DIV/0!</v>
      </c>
      <c r="AG194" s="398" t="e">
        <f t="shared" ca="1" si="29"/>
        <v>#DIV/0!</v>
      </c>
      <c r="AH194" s="398" t="e">
        <f t="shared" ca="1" si="29"/>
        <v>#DIV/0!</v>
      </c>
      <c r="AI194" s="398" t="e">
        <f t="shared" ca="1" si="29"/>
        <v>#DIV/0!</v>
      </c>
      <c r="AJ194" s="398" t="e">
        <f t="shared" ca="1" si="29"/>
        <v>#DIV/0!</v>
      </c>
      <c r="AK194" s="398" t="e">
        <f t="shared" ca="1" si="29"/>
        <v>#DIV/0!</v>
      </c>
      <c r="AL194" s="398" t="e">
        <f t="shared" ca="1" si="29"/>
        <v>#DIV/0!</v>
      </c>
      <c r="AM194" s="398" t="e">
        <f t="shared" ca="1" si="29"/>
        <v>#DIV/0!</v>
      </c>
      <c r="AN194" s="398" t="e">
        <f t="shared" ca="1" si="29"/>
        <v>#DIV/0!</v>
      </c>
      <c r="AO194" s="401"/>
    </row>
    <row r="195" spans="1:41">
      <c r="A195" s="390"/>
      <c r="B195" s="390"/>
      <c r="C195" s="390"/>
      <c r="D195" s="390"/>
      <c r="E195" s="390"/>
      <c r="F195" s="390"/>
      <c r="G195" s="390"/>
      <c r="H195" s="390"/>
      <c r="I195" s="390"/>
      <c r="J195" s="390"/>
      <c r="L195" s="390"/>
      <c r="M195" s="390"/>
      <c r="N195" s="390"/>
      <c r="O195" s="390"/>
      <c r="P195" s="390"/>
      <c r="Q195" s="390"/>
      <c r="R195" s="390"/>
      <c r="S195" s="390"/>
      <c r="T195" s="390"/>
      <c r="U195" s="390"/>
      <c r="W195" s="393" t="str">
        <f t="shared" si="30"/>
        <v>Baseline</v>
      </c>
      <c r="X195" s="397">
        <v>27</v>
      </c>
      <c r="Y195" s="11" t="str">
        <f>Baseline!B621</f>
        <v>Revenue as % of State GDP</v>
      </c>
      <c r="Z195" s="398" t="e">
        <f t="shared" ca="1" si="29"/>
        <v>#DIV/0!</v>
      </c>
      <c r="AA195" s="398" t="e">
        <f t="shared" ca="1" si="29"/>
        <v>#DIV/0!</v>
      </c>
      <c r="AB195" s="398" t="e">
        <f t="shared" ca="1" si="29"/>
        <v>#DIV/0!</v>
      </c>
      <c r="AC195" s="398" t="e">
        <f t="shared" ca="1" si="29"/>
        <v>#DIV/0!</v>
      </c>
      <c r="AD195" s="398" t="e">
        <f t="shared" ca="1" si="29"/>
        <v>#DIV/0!</v>
      </c>
      <c r="AE195" s="398" t="e">
        <f t="shared" ca="1" si="29"/>
        <v>#DIV/0!</v>
      </c>
      <c r="AF195" s="398" t="e">
        <f t="shared" ca="1" si="29"/>
        <v>#DIV/0!</v>
      </c>
      <c r="AG195" s="398" t="e">
        <f t="shared" ca="1" si="29"/>
        <v>#DIV/0!</v>
      </c>
      <c r="AH195" s="398" t="e">
        <f t="shared" ca="1" si="29"/>
        <v>#DIV/0!</v>
      </c>
      <c r="AI195" s="398" t="e">
        <f t="shared" ca="1" si="29"/>
        <v>#DIV/0!</v>
      </c>
      <c r="AJ195" s="398" t="e">
        <f t="shared" ca="1" si="29"/>
        <v>#DIV/0!</v>
      </c>
      <c r="AK195" s="398" t="e">
        <f t="shared" ca="1" si="29"/>
        <v>#DIV/0!</v>
      </c>
      <c r="AL195" s="398" t="e">
        <f t="shared" ca="1" si="29"/>
        <v>#DIV/0!</v>
      </c>
      <c r="AM195" s="398" t="e">
        <f t="shared" ca="1" si="29"/>
        <v>#DIV/0!</v>
      </c>
      <c r="AN195" s="398" t="e">
        <f t="shared" ca="1" si="29"/>
        <v>#DIV/0!</v>
      </c>
      <c r="AO195" s="401"/>
    </row>
    <row r="196" spans="1:41">
      <c r="A196" s="390"/>
      <c r="B196" s="390"/>
      <c r="C196" s="390"/>
      <c r="D196" s="390"/>
      <c r="E196" s="390"/>
      <c r="F196" s="390"/>
      <c r="G196" s="390"/>
      <c r="H196" s="390"/>
      <c r="I196" s="390"/>
      <c r="J196" s="390"/>
      <c r="L196" s="390"/>
      <c r="M196" s="390"/>
      <c r="N196" s="390"/>
      <c r="O196" s="390"/>
      <c r="P196" s="390"/>
      <c r="Q196" s="390"/>
      <c r="R196" s="390"/>
      <c r="S196" s="390"/>
      <c r="T196" s="390"/>
      <c r="U196" s="390"/>
      <c r="W196" s="393" t="str">
        <f t="shared" si="30"/>
        <v>Baseline</v>
      </c>
      <c r="X196" s="397">
        <v>28</v>
      </c>
      <c r="Y196" s="11" t="str">
        <f>Baseline!B622</f>
        <v>Expenditures as % of State GDP</v>
      </c>
      <c r="Z196" s="398" t="e">
        <f t="shared" ca="1" si="29"/>
        <v>#DIV/0!</v>
      </c>
      <c r="AA196" s="398" t="e">
        <f t="shared" ca="1" si="29"/>
        <v>#DIV/0!</v>
      </c>
      <c r="AB196" s="398" t="e">
        <f t="shared" ca="1" si="29"/>
        <v>#DIV/0!</v>
      </c>
      <c r="AC196" s="398" t="e">
        <f t="shared" ca="1" si="29"/>
        <v>#DIV/0!</v>
      </c>
      <c r="AD196" s="398" t="e">
        <f t="shared" ca="1" si="29"/>
        <v>#DIV/0!</v>
      </c>
      <c r="AE196" s="398" t="e">
        <f t="shared" ca="1" si="29"/>
        <v>#DIV/0!</v>
      </c>
      <c r="AF196" s="398" t="e">
        <f t="shared" ca="1" si="29"/>
        <v>#DIV/0!</v>
      </c>
      <c r="AG196" s="398" t="e">
        <f t="shared" ca="1" si="29"/>
        <v>#DIV/0!</v>
      </c>
      <c r="AH196" s="398" t="e">
        <f t="shared" ca="1" si="29"/>
        <v>#DIV/0!</v>
      </c>
      <c r="AI196" s="398" t="e">
        <f t="shared" ca="1" si="29"/>
        <v>#DIV/0!</v>
      </c>
      <c r="AJ196" s="398" t="e">
        <f t="shared" ca="1" si="29"/>
        <v>#DIV/0!</v>
      </c>
      <c r="AK196" s="398" t="e">
        <f t="shared" ca="1" si="29"/>
        <v>#DIV/0!</v>
      </c>
      <c r="AL196" s="398" t="e">
        <f t="shared" ca="1" si="29"/>
        <v>#DIV/0!</v>
      </c>
      <c r="AM196" s="398" t="e">
        <f t="shared" ca="1" si="29"/>
        <v>#DIV/0!</v>
      </c>
      <c r="AN196" s="398" t="e">
        <f t="shared" ca="1" si="29"/>
        <v>#DIV/0!</v>
      </c>
      <c r="AO196" s="401"/>
    </row>
    <row r="197" spans="1:41">
      <c r="A197" s="390"/>
      <c r="B197" s="390"/>
      <c r="C197" s="390"/>
      <c r="D197" s="390"/>
      <c r="E197" s="390"/>
      <c r="F197" s="390"/>
      <c r="G197" s="390"/>
      <c r="H197" s="390"/>
      <c r="I197" s="390"/>
      <c r="J197" s="390"/>
      <c r="L197" s="390"/>
      <c r="M197" s="390"/>
      <c r="N197" s="390"/>
      <c r="O197" s="390"/>
      <c r="P197" s="390"/>
      <c r="Q197" s="390"/>
      <c r="R197" s="390"/>
      <c r="S197" s="390"/>
      <c r="T197" s="390"/>
      <c r="U197" s="390"/>
    </row>
    <row r="198" spans="1:41">
      <c r="A198" s="390"/>
      <c r="B198" s="390"/>
      <c r="C198" s="390"/>
      <c r="D198" s="390"/>
      <c r="E198" s="390"/>
      <c r="F198" s="390"/>
      <c r="G198" s="390"/>
      <c r="H198" s="390"/>
      <c r="I198" s="390"/>
      <c r="J198" s="390"/>
      <c r="L198" s="390"/>
      <c r="M198" s="390"/>
      <c r="N198" s="390"/>
      <c r="O198" s="390"/>
      <c r="P198" s="390"/>
      <c r="Q198" s="390"/>
      <c r="R198" s="390"/>
      <c r="S198" s="390"/>
      <c r="T198" s="390"/>
      <c r="U198" s="390"/>
    </row>
    <row r="199" spans="1:41">
      <c r="A199" s="390"/>
      <c r="B199" s="390"/>
      <c r="C199" s="390"/>
      <c r="D199" s="390"/>
      <c r="E199" s="390"/>
      <c r="F199" s="390"/>
      <c r="G199" s="390"/>
      <c r="H199" s="390"/>
      <c r="I199" s="390"/>
      <c r="J199" s="390"/>
      <c r="L199" s="390"/>
      <c r="M199" s="390"/>
      <c r="N199" s="390"/>
      <c r="O199" s="390"/>
      <c r="P199" s="390"/>
      <c r="Q199" s="390"/>
      <c r="R199" s="390"/>
      <c r="S199" s="390"/>
      <c r="T199" s="390"/>
      <c r="U199" s="390"/>
    </row>
    <row r="200" spans="1:41">
      <c r="A200" s="390"/>
      <c r="B200" s="390"/>
      <c r="C200" s="390"/>
      <c r="D200" s="390"/>
      <c r="E200" s="390"/>
      <c r="F200" s="390"/>
      <c r="G200" s="390"/>
      <c r="H200" s="390"/>
      <c r="I200" s="390"/>
      <c r="J200" s="390"/>
      <c r="L200" s="390"/>
      <c r="M200" s="390"/>
      <c r="N200" s="390"/>
      <c r="O200" s="390"/>
      <c r="P200" s="390"/>
      <c r="Q200" s="390"/>
      <c r="R200" s="390"/>
      <c r="S200" s="390"/>
      <c r="T200" s="390"/>
      <c r="U200" s="390"/>
    </row>
    <row r="201" spans="1:41">
      <c r="A201" s="390"/>
      <c r="B201" s="390"/>
      <c r="C201" s="390"/>
      <c r="D201" s="390"/>
      <c r="E201" s="390"/>
      <c r="F201" s="390"/>
      <c r="G201" s="390"/>
      <c r="H201" s="390"/>
      <c r="I201" s="390"/>
      <c r="J201" s="390"/>
      <c r="L201" s="390"/>
      <c r="M201" s="390"/>
      <c r="N201" s="390"/>
      <c r="O201" s="390"/>
      <c r="P201" s="390"/>
      <c r="Q201" s="390"/>
      <c r="R201" s="390"/>
      <c r="S201" s="390"/>
      <c r="T201" s="390"/>
      <c r="U201" s="390"/>
    </row>
    <row r="202" spans="1:41">
      <c r="A202" s="390"/>
      <c r="B202" s="390"/>
      <c r="C202" s="390"/>
      <c r="D202" s="390"/>
      <c r="E202" s="390"/>
      <c r="F202" s="390"/>
      <c r="G202" s="390"/>
      <c r="H202" s="390"/>
      <c r="I202" s="390"/>
      <c r="J202" s="390"/>
      <c r="L202" s="390"/>
      <c r="M202" s="390"/>
      <c r="N202" s="390"/>
      <c r="O202" s="390"/>
      <c r="P202" s="390"/>
      <c r="Q202" s="390"/>
      <c r="R202" s="390"/>
      <c r="S202" s="390"/>
      <c r="T202" s="390"/>
      <c r="U202" s="390"/>
    </row>
    <row r="203" spans="1:41">
      <c r="A203" s="390"/>
      <c r="B203" s="390"/>
      <c r="C203" s="390"/>
      <c r="D203" s="390"/>
      <c r="E203" s="390"/>
      <c r="F203" s="390"/>
      <c r="G203" s="390"/>
      <c r="H203" s="390"/>
      <c r="I203" s="390"/>
      <c r="J203" s="390"/>
      <c r="L203" s="390"/>
      <c r="M203" s="390"/>
      <c r="N203" s="390"/>
      <c r="O203" s="390"/>
      <c r="P203" s="390"/>
      <c r="Q203" s="390"/>
      <c r="R203" s="390"/>
      <c r="S203" s="390"/>
      <c r="T203" s="390"/>
      <c r="U203" s="390"/>
    </row>
    <row r="204" spans="1:41">
      <c r="A204" s="390"/>
      <c r="B204" s="390"/>
      <c r="C204" s="390"/>
      <c r="D204" s="390"/>
      <c r="E204" s="390"/>
      <c r="F204" s="390"/>
      <c r="G204" s="390"/>
      <c r="H204" s="390"/>
      <c r="I204" s="390"/>
      <c r="J204" s="390"/>
      <c r="L204" s="390"/>
      <c r="M204" s="390"/>
      <c r="N204" s="390"/>
      <c r="O204" s="390"/>
      <c r="P204" s="390"/>
      <c r="Q204" s="390"/>
      <c r="R204" s="390"/>
      <c r="S204" s="390"/>
      <c r="T204" s="390"/>
      <c r="U204" s="390"/>
    </row>
    <row r="205" spans="1:41">
      <c r="A205" s="390"/>
      <c r="B205" s="390"/>
      <c r="C205" s="390"/>
      <c r="D205" s="390"/>
      <c r="E205" s="390"/>
      <c r="F205" s="390"/>
      <c r="G205" s="390"/>
      <c r="H205" s="390"/>
      <c r="I205" s="390"/>
      <c r="J205" s="390"/>
      <c r="L205" s="390"/>
      <c r="M205" s="390"/>
      <c r="N205" s="390"/>
      <c r="O205" s="390"/>
      <c r="P205" s="390"/>
      <c r="Q205" s="390"/>
      <c r="R205" s="390"/>
      <c r="S205" s="390"/>
      <c r="T205" s="390"/>
      <c r="U205" s="390"/>
    </row>
    <row r="206" spans="1:41">
      <c r="A206" s="390"/>
      <c r="B206" s="390"/>
      <c r="C206" s="390"/>
      <c r="D206" s="390"/>
      <c r="E206" s="390"/>
      <c r="F206" s="390"/>
      <c r="G206" s="390"/>
      <c r="H206" s="390"/>
      <c r="I206" s="390"/>
      <c r="J206" s="390"/>
      <c r="L206" s="390"/>
      <c r="M206" s="390"/>
      <c r="N206" s="390"/>
      <c r="O206" s="390"/>
      <c r="P206" s="390"/>
      <c r="Q206" s="390"/>
      <c r="R206" s="390"/>
      <c r="S206" s="390"/>
      <c r="T206" s="390"/>
      <c r="U206" s="390"/>
    </row>
    <row r="207" spans="1:41">
      <c r="A207" s="390"/>
      <c r="B207" s="390"/>
      <c r="C207" s="390"/>
      <c r="D207" s="390"/>
      <c r="E207" s="390"/>
      <c r="F207" s="390"/>
      <c r="G207" s="390"/>
      <c r="H207" s="390"/>
      <c r="I207" s="390"/>
      <c r="J207" s="390"/>
      <c r="L207" s="390"/>
      <c r="M207" s="390"/>
      <c r="N207" s="390"/>
      <c r="O207" s="390"/>
      <c r="P207" s="390"/>
      <c r="Q207" s="390"/>
      <c r="R207" s="390"/>
      <c r="S207" s="390"/>
      <c r="T207" s="390"/>
      <c r="U207" s="390"/>
    </row>
    <row r="209" spans="1:41">
      <c r="A209" s="413" t="s">
        <v>384</v>
      </c>
      <c r="B209" s="389"/>
      <c r="C209" s="389"/>
      <c r="D209" s="389"/>
      <c r="E209" s="389"/>
      <c r="F209" s="389"/>
      <c r="G209" s="389"/>
      <c r="H209" s="389"/>
      <c r="I209" s="389"/>
      <c r="J209" s="389"/>
      <c r="K209" s="389"/>
      <c r="L209" s="413" t="s">
        <v>384</v>
      </c>
      <c r="M209" s="389"/>
      <c r="N209" s="389"/>
      <c r="O209" s="389"/>
      <c r="P209" s="389"/>
      <c r="Q209" s="389"/>
      <c r="R209" s="389"/>
      <c r="S209" s="389"/>
      <c r="T209" s="389"/>
      <c r="U209" s="389"/>
      <c r="V209" s="389"/>
      <c r="W209" s="389"/>
      <c r="X209" s="389"/>
      <c r="Y209" s="389"/>
      <c r="Z209" s="389"/>
      <c r="AA209" s="389"/>
      <c r="AB209" s="389"/>
      <c r="AC209" s="389"/>
      <c r="AD209" s="389"/>
      <c r="AE209" s="389"/>
      <c r="AF209" s="389"/>
      <c r="AG209" s="389"/>
      <c r="AH209" s="389"/>
      <c r="AI209" s="389"/>
      <c r="AJ209" s="389"/>
      <c r="AK209" s="389"/>
      <c r="AL209" s="389"/>
      <c r="AM209" s="389"/>
      <c r="AN209" s="389"/>
    </row>
    <row r="211" spans="1:41">
      <c r="A211" s="390"/>
      <c r="B211" s="390"/>
      <c r="C211" s="390"/>
      <c r="D211" s="390"/>
      <c r="E211" s="390"/>
      <c r="F211" s="390"/>
      <c r="G211" s="390"/>
      <c r="H211" s="390"/>
      <c r="I211" s="390"/>
      <c r="J211" s="390"/>
      <c r="L211" s="390"/>
      <c r="M211" s="390"/>
      <c r="N211" s="390"/>
      <c r="O211" s="390"/>
      <c r="P211" s="390"/>
      <c r="Q211" s="390"/>
      <c r="R211" s="390"/>
      <c r="S211" s="390"/>
      <c r="T211" s="390"/>
      <c r="U211" s="390"/>
    </row>
    <row r="212" spans="1:41">
      <c r="A212" s="390"/>
      <c r="B212" s="390"/>
      <c r="C212" s="390"/>
      <c r="D212" s="390"/>
      <c r="E212" s="390"/>
      <c r="F212" s="390"/>
      <c r="G212" s="390"/>
      <c r="H212" s="390"/>
      <c r="I212" s="390"/>
      <c r="J212" s="390"/>
      <c r="L212" s="390"/>
      <c r="M212" s="390"/>
      <c r="N212" s="390"/>
      <c r="O212" s="390"/>
      <c r="P212" s="390"/>
      <c r="Q212" s="390"/>
      <c r="R212" s="390"/>
      <c r="S212" s="390"/>
      <c r="T212" s="390"/>
      <c r="U212" s="390"/>
      <c r="Z212" s="11"/>
      <c r="AA212" s="11"/>
      <c r="AB212" s="11"/>
      <c r="AC212" s="11"/>
      <c r="AD212" s="11"/>
      <c r="AE212" s="11"/>
      <c r="AF212" s="11"/>
      <c r="AG212" s="11"/>
      <c r="AH212" s="11"/>
      <c r="AI212" s="11"/>
      <c r="AJ212" s="11"/>
      <c r="AK212" s="11"/>
      <c r="AL212" s="11"/>
      <c r="AM212" s="11"/>
      <c r="AN212" s="11"/>
    </row>
    <row r="213" spans="1:41">
      <c r="A213" s="390"/>
      <c r="B213" s="390"/>
      <c r="C213" s="390"/>
      <c r="D213" s="390"/>
      <c r="E213" s="390"/>
      <c r="F213" s="390"/>
      <c r="G213" s="390"/>
      <c r="H213" s="390"/>
      <c r="I213" s="390"/>
      <c r="J213" s="390"/>
      <c r="L213" s="390"/>
      <c r="M213" s="390"/>
      <c r="N213" s="390"/>
      <c r="O213" s="390"/>
      <c r="P213" s="390"/>
      <c r="Q213" s="390"/>
      <c r="R213" s="390"/>
      <c r="S213" s="390"/>
      <c r="T213" s="390"/>
      <c r="U213" s="390"/>
      <c r="Y213" s="11" t="str">
        <f>Y102</f>
        <v>Debt as % of GDP</v>
      </c>
      <c r="Z213" s="13">
        <f>Z$1</f>
        <v>2015</v>
      </c>
      <c r="AA213" s="13">
        <f t="shared" ref="AA213:AN213" si="31">AA$1</f>
        <v>2016</v>
      </c>
      <c r="AB213" s="13">
        <f t="shared" si="31"/>
        <v>2017</v>
      </c>
      <c r="AC213" s="13">
        <f t="shared" si="31"/>
        <v>2018</v>
      </c>
      <c r="AD213" s="13">
        <f t="shared" si="31"/>
        <v>2019</v>
      </c>
      <c r="AE213" s="13">
        <f t="shared" si="31"/>
        <v>2020</v>
      </c>
      <c r="AF213" s="13">
        <f t="shared" si="31"/>
        <v>2021</v>
      </c>
      <c r="AG213" s="13">
        <f t="shared" si="31"/>
        <v>2022</v>
      </c>
      <c r="AH213" s="13">
        <f t="shared" si="31"/>
        <v>2023</v>
      </c>
      <c r="AI213" s="13">
        <f t="shared" si="31"/>
        <v>2024</v>
      </c>
      <c r="AJ213" s="13">
        <f t="shared" si="31"/>
        <v>2025</v>
      </c>
      <c r="AK213" s="13">
        <f t="shared" si="31"/>
        <v>2026</v>
      </c>
      <c r="AL213" s="13">
        <f t="shared" si="31"/>
        <v>2027</v>
      </c>
      <c r="AM213" s="13">
        <f t="shared" si="31"/>
        <v>2028</v>
      </c>
      <c r="AN213" s="13">
        <f t="shared" si="31"/>
        <v>2029</v>
      </c>
      <c r="AO213" s="13"/>
    </row>
    <row r="214" spans="1:41">
      <c r="A214" s="390"/>
      <c r="B214" s="390"/>
      <c r="C214" s="390"/>
      <c r="D214" s="390"/>
      <c r="E214" s="390"/>
      <c r="F214" s="390"/>
      <c r="G214" s="390"/>
      <c r="H214" s="390"/>
      <c r="I214" s="390"/>
      <c r="J214" s="390"/>
      <c r="L214" s="390"/>
      <c r="M214" s="390"/>
      <c r="N214" s="390"/>
      <c r="O214" s="390"/>
      <c r="P214" s="390"/>
      <c r="Q214" s="390"/>
      <c r="R214" s="390"/>
      <c r="S214" s="390"/>
      <c r="T214" s="390"/>
      <c r="U214" s="390"/>
      <c r="W214" s="393" t="s">
        <v>60</v>
      </c>
      <c r="X214" s="397" t="s">
        <v>361</v>
      </c>
      <c r="Y214" s="11" t="str">
        <f>W214</f>
        <v>Baseline</v>
      </c>
      <c r="Z214" s="398" t="e">
        <f t="shared" ref="Z214:AN219" ca="1" si="32">INDEX(INDIRECT(CONCATENATE("'",$W214,"'!$A$536:$DZ$10000")),MATCH($X214,INDIRECT(CONCATENATE("'",$W214,"'!$A$536:$A$10000")),0),MATCH(Z$1,INDIRECT(CONCATENATE("'",$W214,"'!$A$536:$DZ$536")),0))</f>
        <v>#DIV/0!</v>
      </c>
      <c r="AA214" s="398" t="e">
        <f t="shared" ca="1" si="32"/>
        <v>#DIV/0!</v>
      </c>
      <c r="AB214" s="398" t="e">
        <f t="shared" ca="1" si="32"/>
        <v>#DIV/0!</v>
      </c>
      <c r="AC214" s="398" t="e">
        <f t="shared" ca="1" si="32"/>
        <v>#DIV/0!</v>
      </c>
      <c r="AD214" s="398" t="e">
        <f t="shared" ca="1" si="32"/>
        <v>#DIV/0!</v>
      </c>
      <c r="AE214" s="398" t="e">
        <f t="shared" ca="1" si="32"/>
        <v>#DIV/0!</v>
      </c>
      <c r="AF214" s="398" t="e">
        <f t="shared" ca="1" si="32"/>
        <v>#DIV/0!</v>
      </c>
      <c r="AG214" s="398" t="e">
        <f t="shared" ca="1" si="32"/>
        <v>#DIV/0!</v>
      </c>
      <c r="AH214" s="398" t="e">
        <f t="shared" ca="1" si="32"/>
        <v>#DIV/0!</v>
      </c>
      <c r="AI214" s="398" t="e">
        <f t="shared" ca="1" si="32"/>
        <v>#DIV/0!</v>
      </c>
      <c r="AJ214" s="398" t="e">
        <f t="shared" ca="1" si="32"/>
        <v>#DIV/0!</v>
      </c>
      <c r="AK214" s="398" t="e">
        <f t="shared" ca="1" si="32"/>
        <v>#DIV/0!</v>
      </c>
      <c r="AL214" s="398" t="e">
        <f t="shared" ca="1" si="32"/>
        <v>#DIV/0!</v>
      </c>
      <c r="AM214" s="398" t="e">
        <f t="shared" ca="1" si="32"/>
        <v>#DIV/0!</v>
      </c>
      <c r="AN214" s="398" t="e">
        <f t="shared" ca="1" si="32"/>
        <v>#DIV/0!</v>
      </c>
      <c r="AO214" s="412"/>
    </row>
    <row r="215" spans="1:41">
      <c r="A215" s="390"/>
      <c r="B215" s="390"/>
      <c r="C215" s="390"/>
      <c r="D215" s="390"/>
      <c r="E215" s="390"/>
      <c r="F215" s="390"/>
      <c r="G215" s="390"/>
      <c r="H215" s="390"/>
      <c r="I215" s="390"/>
      <c r="J215" s="390"/>
      <c r="L215" s="390"/>
      <c r="M215" s="390"/>
      <c r="N215" s="390"/>
      <c r="O215" s="390"/>
      <c r="P215" s="390"/>
      <c r="Q215" s="390"/>
      <c r="R215" s="390"/>
      <c r="S215" s="390"/>
      <c r="T215" s="390"/>
      <c r="U215" s="390"/>
      <c r="W215" s="393" t="s">
        <v>371</v>
      </c>
      <c r="X215" s="397" t="s">
        <v>361</v>
      </c>
      <c r="Y215" s="11" t="str">
        <f t="shared" ref="Y215:Y219" si="33">W215</f>
        <v>ShockRevenue</v>
      </c>
      <c r="Z215" s="406"/>
      <c r="AA215" s="406"/>
      <c r="AB215" s="406"/>
      <c r="AC215" s="406"/>
      <c r="AD215" s="406"/>
      <c r="AE215" s="398">
        <f t="shared" ca="1" si="32"/>
        <v>7.1445504791175578</v>
      </c>
      <c r="AF215" s="398">
        <f t="shared" ca="1" si="32"/>
        <v>5.9028246894256142</v>
      </c>
      <c r="AG215" s="398">
        <f t="shared" ca="1" si="32"/>
        <v>4.7668410247824138</v>
      </c>
      <c r="AH215" s="398">
        <f t="shared" ca="1" si="32"/>
        <v>3.766106715545853</v>
      </c>
      <c r="AI215" s="398">
        <f t="shared" ca="1" si="32"/>
        <v>2.9873072878746463</v>
      </c>
      <c r="AJ215" s="398">
        <f t="shared" ca="1" si="32"/>
        <v>2.272488793844631</v>
      </c>
      <c r="AK215" s="398">
        <f t="shared" ca="1" si="32"/>
        <v>1.588676122060269</v>
      </c>
      <c r="AL215" s="398">
        <f t="shared" ca="1" si="32"/>
        <v>0.93657057012994227</v>
      </c>
      <c r="AM215" s="398">
        <f t="shared" ca="1" si="32"/>
        <v>0.31519861259756643</v>
      </c>
      <c r="AN215" s="398">
        <f t="shared" ca="1" si="32"/>
        <v>-0.27906509170847571</v>
      </c>
      <c r="AO215" s="412"/>
    </row>
    <row r="216" spans="1:41">
      <c r="A216" s="390"/>
      <c r="B216" s="390"/>
      <c r="C216" s="390"/>
      <c r="D216" s="390"/>
      <c r="E216" s="390"/>
      <c r="F216" s="390"/>
      <c r="G216" s="390"/>
      <c r="H216" s="390"/>
      <c r="I216" s="390"/>
      <c r="J216" s="390"/>
      <c r="L216" s="390"/>
      <c r="M216" s="390"/>
      <c r="N216" s="390"/>
      <c r="O216" s="390"/>
      <c r="P216" s="390"/>
      <c r="Q216" s="390"/>
      <c r="R216" s="390"/>
      <c r="S216" s="390"/>
      <c r="T216" s="390"/>
      <c r="U216" s="390"/>
      <c r="W216" s="393" t="s">
        <v>372</v>
      </c>
      <c r="X216" s="397" t="s">
        <v>361</v>
      </c>
      <c r="Y216" s="11" t="str">
        <f t="shared" si="33"/>
        <v>ShockExpenditure</v>
      </c>
      <c r="Z216" s="406"/>
      <c r="AA216" s="406"/>
      <c r="AB216" s="406"/>
      <c r="AC216" s="406"/>
      <c r="AD216" s="406"/>
      <c r="AE216" s="398">
        <f t="shared" ca="1" si="32"/>
        <v>7.1445504791175578</v>
      </c>
      <c r="AF216" s="398">
        <f t="shared" ca="1" si="32"/>
        <v>5.8850727909084917</v>
      </c>
      <c r="AG216" s="398">
        <f t="shared" ca="1" si="32"/>
        <v>4.7326393992129718</v>
      </c>
      <c r="AH216" s="398">
        <f t="shared" ca="1" si="32"/>
        <v>3.7167498578191696</v>
      </c>
      <c r="AI216" s="398">
        <f t="shared" ca="1" si="32"/>
        <v>2.9218703781208895</v>
      </c>
      <c r="AJ216" s="398">
        <f t="shared" ca="1" si="32"/>
        <v>2.1911499665540806</v>
      </c>
      <c r="AK216" s="398">
        <f t="shared" ca="1" si="32"/>
        <v>1.4916088038237736</v>
      </c>
      <c r="AL216" s="398">
        <f t="shared" ca="1" si="32"/>
        <v>0.82394360628336938</v>
      </c>
      <c r="AM216" s="398">
        <f t="shared" ca="1" si="32"/>
        <v>0.18717633986479432</v>
      </c>
      <c r="AN216" s="398">
        <f t="shared" ca="1" si="32"/>
        <v>-0.42232278211381102</v>
      </c>
      <c r="AO216" s="412"/>
    </row>
    <row r="217" spans="1:41">
      <c r="A217" s="390"/>
      <c r="B217" s="390"/>
      <c r="C217" s="390"/>
      <c r="D217" s="390"/>
      <c r="E217" s="390"/>
      <c r="F217" s="390"/>
      <c r="G217" s="390"/>
      <c r="H217" s="390"/>
      <c r="I217" s="390"/>
      <c r="J217" s="390"/>
      <c r="L217" s="390"/>
      <c r="M217" s="390"/>
      <c r="N217" s="390"/>
      <c r="O217" s="390"/>
      <c r="P217" s="390"/>
      <c r="Q217" s="390"/>
      <c r="R217" s="390"/>
      <c r="S217" s="390"/>
      <c r="T217" s="390"/>
      <c r="U217" s="390"/>
      <c r="W217" s="393" t="s">
        <v>373</v>
      </c>
      <c r="X217" s="397" t="s">
        <v>361</v>
      </c>
      <c r="Y217" s="11" t="str">
        <f t="shared" si="33"/>
        <v>ShockExchangeRate</v>
      </c>
      <c r="Z217" s="406"/>
      <c r="AA217" s="406"/>
      <c r="AB217" s="406"/>
      <c r="AC217" s="406"/>
      <c r="AD217" s="406"/>
      <c r="AE217" s="398">
        <f t="shared" ca="1" si="32"/>
        <v>7.1445504791175578</v>
      </c>
      <c r="AF217" s="398">
        <f t="shared" ca="1" si="32"/>
        <v>6.1032512043052805</v>
      </c>
      <c r="AG217" s="398">
        <f t="shared" ca="1" si="32"/>
        <v>4.6853537697027541</v>
      </c>
      <c r="AH217" s="398">
        <f t="shared" ca="1" si="32"/>
        <v>3.4261983157881861</v>
      </c>
      <c r="AI217" s="398">
        <f t="shared" ca="1" si="32"/>
        <v>2.3918171487201478</v>
      </c>
      <c r="AJ217" s="398">
        <f t="shared" ca="1" si="32"/>
        <v>1.4266946731545864</v>
      </c>
      <c r="AK217" s="398">
        <f t="shared" ca="1" si="32"/>
        <v>0.49767227898340805</v>
      </c>
      <c r="AL217" s="398">
        <f t="shared" ca="1" si="32"/>
        <v>-0.39471421084680181</v>
      </c>
      <c r="AM217" s="398">
        <f t="shared" ca="1" si="32"/>
        <v>-1.2515863352156604</v>
      </c>
      <c r="AN217" s="398">
        <f t="shared" ca="1" si="32"/>
        <v>-2.0767000829772311</v>
      </c>
      <c r="AO217" s="402"/>
    </row>
    <row r="218" spans="1:41">
      <c r="A218" s="390"/>
      <c r="B218" s="390"/>
      <c r="C218" s="390"/>
      <c r="D218" s="390"/>
      <c r="E218" s="390"/>
      <c r="F218" s="390"/>
      <c r="G218" s="390"/>
      <c r="H218" s="390"/>
      <c r="I218" s="390"/>
      <c r="J218" s="390"/>
      <c r="L218" s="390"/>
      <c r="M218" s="390"/>
      <c r="N218" s="390"/>
      <c r="O218" s="390"/>
      <c r="P218" s="390"/>
      <c r="Q218" s="390"/>
      <c r="R218" s="390"/>
      <c r="S218" s="390"/>
      <c r="T218" s="390"/>
      <c r="U218" s="390"/>
      <c r="W218" s="393" t="s">
        <v>375</v>
      </c>
      <c r="X218" s="397" t="s">
        <v>361</v>
      </c>
      <c r="Y218" s="11" t="str">
        <f t="shared" si="33"/>
        <v>ShockInterestRate</v>
      </c>
      <c r="Z218" s="406"/>
      <c r="AA218" s="406"/>
      <c r="AB218" s="406"/>
      <c r="AC218" s="406"/>
      <c r="AD218" s="406"/>
      <c r="AE218" s="398">
        <f t="shared" ca="1" si="32"/>
        <v>7.1445504791175578</v>
      </c>
      <c r="AF218" s="398">
        <f t="shared" ca="1" si="32"/>
        <v>5.6749901398586484</v>
      </c>
      <c r="AG218" s="398">
        <f t="shared" ca="1" si="32"/>
        <v>4.3544319325914858</v>
      </c>
      <c r="AH218" s="398">
        <f t="shared" ca="1" si="32"/>
        <v>3.2051691942577092</v>
      </c>
      <c r="AI218" s="398">
        <f t="shared" ca="1" si="32"/>
        <v>2.2840721338805983</v>
      </c>
      <c r="AJ218" s="398">
        <f t="shared" ca="1" si="32"/>
        <v>1.4431181713477796</v>
      </c>
      <c r="AK218" s="398">
        <f t="shared" ca="1" si="32"/>
        <v>0.62470817575303628</v>
      </c>
      <c r="AL218" s="398">
        <f t="shared" ca="1" si="32"/>
        <v>-0.16926932310081666</v>
      </c>
      <c r="AM218" s="398">
        <f t="shared" ca="1" si="32"/>
        <v>-0.93874138375243832</v>
      </c>
      <c r="AN218" s="398">
        <f t="shared" ca="1" si="32"/>
        <v>-1.6864116850850484</v>
      </c>
    </row>
    <row r="219" spans="1:41">
      <c r="A219" s="390"/>
      <c r="B219" s="390"/>
      <c r="C219" s="390"/>
      <c r="D219" s="390"/>
      <c r="E219" s="390"/>
      <c r="F219" s="390"/>
      <c r="G219" s="390"/>
      <c r="H219" s="390"/>
      <c r="I219" s="390"/>
      <c r="J219" s="390"/>
      <c r="L219" s="390"/>
      <c r="M219" s="390"/>
      <c r="N219" s="390"/>
      <c r="O219" s="390"/>
      <c r="P219" s="390"/>
      <c r="Q219" s="390"/>
      <c r="R219" s="390"/>
      <c r="S219" s="390"/>
      <c r="T219" s="390"/>
      <c r="U219" s="390"/>
      <c r="W219" s="393" t="s">
        <v>374</v>
      </c>
      <c r="X219" s="397" t="s">
        <v>361</v>
      </c>
      <c r="Y219" s="11" t="str">
        <f t="shared" si="33"/>
        <v>Historical</v>
      </c>
      <c r="Z219" s="406"/>
      <c r="AA219" s="406"/>
      <c r="AB219" s="406"/>
      <c r="AC219" s="406"/>
      <c r="AD219" s="406"/>
      <c r="AE219" s="398">
        <f t="shared" ca="1" si="32"/>
        <v>7.1445504791175578</v>
      </c>
      <c r="AF219" s="398">
        <f t="shared" ca="1" si="32"/>
        <v>5.1698329158559098</v>
      </c>
      <c r="AG219" s="398">
        <f t="shared" ca="1" si="32"/>
        <v>3.4929644058872205</v>
      </c>
      <c r="AH219" s="398">
        <f t="shared" ca="1" si="32"/>
        <v>2.1171075353648949</v>
      </c>
      <c r="AI219" s="398">
        <f t="shared" ca="1" si="32"/>
        <v>1.035142965666491</v>
      </c>
      <c r="AJ219" s="398">
        <f t="shared" ca="1" si="32"/>
        <v>0.24607876819240559</v>
      </c>
      <c r="AK219" s="398">
        <f t="shared" ca="1" si="32"/>
        <v>-0.26555220164763227</v>
      </c>
      <c r="AL219" s="398">
        <f t="shared" ca="1" si="32"/>
        <v>-0.48355999273404537</v>
      </c>
      <c r="AM219" s="398">
        <f t="shared" ca="1" si="32"/>
        <v>-0.38727885867324441</v>
      </c>
      <c r="AN219" s="398">
        <f t="shared" ca="1" si="32"/>
        <v>4.9611365866685631E-2</v>
      </c>
    </row>
    <row r="220" spans="1:41">
      <c r="A220" s="390"/>
      <c r="B220" s="390"/>
      <c r="C220" s="390"/>
      <c r="D220" s="390"/>
      <c r="E220" s="390"/>
      <c r="F220" s="390"/>
      <c r="G220" s="390"/>
      <c r="H220" s="390"/>
      <c r="I220" s="390"/>
      <c r="J220" s="390"/>
      <c r="L220" s="390"/>
      <c r="M220" s="390"/>
      <c r="N220" s="390"/>
      <c r="O220" s="390"/>
      <c r="P220" s="390"/>
      <c r="Q220" s="390"/>
      <c r="R220" s="390"/>
      <c r="S220" s="390"/>
      <c r="T220" s="390"/>
      <c r="U220" s="390"/>
      <c r="Y220" s="8" t="s">
        <v>68</v>
      </c>
      <c r="Z220" s="398">
        <f ca="1">Z103</f>
        <v>25</v>
      </c>
      <c r="AA220" s="398">
        <f t="shared" ref="AA220:AN220" ca="1" si="34">AA103</f>
        <v>25</v>
      </c>
      <c r="AB220" s="398">
        <f t="shared" ca="1" si="34"/>
        <v>25</v>
      </c>
      <c r="AC220" s="398">
        <f t="shared" ca="1" si="34"/>
        <v>25</v>
      </c>
      <c r="AD220" s="398">
        <f t="shared" ca="1" si="34"/>
        <v>25</v>
      </c>
      <c r="AE220" s="398">
        <f t="shared" ca="1" si="34"/>
        <v>25</v>
      </c>
      <c r="AF220" s="398">
        <f t="shared" ca="1" si="34"/>
        <v>25</v>
      </c>
      <c r="AG220" s="398">
        <f t="shared" ca="1" si="34"/>
        <v>25</v>
      </c>
      <c r="AH220" s="398">
        <f t="shared" ca="1" si="34"/>
        <v>25</v>
      </c>
      <c r="AI220" s="398">
        <f t="shared" ca="1" si="34"/>
        <v>25</v>
      </c>
      <c r="AJ220" s="398">
        <f t="shared" ca="1" si="34"/>
        <v>25</v>
      </c>
      <c r="AK220" s="398">
        <f t="shared" ca="1" si="34"/>
        <v>25</v>
      </c>
      <c r="AL220" s="398">
        <f t="shared" ca="1" si="34"/>
        <v>25</v>
      </c>
      <c r="AM220" s="398">
        <f t="shared" ca="1" si="34"/>
        <v>25</v>
      </c>
      <c r="AN220" s="398">
        <f t="shared" ca="1" si="34"/>
        <v>25</v>
      </c>
    </row>
    <row r="221" spans="1:41">
      <c r="A221" s="390"/>
      <c r="B221" s="390"/>
      <c r="C221" s="390"/>
      <c r="D221" s="390"/>
      <c r="E221" s="390"/>
      <c r="F221" s="390"/>
      <c r="G221" s="390"/>
      <c r="H221" s="390"/>
      <c r="I221" s="390"/>
      <c r="J221" s="390"/>
      <c r="L221" s="390"/>
      <c r="M221" s="390"/>
      <c r="N221" s="390"/>
      <c r="O221" s="390"/>
      <c r="P221" s="390"/>
      <c r="Q221" s="390"/>
      <c r="R221" s="390"/>
      <c r="S221" s="390"/>
      <c r="T221" s="390"/>
      <c r="U221" s="390"/>
    </row>
    <row r="222" spans="1:41">
      <c r="A222" s="390"/>
      <c r="B222" s="390"/>
      <c r="C222" s="390"/>
      <c r="D222" s="390"/>
      <c r="E222" s="390"/>
      <c r="F222" s="390"/>
      <c r="G222" s="390"/>
      <c r="H222" s="390"/>
      <c r="I222" s="390"/>
      <c r="J222" s="390"/>
      <c r="L222" s="390"/>
      <c r="M222" s="390"/>
      <c r="N222" s="390"/>
      <c r="O222" s="390"/>
      <c r="P222" s="390"/>
      <c r="Q222" s="390"/>
      <c r="R222" s="390"/>
      <c r="S222" s="390"/>
      <c r="T222" s="390"/>
      <c r="U222" s="390"/>
    </row>
    <row r="223" spans="1:41">
      <c r="A223" s="390"/>
      <c r="B223" s="390"/>
      <c r="C223" s="390"/>
      <c r="D223" s="390"/>
      <c r="E223" s="390"/>
      <c r="F223" s="390"/>
      <c r="G223" s="390"/>
      <c r="H223" s="390"/>
      <c r="I223" s="390"/>
      <c r="J223" s="390"/>
      <c r="L223" s="390"/>
      <c r="M223" s="390"/>
      <c r="N223" s="390"/>
      <c r="O223" s="390"/>
      <c r="P223" s="390"/>
      <c r="Q223" s="390"/>
      <c r="R223" s="390"/>
      <c r="S223" s="390"/>
      <c r="T223" s="390"/>
      <c r="U223" s="390"/>
    </row>
    <row r="224" spans="1:41">
      <c r="A224" s="390"/>
      <c r="B224" s="390"/>
      <c r="C224" s="390"/>
      <c r="D224" s="390"/>
      <c r="E224" s="390"/>
      <c r="F224" s="390"/>
      <c r="G224" s="390"/>
      <c r="H224" s="390"/>
      <c r="I224" s="390"/>
      <c r="J224" s="390"/>
      <c r="L224" s="390"/>
      <c r="M224" s="390"/>
      <c r="N224" s="390"/>
      <c r="O224" s="390"/>
      <c r="P224" s="390"/>
      <c r="Q224" s="390"/>
      <c r="R224" s="390"/>
      <c r="S224" s="390"/>
      <c r="T224" s="390"/>
      <c r="U224" s="390"/>
      <c r="Y224" s="11"/>
      <c r="Z224" s="395"/>
      <c r="AA224" s="395"/>
      <c r="AB224" s="395"/>
      <c r="AC224" s="395"/>
      <c r="AD224" s="395"/>
      <c r="AE224" s="11"/>
      <c r="AF224" s="11"/>
      <c r="AG224" s="11"/>
      <c r="AH224" s="11"/>
      <c r="AI224" s="11"/>
      <c r="AJ224" s="11"/>
      <c r="AK224" s="11"/>
      <c r="AL224" s="11"/>
      <c r="AM224" s="11"/>
      <c r="AN224" s="11"/>
    </row>
    <row r="225" spans="1:41">
      <c r="A225" s="390"/>
      <c r="B225" s="390" t="s">
        <v>61</v>
      </c>
      <c r="C225" s="390"/>
      <c r="D225" s="390"/>
      <c r="E225" s="390"/>
      <c r="F225" s="390"/>
      <c r="G225" s="390"/>
      <c r="H225" s="390"/>
      <c r="I225" s="390"/>
      <c r="J225" s="390"/>
      <c r="L225" s="390"/>
      <c r="M225" s="390" t="s">
        <v>61</v>
      </c>
      <c r="N225" s="390"/>
      <c r="O225" s="390"/>
      <c r="P225" s="390"/>
      <c r="Q225" s="390"/>
      <c r="R225" s="390"/>
      <c r="S225" s="390"/>
      <c r="T225" s="390"/>
      <c r="U225" s="390"/>
    </row>
    <row r="226" spans="1:41">
      <c r="A226" s="390"/>
      <c r="B226" s="390"/>
      <c r="C226" s="390"/>
      <c r="D226" s="390"/>
      <c r="E226" s="390"/>
      <c r="F226" s="390"/>
      <c r="G226" s="390"/>
      <c r="H226" s="390"/>
      <c r="I226" s="390"/>
      <c r="J226" s="390"/>
      <c r="L226" s="390"/>
      <c r="M226" s="390"/>
      <c r="N226" s="390"/>
      <c r="O226" s="390"/>
      <c r="P226" s="390"/>
      <c r="Q226" s="390"/>
      <c r="R226" s="390"/>
      <c r="S226" s="390"/>
      <c r="T226" s="390"/>
      <c r="U226" s="390"/>
    </row>
    <row r="227" spans="1:41">
      <c r="A227" s="390"/>
      <c r="B227" s="390"/>
      <c r="C227" s="390"/>
      <c r="D227" s="390"/>
      <c r="E227" s="390"/>
      <c r="F227" s="390"/>
      <c r="G227" s="390"/>
      <c r="H227" s="390"/>
      <c r="I227" s="390"/>
      <c r="J227" s="390"/>
      <c r="L227" s="390"/>
      <c r="M227" s="390"/>
      <c r="N227" s="390"/>
      <c r="O227" s="390"/>
      <c r="P227" s="390"/>
      <c r="Q227" s="390"/>
      <c r="R227" s="390"/>
      <c r="S227" s="390"/>
      <c r="T227" s="390"/>
      <c r="U227" s="390"/>
    </row>
    <row r="228" spans="1:41">
      <c r="A228" s="390"/>
      <c r="B228" s="390"/>
      <c r="C228" s="390"/>
      <c r="D228" s="390"/>
      <c r="E228" s="390"/>
      <c r="F228" s="390"/>
      <c r="G228" s="390"/>
      <c r="H228" s="390"/>
      <c r="I228" s="390"/>
      <c r="J228" s="390"/>
      <c r="L228" s="390"/>
      <c r="M228" s="390"/>
      <c r="N228" s="390"/>
      <c r="O228" s="390"/>
      <c r="P228" s="390"/>
      <c r="Q228" s="390"/>
      <c r="R228" s="390"/>
      <c r="S228" s="390"/>
      <c r="T228" s="390"/>
      <c r="U228" s="390"/>
    </row>
    <row r="229" spans="1:41">
      <c r="A229" s="390"/>
      <c r="B229" s="390"/>
      <c r="C229" s="390"/>
      <c r="D229" s="390"/>
      <c r="E229" s="390"/>
      <c r="F229" s="390"/>
      <c r="G229" s="390"/>
      <c r="H229" s="390"/>
      <c r="I229" s="390"/>
      <c r="J229" s="390"/>
      <c r="L229" s="390"/>
      <c r="M229" s="390"/>
      <c r="N229" s="390"/>
      <c r="O229" s="390"/>
      <c r="P229" s="390"/>
      <c r="Q229" s="390"/>
      <c r="R229" s="390"/>
      <c r="S229" s="390"/>
      <c r="T229" s="390"/>
      <c r="U229" s="390"/>
    </row>
    <row r="230" spans="1:41">
      <c r="A230" s="390"/>
      <c r="B230" s="390"/>
      <c r="C230" s="390"/>
      <c r="D230" s="390"/>
      <c r="E230" s="390"/>
      <c r="F230" s="390"/>
      <c r="G230" s="390"/>
      <c r="H230" s="390"/>
      <c r="I230" s="390"/>
      <c r="J230" s="390"/>
      <c r="L230" s="390"/>
      <c r="M230" s="390"/>
      <c r="N230" s="390"/>
      <c r="O230" s="390"/>
      <c r="P230" s="390"/>
      <c r="Q230" s="390"/>
      <c r="R230" s="390"/>
      <c r="S230" s="390"/>
      <c r="T230" s="390"/>
      <c r="U230" s="390"/>
    </row>
    <row r="231" spans="1:41">
      <c r="A231" s="390"/>
      <c r="B231" s="390"/>
      <c r="C231" s="390"/>
      <c r="D231" s="390"/>
      <c r="E231" s="390"/>
      <c r="F231" s="390"/>
      <c r="G231" s="390"/>
      <c r="H231" s="390"/>
      <c r="I231" s="390"/>
      <c r="J231" s="390"/>
      <c r="L231" s="390"/>
      <c r="M231" s="390"/>
      <c r="N231" s="390"/>
      <c r="O231" s="390"/>
      <c r="P231" s="390"/>
      <c r="Q231" s="390"/>
      <c r="R231" s="390"/>
      <c r="S231" s="390"/>
      <c r="T231" s="390"/>
      <c r="U231" s="390"/>
      <c r="Z231" s="395"/>
      <c r="AA231" s="395"/>
      <c r="AB231" s="395"/>
      <c r="AC231" s="395"/>
      <c r="AD231" s="395"/>
      <c r="AE231" s="11"/>
      <c r="AF231" s="11"/>
      <c r="AG231" s="11"/>
      <c r="AH231" s="11"/>
      <c r="AI231" s="11"/>
      <c r="AJ231" s="11"/>
      <c r="AK231" s="11"/>
      <c r="AL231" s="11"/>
      <c r="AM231" s="11"/>
      <c r="AN231" s="11"/>
    </row>
    <row r="232" spans="1:41">
      <c r="A232" s="390"/>
      <c r="B232" s="390"/>
      <c r="C232" s="390"/>
      <c r="D232" s="390"/>
      <c r="E232" s="390"/>
      <c r="F232" s="390"/>
      <c r="G232" s="390"/>
      <c r="H232" s="390"/>
      <c r="I232" s="390"/>
      <c r="J232" s="390"/>
      <c r="L232" s="390"/>
      <c r="M232" s="390"/>
      <c r="N232" s="390"/>
      <c r="O232" s="390"/>
      <c r="P232" s="390"/>
      <c r="Q232" s="390"/>
      <c r="R232" s="390"/>
      <c r="S232" s="390"/>
      <c r="T232" s="390"/>
      <c r="U232" s="390"/>
      <c r="Y232" s="11" t="str">
        <f>Y120</f>
        <v>Debt as % of Revenue</v>
      </c>
      <c r="Z232" s="13">
        <f>Z$1</f>
        <v>2015</v>
      </c>
      <c r="AA232" s="13">
        <f t="shared" ref="AA232:AN232" si="35">AA$1</f>
        <v>2016</v>
      </c>
      <c r="AB232" s="13">
        <f t="shared" si="35"/>
        <v>2017</v>
      </c>
      <c r="AC232" s="13">
        <f t="shared" si="35"/>
        <v>2018</v>
      </c>
      <c r="AD232" s="13">
        <f t="shared" si="35"/>
        <v>2019</v>
      </c>
      <c r="AE232" s="13">
        <f t="shared" si="35"/>
        <v>2020</v>
      </c>
      <c r="AF232" s="13">
        <f t="shared" si="35"/>
        <v>2021</v>
      </c>
      <c r="AG232" s="13">
        <f t="shared" si="35"/>
        <v>2022</v>
      </c>
      <c r="AH232" s="13">
        <f t="shared" si="35"/>
        <v>2023</v>
      </c>
      <c r="AI232" s="13">
        <f t="shared" si="35"/>
        <v>2024</v>
      </c>
      <c r="AJ232" s="13">
        <f t="shared" si="35"/>
        <v>2025</v>
      </c>
      <c r="AK232" s="13">
        <f t="shared" si="35"/>
        <v>2026</v>
      </c>
      <c r="AL232" s="13">
        <f t="shared" si="35"/>
        <v>2027</v>
      </c>
      <c r="AM232" s="13">
        <f t="shared" si="35"/>
        <v>2028</v>
      </c>
      <c r="AN232" s="13">
        <f t="shared" si="35"/>
        <v>2029</v>
      </c>
      <c r="AO232" s="13"/>
    </row>
    <row r="233" spans="1:41">
      <c r="A233" s="390"/>
      <c r="B233" s="390"/>
      <c r="C233" s="390"/>
      <c r="D233" s="390"/>
      <c r="E233" s="390"/>
      <c r="F233" s="390"/>
      <c r="G233" s="390"/>
      <c r="H233" s="390"/>
      <c r="I233" s="390"/>
      <c r="J233" s="390"/>
      <c r="L233" s="390"/>
      <c r="M233" s="390"/>
      <c r="N233" s="390"/>
      <c r="O233" s="390"/>
      <c r="P233" s="390"/>
      <c r="Q233" s="390"/>
      <c r="R233" s="390"/>
      <c r="S233" s="390"/>
      <c r="T233" s="390"/>
      <c r="U233" s="390"/>
      <c r="W233" s="393" t="s">
        <v>60</v>
      </c>
      <c r="X233" s="397" t="s">
        <v>363</v>
      </c>
      <c r="Y233" s="11" t="str">
        <f>W233</f>
        <v>Baseline</v>
      </c>
      <c r="Z233" s="398">
        <f t="shared" ref="Z233:AN238" ca="1" si="36">INDEX(INDIRECT(CONCATENATE("'",$W233,"'!$A$536:$DZ$10000")),MATCH($X233,INDIRECT(CONCATENATE("'",$W233,"'!$A$536:$A$10000")),0),MATCH(Z$1,INDIRECT(CONCATENATE("'",$W233,"'!$A$536:$DZ$536")),0))</f>
        <v>283.40603128080511</v>
      </c>
      <c r="AA233" s="398">
        <f t="shared" ca="1" si="36"/>
        <v>258.11269694586906</v>
      </c>
      <c r="AB233" s="398">
        <f t="shared" ca="1" si="36"/>
        <v>242.11893084295033</v>
      </c>
      <c r="AC233" s="398">
        <f t="shared" ca="1" si="36"/>
        <v>301.30212077330191</v>
      </c>
      <c r="AD233" s="398">
        <f t="shared" ca="1" si="36"/>
        <v>295.00784137064954</v>
      </c>
      <c r="AE233" s="398">
        <f t="shared" ca="1" si="36"/>
        <v>262.1001946982322</v>
      </c>
      <c r="AF233" s="398">
        <f t="shared" ca="1" si="36"/>
        <v>216.64373508416782</v>
      </c>
      <c r="AG233" s="398">
        <f t="shared" ca="1" si="36"/>
        <v>172.42367038764169</v>
      </c>
      <c r="AH233" s="398">
        <f t="shared" ca="1" si="36"/>
        <v>129.66031088517263</v>
      </c>
      <c r="AI233" s="398">
        <f t="shared" ca="1" si="36"/>
        <v>88.153924843804148</v>
      </c>
      <c r="AJ233" s="398">
        <f t="shared" ca="1" si="36"/>
        <v>47.872925914715076</v>
      </c>
      <c r="AK233" s="398">
        <f t="shared" ca="1" si="36"/>
        <v>7.4478090930671144</v>
      </c>
      <c r="AL233" s="398">
        <f t="shared" ca="1" si="36"/>
        <v>-33.050874778846634</v>
      </c>
      <c r="AM233" s="398">
        <f t="shared" ca="1" si="36"/>
        <v>-73.626724452474889</v>
      </c>
      <c r="AN233" s="398">
        <f t="shared" ca="1" si="36"/>
        <v>-114.41216606266055</v>
      </c>
      <c r="AO233" s="402"/>
    </row>
    <row r="234" spans="1:41">
      <c r="A234" s="390"/>
      <c r="B234" s="390"/>
      <c r="C234" s="390"/>
      <c r="D234" s="390"/>
      <c r="E234" s="390"/>
      <c r="F234" s="390"/>
      <c r="G234" s="390"/>
      <c r="H234" s="390"/>
      <c r="I234" s="390"/>
      <c r="J234" s="390"/>
      <c r="L234" s="390"/>
      <c r="M234" s="390"/>
      <c r="N234" s="390"/>
      <c r="O234" s="390"/>
      <c r="P234" s="390"/>
      <c r="Q234" s="390"/>
      <c r="R234" s="390"/>
      <c r="S234" s="390"/>
      <c r="T234" s="390"/>
      <c r="U234" s="390"/>
      <c r="W234" s="393" t="s">
        <v>371</v>
      </c>
      <c r="X234" s="397" t="s">
        <v>363</v>
      </c>
      <c r="Y234" s="11" t="str">
        <f t="shared" ref="Y234:Y238" si="37">W234</f>
        <v>ShockRevenue</v>
      </c>
      <c r="Z234" s="406"/>
      <c r="AA234" s="406"/>
      <c r="AB234" s="406"/>
      <c r="AC234" s="406"/>
      <c r="AD234" s="406"/>
      <c r="AE234" s="398">
        <f t="shared" ca="1" si="36"/>
        <v>262.1001946982322</v>
      </c>
      <c r="AF234" s="398">
        <f t="shared" ca="1" si="36"/>
        <v>251.82637231574199</v>
      </c>
      <c r="AG234" s="398">
        <f t="shared" ca="1" si="36"/>
        <v>214.12153852595111</v>
      </c>
      <c r="AH234" s="398">
        <f t="shared" ca="1" si="36"/>
        <v>178.36179667513505</v>
      </c>
      <c r="AI234" s="398">
        <f t="shared" ca="1" si="36"/>
        <v>144.33455206162881</v>
      </c>
      <c r="AJ234" s="398">
        <f t="shared" ca="1" si="36"/>
        <v>112.01430474396348</v>
      </c>
      <c r="AK234" s="398">
        <f t="shared" ca="1" si="36"/>
        <v>79.889252667683309</v>
      </c>
      <c r="AL234" s="398">
        <f t="shared" ca="1" si="36"/>
        <v>48.047937835647296</v>
      </c>
      <c r="AM234" s="398">
        <f t="shared" ca="1" si="36"/>
        <v>16.496803875454965</v>
      </c>
      <c r="AN234" s="398">
        <f t="shared" ca="1" si="36"/>
        <v>-14.900548772675634</v>
      </c>
      <c r="AO234" s="402"/>
    </row>
    <row r="235" spans="1:41">
      <c r="A235" s="390"/>
      <c r="B235" s="390"/>
      <c r="C235" s="390"/>
      <c r="D235" s="390"/>
      <c r="E235" s="390"/>
      <c r="F235" s="390"/>
      <c r="G235" s="390"/>
      <c r="H235" s="390"/>
      <c r="I235" s="390"/>
      <c r="J235" s="390"/>
      <c r="L235" s="390"/>
      <c r="M235" s="390"/>
      <c r="N235" s="390"/>
      <c r="O235" s="390"/>
      <c r="P235" s="390"/>
      <c r="Q235" s="390"/>
      <c r="R235" s="390"/>
      <c r="S235" s="390"/>
      <c r="T235" s="390"/>
      <c r="U235" s="390"/>
      <c r="W235" s="393" t="s">
        <v>372</v>
      </c>
      <c r="X235" s="397" t="s">
        <v>363</v>
      </c>
      <c r="Y235" s="11" t="str">
        <f t="shared" si="37"/>
        <v>ShockExpenditure</v>
      </c>
      <c r="Z235" s="406"/>
      <c r="AA235" s="406"/>
      <c r="AB235" s="406"/>
      <c r="AC235" s="406"/>
      <c r="AD235" s="406"/>
      <c r="AE235" s="398">
        <f t="shared" ca="1" si="36"/>
        <v>262.1001946982322</v>
      </c>
      <c r="AF235" s="398">
        <f t="shared" ca="1" si="36"/>
        <v>225.96213656202923</v>
      </c>
      <c r="AG235" s="398">
        <f t="shared" ca="1" si="36"/>
        <v>191.32671338558913</v>
      </c>
      <c r="AH235" s="398">
        <f t="shared" ca="1" si="36"/>
        <v>158.42184230377995</v>
      </c>
      <c r="AI235" s="398">
        <f t="shared" ca="1" si="36"/>
        <v>127.05561578080457</v>
      </c>
      <c r="AJ235" s="398">
        <f t="shared" ca="1" si="36"/>
        <v>97.204495213491157</v>
      </c>
      <c r="AK235" s="398">
        <f t="shared" ca="1" si="36"/>
        <v>67.507253278241123</v>
      </c>
      <c r="AL235" s="398">
        <f t="shared" ca="1" si="36"/>
        <v>38.042955003765243</v>
      </c>
      <c r="AM235" s="398">
        <f t="shared" ca="1" si="36"/>
        <v>8.8167590875016728</v>
      </c>
      <c r="AN235" s="398">
        <f t="shared" ca="1" si="36"/>
        <v>-20.294752943680379</v>
      </c>
      <c r="AO235" s="402"/>
    </row>
    <row r="236" spans="1:41">
      <c r="A236" s="390"/>
      <c r="B236" s="390"/>
      <c r="C236" s="390"/>
      <c r="D236" s="390"/>
      <c r="E236" s="390"/>
      <c r="F236" s="390"/>
      <c r="G236" s="390"/>
      <c r="H236" s="390"/>
      <c r="I236" s="390"/>
      <c r="J236" s="390"/>
      <c r="L236" s="390"/>
      <c r="M236" s="390"/>
      <c r="N236" s="390"/>
      <c r="O236" s="390"/>
      <c r="P236" s="390"/>
      <c r="Q236" s="390"/>
      <c r="R236" s="390"/>
      <c r="S236" s="390"/>
      <c r="T236" s="390"/>
      <c r="U236" s="390"/>
      <c r="W236" s="393" t="s">
        <v>373</v>
      </c>
      <c r="X236" s="397" t="s">
        <v>363</v>
      </c>
      <c r="Y236" s="11" t="str">
        <f t="shared" si="37"/>
        <v>ShockExchangeRate</v>
      </c>
      <c r="Z236" s="406"/>
      <c r="AA236" s="406"/>
      <c r="AB236" s="406"/>
      <c r="AC236" s="406"/>
      <c r="AD236" s="406"/>
      <c r="AE236" s="398">
        <f t="shared" ca="1" si="36"/>
        <v>262.1001946982322</v>
      </c>
      <c r="AF236" s="398">
        <f t="shared" ca="1" si="36"/>
        <v>234.33927346320954</v>
      </c>
      <c r="AG236" s="398">
        <f t="shared" ca="1" si="36"/>
        <v>189.41509424003095</v>
      </c>
      <c r="AH236" s="398">
        <f t="shared" ca="1" si="36"/>
        <v>146.03744401668061</v>
      </c>
      <c r="AI236" s="398">
        <f t="shared" ca="1" si="36"/>
        <v>104.00659897211683</v>
      </c>
      <c r="AJ236" s="398">
        <f t="shared" ca="1" si="36"/>
        <v>63.291485130917685</v>
      </c>
      <c r="AK236" s="398">
        <f t="shared" ca="1" si="36"/>
        <v>22.523659354092729</v>
      </c>
      <c r="AL236" s="398">
        <f t="shared" ca="1" si="36"/>
        <v>-18.224663494053836</v>
      </c>
      <c r="AM236" s="398">
        <f t="shared" ca="1" si="36"/>
        <v>-58.954754659571883</v>
      </c>
      <c r="AN236" s="398">
        <f t="shared" ca="1" si="36"/>
        <v>-99.795978117007081</v>
      </c>
      <c r="AO236" s="412"/>
    </row>
    <row r="237" spans="1:41">
      <c r="A237" s="390"/>
      <c r="B237" s="390"/>
      <c r="C237" s="390"/>
      <c r="D237" s="390"/>
      <c r="E237" s="390"/>
      <c r="F237" s="390"/>
      <c r="G237" s="390"/>
      <c r="H237" s="390"/>
      <c r="I237" s="390"/>
      <c r="J237" s="390"/>
      <c r="L237" s="390"/>
      <c r="M237" s="390"/>
      <c r="N237" s="390"/>
      <c r="O237" s="390"/>
      <c r="P237" s="390"/>
      <c r="Q237" s="390"/>
      <c r="R237" s="390"/>
      <c r="S237" s="390"/>
      <c r="T237" s="390"/>
      <c r="U237" s="390"/>
      <c r="W237" s="393" t="s">
        <v>375</v>
      </c>
      <c r="X237" s="397" t="s">
        <v>363</v>
      </c>
      <c r="Y237" s="11" t="str">
        <f t="shared" si="37"/>
        <v>ShockInterestRate</v>
      </c>
      <c r="Z237" s="406"/>
      <c r="AA237" s="406"/>
      <c r="AB237" s="406"/>
      <c r="AC237" s="406"/>
      <c r="AD237" s="406"/>
      <c r="AE237" s="398">
        <f t="shared" ca="1" si="36"/>
        <v>262.1001946982322</v>
      </c>
      <c r="AF237" s="398">
        <f t="shared" ca="1" si="36"/>
        <v>217.89584301351562</v>
      </c>
      <c r="AG237" s="398">
        <f t="shared" ca="1" si="36"/>
        <v>176.03689612661685</v>
      </c>
      <c r="AH237" s="398">
        <f t="shared" ca="1" si="36"/>
        <v>136.61635247833587</v>
      </c>
      <c r="AI237" s="398">
        <f t="shared" ca="1" si="36"/>
        <v>99.321377714439066</v>
      </c>
      <c r="AJ237" s="398">
        <f t="shared" ca="1" si="36"/>
        <v>64.020069607506315</v>
      </c>
      <c r="AK237" s="398">
        <f t="shared" ca="1" si="36"/>
        <v>28.27305184672981</v>
      </c>
      <c r="AL237" s="398">
        <f t="shared" ca="1" si="36"/>
        <v>-7.8154684290704921</v>
      </c>
      <c r="AM237" s="398">
        <f t="shared" ca="1" si="36"/>
        <v>-44.218498085771969</v>
      </c>
      <c r="AN237" s="398">
        <f t="shared" ca="1" si="36"/>
        <v>-81.04063990777901</v>
      </c>
    </row>
    <row r="238" spans="1:41">
      <c r="A238" s="390"/>
      <c r="B238" s="390"/>
      <c r="C238" s="390"/>
      <c r="D238" s="390"/>
      <c r="E238" s="390"/>
      <c r="F238" s="390"/>
      <c r="G238" s="390"/>
      <c r="H238" s="390"/>
      <c r="I238" s="390"/>
      <c r="J238" s="390"/>
      <c r="L238" s="390"/>
      <c r="M238" s="390"/>
      <c r="N238" s="390"/>
      <c r="O238" s="390"/>
      <c r="P238" s="390"/>
      <c r="Q238" s="390"/>
      <c r="R238" s="390"/>
      <c r="S238" s="390"/>
      <c r="T238" s="390"/>
      <c r="U238" s="390"/>
      <c r="W238" s="393" t="s">
        <v>374</v>
      </c>
      <c r="X238" s="397" t="s">
        <v>363</v>
      </c>
      <c r="Y238" s="11" t="str">
        <f t="shared" si="37"/>
        <v>Historical</v>
      </c>
      <c r="Z238" s="406"/>
      <c r="AA238" s="406"/>
      <c r="AB238" s="406"/>
      <c r="AC238" s="406"/>
      <c r="AD238" s="406"/>
      <c r="AE238" s="398">
        <f t="shared" ca="1" si="36"/>
        <v>262.1001946982322</v>
      </c>
      <c r="AF238" s="398">
        <f t="shared" ca="1" si="36"/>
        <v>194.15368097820584</v>
      </c>
      <c r="AG238" s="398">
        <f t="shared" ca="1" si="36"/>
        <v>130.68697957427366</v>
      </c>
      <c r="AH238" s="398">
        <f t="shared" ca="1" si="36"/>
        <v>76.76449153168025</v>
      </c>
      <c r="AI238" s="398">
        <f t="shared" ca="1" si="36"/>
        <v>35.412101824285998</v>
      </c>
      <c r="AJ238" s="398">
        <f t="shared" ca="1" si="36"/>
        <v>7.7465463365814955</v>
      </c>
      <c r="AK238" s="398">
        <f t="shared" ca="1" si="36"/>
        <v>-7.5216457633143143</v>
      </c>
      <c r="AL238" s="398">
        <f t="shared" ca="1" si="36"/>
        <v>-12.084329925910019</v>
      </c>
      <c r="AM238" s="398">
        <f t="shared" ca="1" si="36"/>
        <v>-8.3967308531845077</v>
      </c>
      <c r="AN238" s="398">
        <f t="shared" ca="1" si="36"/>
        <v>0.9200310641481817</v>
      </c>
    </row>
    <row r="239" spans="1:41">
      <c r="A239" s="390"/>
      <c r="B239" s="390"/>
      <c r="C239" s="390"/>
      <c r="D239" s="390"/>
      <c r="E239" s="390"/>
      <c r="F239" s="390"/>
      <c r="G239" s="390"/>
      <c r="H239" s="390"/>
      <c r="I239" s="390"/>
      <c r="J239" s="390"/>
      <c r="L239" s="390"/>
      <c r="M239" s="390"/>
      <c r="N239" s="390"/>
      <c r="O239" s="390"/>
      <c r="P239" s="390"/>
      <c r="Q239" s="390"/>
      <c r="R239" s="390"/>
      <c r="S239" s="390"/>
      <c r="T239" s="390"/>
      <c r="U239" s="390"/>
      <c r="Y239" s="8" t="s">
        <v>68</v>
      </c>
      <c r="Z239" s="398">
        <f ca="1">Z121</f>
        <v>200</v>
      </c>
      <c r="AA239" s="398">
        <f t="shared" ref="AA239:AN239" ca="1" si="38">AA121</f>
        <v>200</v>
      </c>
      <c r="AB239" s="398">
        <f t="shared" ca="1" si="38"/>
        <v>200</v>
      </c>
      <c r="AC239" s="398">
        <f t="shared" ca="1" si="38"/>
        <v>200</v>
      </c>
      <c r="AD239" s="398">
        <f t="shared" ca="1" si="38"/>
        <v>200</v>
      </c>
      <c r="AE239" s="398">
        <f t="shared" ca="1" si="38"/>
        <v>200</v>
      </c>
      <c r="AF239" s="398">
        <f t="shared" ca="1" si="38"/>
        <v>200</v>
      </c>
      <c r="AG239" s="398">
        <f t="shared" ca="1" si="38"/>
        <v>200</v>
      </c>
      <c r="AH239" s="398">
        <f t="shared" ca="1" si="38"/>
        <v>200</v>
      </c>
      <c r="AI239" s="398">
        <f t="shared" ca="1" si="38"/>
        <v>200</v>
      </c>
      <c r="AJ239" s="398">
        <f t="shared" ca="1" si="38"/>
        <v>200</v>
      </c>
      <c r="AK239" s="398">
        <f t="shared" ca="1" si="38"/>
        <v>200</v>
      </c>
      <c r="AL239" s="398">
        <f t="shared" ca="1" si="38"/>
        <v>200</v>
      </c>
      <c r="AM239" s="398">
        <f t="shared" ca="1" si="38"/>
        <v>200</v>
      </c>
      <c r="AN239" s="398">
        <f t="shared" ca="1" si="38"/>
        <v>200</v>
      </c>
    </row>
    <row r="240" spans="1:41">
      <c r="A240" s="390"/>
      <c r="B240" s="390"/>
      <c r="C240" s="390"/>
      <c r="D240" s="390"/>
      <c r="E240" s="390"/>
      <c r="F240" s="390"/>
      <c r="G240" s="390"/>
      <c r="H240" s="390"/>
      <c r="I240" s="390"/>
      <c r="J240" s="390"/>
      <c r="L240" s="390"/>
      <c r="M240" s="390"/>
      <c r="N240" s="390"/>
      <c r="O240" s="390"/>
      <c r="P240" s="390"/>
      <c r="Q240" s="390"/>
      <c r="R240" s="390"/>
      <c r="S240" s="390"/>
      <c r="T240" s="390"/>
      <c r="U240" s="390"/>
    </row>
    <row r="241" spans="1:41">
      <c r="A241" s="390"/>
      <c r="B241" s="390"/>
      <c r="C241" s="390"/>
      <c r="D241" s="390"/>
      <c r="E241" s="390"/>
      <c r="F241" s="390"/>
      <c r="G241" s="390"/>
      <c r="H241" s="390"/>
      <c r="I241" s="390"/>
      <c r="J241" s="390"/>
      <c r="L241" s="390"/>
      <c r="M241" s="390"/>
      <c r="N241" s="390"/>
      <c r="O241" s="390"/>
      <c r="P241" s="390"/>
      <c r="Q241" s="390"/>
      <c r="R241" s="390"/>
      <c r="S241" s="390"/>
      <c r="T241" s="390"/>
      <c r="U241" s="390"/>
    </row>
    <row r="242" spans="1:41">
      <c r="A242" s="390"/>
      <c r="B242" s="390"/>
      <c r="C242" s="390"/>
      <c r="D242" s="390"/>
      <c r="E242" s="390"/>
      <c r="F242" s="390"/>
      <c r="G242" s="390"/>
      <c r="H242" s="390"/>
      <c r="I242" s="390"/>
      <c r="J242" s="390"/>
      <c r="L242" s="390"/>
      <c r="M242" s="390"/>
      <c r="N242" s="390"/>
      <c r="O242" s="390"/>
      <c r="P242" s="390"/>
      <c r="Q242" s="390"/>
      <c r="R242" s="390"/>
      <c r="S242" s="390"/>
      <c r="T242" s="390"/>
      <c r="U242" s="390"/>
    </row>
    <row r="243" spans="1:41">
      <c r="A243" s="390"/>
      <c r="B243" s="390"/>
      <c r="C243" s="390"/>
      <c r="D243" s="390"/>
      <c r="E243" s="390"/>
      <c r="F243" s="390"/>
      <c r="G243" s="390"/>
      <c r="H243" s="390"/>
      <c r="I243" s="390"/>
      <c r="J243" s="390"/>
      <c r="L243" s="390"/>
      <c r="M243" s="390"/>
      <c r="N243" s="390"/>
      <c r="O243" s="390"/>
      <c r="P243" s="390"/>
      <c r="Q243" s="390"/>
      <c r="R243" s="390"/>
      <c r="S243" s="390"/>
      <c r="T243" s="390"/>
      <c r="U243" s="390"/>
    </row>
    <row r="244" spans="1:41">
      <c r="A244" s="390"/>
      <c r="B244" s="390"/>
      <c r="C244" s="390"/>
      <c r="D244" s="390"/>
      <c r="E244" s="390"/>
      <c r="F244" s="390"/>
      <c r="G244" s="390"/>
      <c r="H244" s="390"/>
      <c r="I244" s="390"/>
      <c r="J244" s="390"/>
      <c r="L244" s="390"/>
      <c r="M244" s="390"/>
      <c r="N244" s="390"/>
      <c r="O244" s="390"/>
      <c r="P244" s="390"/>
      <c r="Q244" s="390"/>
      <c r="R244" s="390"/>
      <c r="S244" s="390"/>
      <c r="T244" s="390"/>
      <c r="U244" s="390"/>
    </row>
    <row r="245" spans="1:41">
      <c r="A245" s="390"/>
      <c r="B245" s="390"/>
      <c r="C245" s="390"/>
      <c r="D245" s="390"/>
      <c r="E245" s="390"/>
      <c r="F245" s="390"/>
      <c r="G245" s="390"/>
      <c r="H245" s="390"/>
      <c r="I245" s="390"/>
      <c r="J245" s="390"/>
      <c r="L245" s="390"/>
      <c r="M245" s="390"/>
      <c r="N245" s="390"/>
      <c r="O245" s="390"/>
      <c r="P245" s="390"/>
      <c r="Q245" s="390"/>
      <c r="R245" s="390"/>
      <c r="S245" s="390"/>
      <c r="T245" s="390"/>
      <c r="U245" s="390"/>
    </row>
    <row r="246" spans="1:41">
      <c r="A246" s="390"/>
      <c r="B246" s="390"/>
      <c r="C246" s="390"/>
      <c r="D246" s="390"/>
      <c r="E246" s="390"/>
      <c r="F246" s="390"/>
      <c r="G246" s="390"/>
      <c r="H246" s="390"/>
      <c r="I246" s="390"/>
      <c r="J246" s="390"/>
      <c r="L246" s="390"/>
      <c r="M246" s="390"/>
      <c r="N246" s="390"/>
      <c r="O246" s="390"/>
      <c r="P246" s="390"/>
      <c r="Q246" s="390"/>
      <c r="R246" s="390"/>
      <c r="S246" s="390"/>
      <c r="T246" s="390"/>
      <c r="U246" s="390"/>
    </row>
    <row r="247" spans="1:41">
      <c r="A247" s="390"/>
      <c r="B247" s="390"/>
      <c r="C247" s="390"/>
      <c r="D247" s="390"/>
      <c r="E247" s="390"/>
      <c r="F247" s="390"/>
      <c r="G247" s="390"/>
      <c r="H247" s="390"/>
      <c r="I247" s="390"/>
      <c r="J247" s="390"/>
      <c r="L247" s="390"/>
      <c r="M247" s="390"/>
      <c r="N247" s="390"/>
      <c r="O247" s="390"/>
      <c r="P247" s="390"/>
      <c r="Q247" s="390"/>
      <c r="R247" s="390"/>
      <c r="S247" s="390"/>
      <c r="T247" s="390"/>
      <c r="U247" s="390"/>
    </row>
    <row r="248" spans="1:41">
      <c r="A248" s="390"/>
      <c r="B248" s="390"/>
      <c r="C248" s="390"/>
      <c r="D248" s="390"/>
      <c r="E248" s="390"/>
      <c r="F248" s="390"/>
      <c r="G248" s="390"/>
      <c r="H248" s="390"/>
      <c r="I248" s="390"/>
      <c r="J248" s="390"/>
      <c r="L248" s="390"/>
      <c r="M248" s="390"/>
      <c r="N248" s="390"/>
      <c r="O248" s="390"/>
      <c r="P248" s="390"/>
      <c r="Q248" s="390"/>
      <c r="R248" s="390"/>
      <c r="S248" s="390"/>
      <c r="T248" s="390"/>
      <c r="U248" s="390"/>
    </row>
    <row r="249" spans="1:41">
      <c r="A249" s="390"/>
      <c r="B249" s="390"/>
      <c r="C249" s="390"/>
      <c r="D249" s="390"/>
      <c r="E249" s="390"/>
      <c r="F249" s="390"/>
      <c r="G249" s="390"/>
      <c r="H249" s="390"/>
      <c r="I249" s="390"/>
      <c r="J249" s="390"/>
      <c r="L249" s="390"/>
      <c r="M249" s="390"/>
      <c r="N249" s="390"/>
      <c r="O249" s="390"/>
      <c r="P249" s="390"/>
      <c r="Q249" s="390"/>
      <c r="R249" s="390"/>
      <c r="S249" s="390"/>
      <c r="T249" s="390"/>
      <c r="U249" s="390"/>
    </row>
    <row r="250" spans="1:41">
      <c r="A250" s="390"/>
      <c r="B250" s="390"/>
      <c r="C250" s="390"/>
      <c r="D250" s="390"/>
      <c r="E250" s="390"/>
      <c r="F250" s="390"/>
      <c r="G250" s="390"/>
      <c r="H250" s="390"/>
      <c r="I250" s="390"/>
      <c r="J250" s="390"/>
      <c r="L250" s="390"/>
      <c r="M250" s="390"/>
      <c r="N250" s="390"/>
      <c r="O250" s="390"/>
      <c r="P250" s="390"/>
      <c r="Q250" s="390"/>
      <c r="R250" s="390"/>
      <c r="S250" s="390"/>
      <c r="T250" s="390"/>
      <c r="U250" s="390"/>
    </row>
    <row r="251" spans="1:41">
      <c r="A251" s="390"/>
      <c r="B251" s="390"/>
      <c r="C251" s="390"/>
      <c r="D251" s="390"/>
      <c r="E251" s="390"/>
      <c r="F251" s="390"/>
      <c r="G251" s="390"/>
      <c r="H251" s="390"/>
      <c r="I251" s="390"/>
      <c r="J251" s="390"/>
      <c r="L251" s="390"/>
      <c r="M251" s="390"/>
      <c r="N251" s="390"/>
      <c r="O251" s="390"/>
      <c r="P251" s="390"/>
      <c r="Q251" s="390"/>
      <c r="R251" s="390"/>
      <c r="S251" s="390"/>
      <c r="T251" s="390"/>
      <c r="U251" s="390"/>
      <c r="Y251" s="11"/>
      <c r="Z251" s="395"/>
      <c r="AA251" s="395"/>
      <c r="AB251" s="395"/>
      <c r="AC251" s="395"/>
      <c r="AD251" s="395"/>
      <c r="AE251" s="11"/>
      <c r="AF251" s="11"/>
      <c r="AG251" s="11"/>
      <c r="AH251" s="11"/>
      <c r="AI251" s="11"/>
      <c r="AJ251" s="11"/>
      <c r="AK251" s="11"/>
      <c r="AL251" s="11"/>
      <c r="AM251" s="11"/>
      <c r="AN251" s="11"/>
    </row>
    <row r="252" spans="1:41">
      <c r="A252" s="390"/>
      <c r="B252" s="390"/>
      <c r="C252" s="390"/>
      <c r="D252" s="390"/>
      <c r="E252" s="390"/>
      <c r="F252" s="390"/>
      <c r="G252" s="390"/>
      <c r="H252" s="390"/>
      <c r="I252" s="390"/>
      <c r="J252" s="390"/>
      <c r="L252" s="390"/>
      <c r="M252" s="390"/>
      <c r="N252" s="390"/>
      <c r="O252" s="390"/>
      <c r="P252" s="390"/>
      <c r="Q252" s="390"/>
      <c r="R252" s="390"/>
      <c r="S252" s="390"/>
      <c r="T252" s="390"/>
      <c r="U252" s="390"/>
    </row>
    <row r="253" spans="1:41">
      <c r="A253" s="390"/>
      <c r="B253" s="390"/>
      <c r="C253" s="390"/>
      <c r="D253" s="390"/>
      <c r="E253" s="390"/>
      <c r="F253" s="390"/>
      <c r="G253" s="390"/>
      <c r="H253" s="390"/>
      <c r="I253" s="390"/>
      <c r="J253" s="390"/>
      <c r="L253" s="390"/>
      <c r="M253" s="390"/>
      <c r="N253" s="390"/>
      <c r="O253" s="390"/>
      <c r="P253" s="390"/>
      <c r="Q253" s="390"/>
      <c r="R253" s="390"/>
      <c r="S253" s="390"/>
      <c r="T253" s="390"/>
      <c r="U253" s="390"/>
      <c r="Z253" s="395"/>
      <c r="AA253" s="395"/>
      <c r="AB253" s="395"/>
      <c r="AC253" s="395"/>
      <c r="AD253" s="395"/>
      <c r="AE253" s="11"/>
      <c r="AF253" s="11"/>
      <c r="AG253" s="11"/>
      <c r="AH253" s="11"/>
      <c r="AI253" s="11"/>
      <c r="AJ253" s="11"/>
      <c r="AK253" s="11"/>
      <c r="AL253" s="11"/>
      <c r="AM253" s="11"/>
      <c r="AN253" s="11"/>
    </row>
    <row r="254" spans="1:41">
      <c r="A254" s="390"/>
      <c r="B254" s="390"/>
      <c r="C254" s="390"/>
      <c r="D254" s="390"/>
      <c r="E254" s="390"/>
      <c r="F254" s="390"/>
      <c r="G254" s="390"/>
      <c r="H254" s="390"/>
      <c r="I254" s="390"/>
      <c r="J254" s="390"/>
      <c r="L254" s="390"/>
      <c r="M254" s="390"/>
      <c r="N254" s="390"/>
      <c r="O254" s="390"/>
      <c r="P254" s="390"/>
      <c r="Q254" s="390"/>
      <c r="R254" s="390"/>
      <c r="S254" s="390"/>
      <c r="T254" s="390"/>
      <c r="U254" s="390"/>
      <c r="Y254" s="11" t="str">
        <f>Y139</f>
        <v>Debt Service as % of Revenue</v>
      </c>
      <c r="Z254" s="13">
        <f>Z$1</f>
        <v>2015</v>
      </c>
      <c r="AA254" s="13">
        <f t="shared" ref="AA254:AN254" si="39">AA$1</f>
        <v>2016</v>
      </c>
      <c r="AB254" s="13">
        <f t="shared" si="39"/>
        <v>2017</v>
      </c>
      <c r="AC254" s="13">
        <f t="shared" si="39"/>
        <v>2018</v>
      </c>
      <c r="AD254" s="13">
        <f t="shared" si="39"/>
        <v>2019</v>
      </c>
      <c r="AE254" s="13">
        <f t="shared" si="39"/>
        <v>2020</v>
      </c>
      <c r="AF254" s="13">
        <f t="shared" si="39"/>
        <v>2021</v>
      </c>
      <c r="AG254" s="13">
        <f t="shared" si="39"/>
        <v>2022</v>
      </c>
      <c r="AH254" s="13">
        <f t="shared" si="39"/>
        <v>2023</v>
      </c>
      <c r="AI254" s="13">
        <f t="shared" si="39"/>
        <v>2024</v>
      </c>
      <c r="AJ254" s="13">
        <f t="shared" si="39"/>
        <v>2025</v>
      </c>
      <c r="AK254" s="13">
        <f t="shared" si="39"/>
        <v>2026</v>
      </c>
      <c r="AL254" s="13">
        <f t="shared" si="39"/>
        <v>2027</v>
      </c>
      <c r="AM254" s="13">
        <f t="shared" si="39"/>
        <v>2028</v>
      </c>
      <c r="AN254" s="13">
        <f t="shared" si="39"/>
        <v>2029</v>
      </c>
      <c r="AO254" s="13"/>
    </row>
    <row r="255" spans="1:41">
      <c r="A255" s="390"/>
      <c r="B255" s="390"/>
      <c r="C255" s="390"/>
      <c r="D255" s="390"/>
      <c r="E255" s="390"/>
      <c r="F255" s="390"/>
      <c r="G255" s="390"/>
      <c r="H255" s="390"/>
      <c r="I255" s="390"/>
      <c r="J255" s="390"/>
      <c r="L255" s="390"/>
      <c r="M255" s="390"/>
      <c r="N255" s="390"/>
      <c r="O255" s="390"/>
      <c r="P255" s="390"/>
      <c r="Q255" s="390"/>
      <c r="R255" s="390"/>
      <c r="S255" s="390"/>
      <c r="T255" s="390"/>
      <c r="U255" s="390"/>
      <c r="W255" s="393" t="s">
        <v>60</v>
      </c>
      <c r="X255" s="397" t="s">
        <v>365</v>
      </c>
      <c r="Y255" s="11" t="str">
        <f>W255</f>
        <v>Baseline</v>
      </c>
      <c r="Z255" s="398">
        <f t="shared" ref="Z255:AN260" ca="1" si="40">INDEX(INDIRECT(CONCATENATE("'",$W255,"'!$A$536:$DZ$10000")),MATCH($X255,INDIRECT(CONCATENATE("'",$W255,"'!$A$536:$A$10000")),0),MATCH(Z$1,INDIRECT(CONCATENATE("'",$W255,"'!$A$536:$DZ$536")),0))</f>
        <v>6.2283042628739747</v>
      </c>
      <c r="AA255" s="398">
        <f t="shared" ca="1" si="40"/>
        <v>5.9666743807876248</v>
      </c>
      <c r="AB255" s="398">
        <f t="shared" ca="1" si="40"/>
        <v>6.3222931294625635</v>
      </c>
      <c r="AC255" s="398">
        <f t="shared" ca="1" si="40"/>
        <v>5.6307790072291342</v>
      </c>
      <c r="AD255" s="398">
        <f t="shared" ca="1" si="40"/>
        <v>6.362831768220742</v>
      </c>
      <c r="AE255" s="398">
        <f t="shared" ca="1" si="40"/>
        <v>6.7037206227778583</v>
      </c>
      <c r="AF255" s="398">
        <f t="shared" ca="1" si="40"/>
        <v>6.9415723104592066</v>
      </c>
      <c r="AG255" s="398">
        <f t="shared" ca="1" si="40"/>
        <v>11.288106652143483</v>
      </c>
      <c r="AH255" s="398">
        <f t="shared" ca="1" si="40"/>
        <v>10.277004636072908</v>
      </c>
      <c r="AI255" s="398">
        <f t="shared" ca="1" si="40"/>
        <v>11.119360255173058</v>
      </c>
      <c r="AJ255" s="398">
        <f t="shared" ca="1" si="40"/>
        <v>-15.334213260735767</v>
      </c>
      <c r="AK255" s="398">
        <f t="shared" ca="1" si="40"/>
        <v>-16.140494016672754</v>
      </c>
      <c r="AL255" s="398">
        <f t="shared" ca="1" si="40"/>
        <v>-14.62786762189528</v>
      </c>
      <c r="AM255" s="398">
        <f t="shared" ca="1" si="40"/>
        <v>-19.029542028801384</v>
      </c>
      <c r="AN255" s="398">
        <f t="shared" ca="1" si="40"/>
        <v>-20.83737573873259</v>
      </c>
      <c r="AO255" s="402"/>
    </row>
    <row r="256" spans="1:41">
      <c r="A256" s="390"/>
      <c r="B256" s="390"/>
      <c r="C256" s="390"/>
      <c r="D256" s="390"/>
      <c r="E256" s="390"/>
      <c r="F256" s="390"/>
      <c r="G256" s="390"/>
      <c r="H256" s="390"/>
      <c r="I256" s="390"/>
      <c r="J256" s="390"/>
      <c r="L256" s="390"/>
      <c r="M256" s="390"/>
      <c r="N256" s="390"/>
      <c r="O256" s="390"/>
      <c r="P256" s="390"/>
      <c r="Q256" s="390"/>
      <c r="R256" s="390"/>
      <c r="S256" s="390"/>
      <c r="T256" s="390"/>
      <c r="U256" s="390"/>
      <c r="W256" s="393" t="s">
        <v>371</v>
      </c>
      <c r="X256" s="397" t="s">
        <v>365</v>
      </c>
      <c r="Y256" s="11" t="str">
        <f t="shared" ref="Y256:Y260" si="41">W256</f>
        <v>ShockRevenue</v>
      </c>
      <c r="Z256" s="406"/>
      <c r="AA256" s="406"/>
      <c r="AB256" s="406"/>
      <c r="AC256" s="406"/>
      <c r="AD256" s="406"/>
      <c r="AE256" s="398">
        <f t="shared" ca="1" si="40"/>
        <v>6.7037206227778583</v>
      </c>
      <c r="AF256" s="398">
        <f t="shared" ca="1" si="40"/>
        <v>7.7128581227324524</v>
      </c>
      <c r="AG256" s="398">
        <f t="shared" ca="1" si="40"/>
        <v>13.388901571164716</v>
      </c>
      <c r="AH256" s="398">
        <f t="shared" ca="1" si="40"/>
        <v>13.13620318596158</v>
      </c>
      <c r="AI256" s="398">
        <f t="shared" ca="1" si="40"/>
        <v>14.967780696008072</v>
      </c>
      <c r="AJ256" s="398">
        <f t="shared" ca="1" si="40"/>
        <v>-13.503862606179482</v>
      </c>
      <c r="AK256" s="398">
        <f t="shared" ca="1" si="40"/>
        <v>-4.7463471970364139</v>
      </c>
      <c r="AL256" s="398">
        <f t="shared" ca="1" si="40"/>
        <v>-1.427739531501178</v>
      </c>
      <c r="AM256" s="398">
        <f t="shared" ca="1" si="40"/>
        <v>-4.6337797248460264</v>
      </c>
      <c r="AN256" s="398">
        <f t="shared" ca="1" si="40"/>
        <v>-4.9096401522537718</v>
      </c>
      <c r="AO256" s="402"/>
    </row>
    <row r="257" spans="1:41" ht="12" customHeight="1">
      <c r="A257" s="390"/>
      <c r="B257" s="390"/>
      <c r="C257" s="390"/>
      <c r="D257" s="390"/>
      <c r="E257" s="390"/>
      <c r="F257" s="390"/>
      <c r="G257" s="390"/>
      <c r="H257" s="390"/>
      <c r="I257" s="390"/>
      <c r="J257" s="390"/>
      <c r="L257" s="390"/>
      <c r="M257" s="390"/>
      <c r="N257" s="390"/>
      <c r="O257" s="390"/>
      <c r="P257" s="390"/>
      <c r="Q257" s="390"/>
      <c r="R257" s="390"/>
      <c r="S257" s="390"/>
      <c r="T257" s="390"/>
      <c r="U257" s="390"/>
      <c r="W257" s="393" t="s">
        <v>372</v>
      </c>
      <c r="X257" s="397" t="s">
        <v>365</v>
      </c>
      <c r="Y257" s="11" t="str">
        <f t="shared" si="41"/>
        <v>ShockExpenditure</v>
      </c>
      <c r="Z257" s="406"/>
      <c r="AA257" s="406"/>
      <c r="AB257" s="406"/>
      <c r="AC257" s="406"/>
      <c r="AD257" s="406"/>
      <c r="AE257" s="398">
        <f t="shared" ca="1" si="40"/>
        <v>6.7037206227778583</v>
      </c>
      <c r="AF257" s="398">
        <f t="shared" ca="1" si="40"/>
        <v>6.9415723104592066</v>
      </c>
      <c r="AG257" s="398">
        <f t="shared" ca="1" si="40"/>
        <v>11.998080098075782</v>
      </c>
      <c r="AH257" s="398">
        <f t="shared" ca="1" si="40"/>
        <v>11.717236483535572</v>
      </c>
      <c r="AI257" s="398">
        <f t="shared" ca="1" si="40"/>
        <v>13.310715029924095</v>
      </c>
      <c r="AJ257" s="398">
        <f t="shared" ca="1" si="40"/>
        <v>-12.370274903630971</v>
      </c>
      <c r="AK257" s="398">
        <f t="shared" ca="1" si="40"/>
        <v>-5.0806868730127519</v>
      </c>
      <c r="AL257" s="398">
        <f t="shared" ca="1" si="40"/>
        <v>-2.1944158097430191</v>
      </c>
      <c r="AM257" s="398">
        <f t="shared" ca="1" si="40"/>
        <v>-5.1831985576285273</v>
      </c>
      <c r="AN257" s="398">
        <f t="shared" ca="1" si="40"/>
        <v>-5.5377722754242562</v>
      </c>
      <c r="AO257" s="402"/>
    </row>
    <row r="258" spans="1:41">
      <c r="A258" s="390"/>
      <c r="B258" s="390"/>
      <c r="C258" s="390"/>
      <c r="D258" s="390"/>
      <c r="E258" s="390"/>
      <c r="F258" s="390"/>
      <c r="G258" s="390"/>
      <c r="H258" s="390"/>
      <c r="I258" s="390"/>
      <c r="J258" s="390"/>
      <c r="L258" s="390"/>
      <c r="M258" s="390"/>
      <c r="N258" s="390"/>
      <c r="O258" s="390"/>
      <c r="P258" s="390"/>
      <c r="Q258" s="390"/>
      <c r="R258" s="390"/>
      <c r="S258" s="390"/>
      <c r="T258" s="390"/>
      <c r="U258" s="390"/>
      <c r="W258" s="393" t="s">
        <v>373</v>
      </c>
      <c r="X258" s="397" t="s">
        <v>365</v>
      </c>
      <c r="Y258" s="11" t="str">
        <f t="shared" si="41"/>
        <v>ShockExchangeRate</v>
      </c>
      <c r="Z258" s="406"/>
      <c r="AA258" s="406"/>
      <c r="AB258" s="406"/>
      <c r="AC258" s="406"/>
      <c r="AD258" s="406"/>
      <c r="AE258" s="398">
        <f t="shared" ca="1" si="40"/>
        <v>6.7037206227778583</v>
      </c>
      <c r="AF258" s="398">
        <f t="shared" ca="1" si="40"/>
        <v>7.4686329987577427</v>
      </c>
      <c r="AG258" s="398">
        <f t="shared" ca="1" si="40"/>
        <v>11.867620989419898</v>
      </c>
      <c r="AH258" s="398">
        <f t="shared" ca="1" si="40"/>
        <v>10.912813515946588</v>
      </c>
      <c r="AI258" s="398">
        <f t="shared" ca="1" si="40"/>
        <v>11.815748913643148</v>
      </c>
      <c r="AJ258" s="398">
        <f t="shared" ca="1" si="40"/>
        <v>-14.57245474942783</v>
      </c>
      <c r="AK258" s="398">
        <f t="shared" ca="1" si="40"/>
        <v>-14.895035846504925</v>
      </c>
      <c r="AL258" s="398">
        <f t="shared" ca="1" si="40"/>
        <v>-13.264560140338332</v>
      </c>
      <c r="AM258" s="398">
        <f t="shared" ca="1" si="40"/>
        <v>-17.538616386043891</v>
      </c>
      <c r="AN258" s="398">
        <f t="shared" ca="1" si="40"/>
        <v>-19.207869442592937</v>
      </c>
      <c r="AO258" s="412"/>
    </row>
    <row r="259" spans="1:41">
      <c r="A259" s="390"/>
      <c r="B259" s="390"/>
      <c r="C259" s="390"/>
      <c r="D259" s="390"/>
      <c r="E259" s="390"/>
      <c r="F259" s="390"/>
      <c r="G259" s="390"/>
      <c r="H259" s="390"/>
      <c r="I259" s="390"/>
      <c r="J259" s="390"/>
      <c r="L259" s="390"/>
      <c r="M259" s="390"/>
      <c r="N259" s="390"/>
      <c r="O259" s="390"/>
      <c r="P259" s="390"/>
      <c r="Q259" s="390"/>
      <c r="R259" s="390"/>
      <c r="S259" s="390"/>
      <c r="T259" s="390"/>
      <c r="U259" s="390"/>
      <c r="W259" s="393" t="s">
        <v>375</v>
      </c>
      <c r="X259" s="397" t="s">
        <v>365</v>
      </c>
      <c r="Y259" s="11" t="str">
        <f t="shared" si="41"/>
        <v>ShockInterestRate</v>
      </c>
      <c r="Z259" s="406"/>
      <c r="AA259" s="406"/>
      <c r="AB259" s="406"/>
      <c r="AC259" s="406"/>
      <c r="AD259" s="406"/>
      <c r="AE259" s="398">
        <f t="shared" ca="1" si="40"/>
        <v>6.7037206227778583</v>
      </c>
      <c r="AF259" s="398">
        <f t="shared" ca="1" si="40"/>
        <v>8.1936802398070263</v>
      </c>
      <c r="AG259" s="398">
        <f t="shared" ca="1" si="40"/>
        <v>13.708848648882601</v>
      </c>
      <c r="AH259" s="398">
        <f t="shared" ca="1" si="40"/>
        <v>13.79187885878363</v>
      </c>
      <c r="AI259" s="398">
        <f t="shared" ca="1" si="40"/>
        <v>15.66201160850963</v>
      </c>
      <c r="AJ259" s="398">
        <f t="shared" ca="1" si="40"/>
        <v>-9.8227389685491975</v>
      </c>
      <c r="AK259" s="398">
        <f t="shared" ca="1" si="40"/>
        <v>-9.7124240254960164</v>
      </c>
      <c r="AL259" s="398">
        <f t="shared" ca="1" si="40"/>
        <v>-7.329311102702718</v>
      </c>
      <c r="AM259" s="398">
        <f t="shared" ca="1" si="40"/>
        <v>-10.901040069879295</v>
      </c>
      <c r="AN259" s="398">
        <f t="shared" ca="1" si="40"/>
        <v>-11.914398018323622</v>
      </c>
    </row>
    <row r="260" spans="1:41">
      <c r="A260" s="390"/>
      <c r="B260" s="390"/>
      <c r="C260" s="390"/>
      <c r="D260" s="390"/>
      <c r="E260" s="390"/>
      <c r="F260" s="390"/>
      <c r="G260" s="390"/>
      <c r="H260" s="390"/>
      <c r="I260" s="390"/>
      <c r="J260" s="390"/>
      <c r="L260" s="390"/>
      <c r="M260" s="390"/>
      <c r="N260" s="390"/>
      <c r="O260" s="390"/>
      <c r="P260" s="390"/>
      <c r="Q260" s="390"/>
      <c r="R260" s="390"/>
      <c r="S260" s="390"/>
      <c r="T260" s="390"/>
      <c r="U260" s="390"/>
      <c r="W260" s="393" t="s">
        <v>374</v>
      </c>
      <c r="X260" s="397" t="s">
        <v>365</v>
      </c>
      <c r="Y260" s="11" t="str">
        <f t="shared" si="41"/>
        <v>Historical</v>
      </c>
      <c r="Z260" s="406"/>
      <c r="AA260" s="406"/>
      <c r="AB260" s="406"/>
      <c r="AC260" s="406"/>
      <c r="AD260" s="406"/>
      <c r="AE260" s="398">
        <f t="shared" ca="1" si="40"/>
        <v>6.7037206227778583</v>
      </c>
      <c r="AF260" s="398">
        <f t="shared" ca="1" si="40"/>
        <v>6.3543161387506615</v>
      </c>
      <c r="AG260" s="398">
        <f t="shared" ca="1" si="40"/>
        <v>8.9227524213998137</v>
      </c>
      <c r="AH260" s="398">
        <f t="shared" ca="1" si="40"/>
        <v>6.60756973129984</v>
      </c>
      <c r="AI260" s="398">
        <f t="shared" ca="1" si="40"/>
        <v>5.673922855538569</v>
      </c>
      <c r="AJ260" s="398">
        <f t="shared" ca="1" si="40"/>
        <v>-8.5976276315020623</v>
      </c>
      <c r="AK260" s="398">
        <f t="shared" ca="1" si="40"/>
        <v>-8.74172396952779</v>
      </c>
      <c r="AL260" s="398">
        <f t="shared" ca="1" si="40"/>
        <v>-7.0959011836374746</v>
      </c>
      <c r="AM260" s="398">
        <f t="shared" ca="1" si="40"/>
        <v>-6.4914992554479127</v>
      </c>
      <c r="AN260" s="398">
        <f t="shared" ca="1" si="40"/>
        <v>-4.5661464288247968</v>
      </c>
    </row>
    <row r="261" spans="1:41">
      <c r="A261" s="390"/>
      <c r="B261" s="390"/>
      <c r="C261" s="390"/>
      <c r="D261" s="390"/>
      <c r="E261" s="390"/>
      <c r="F261" s="390"/>
      <c r="G261" s="390"/>
      <c r="H261" s="390"/>
      <c r="I261" s="390"/>
      <c r="J261" s="390"/>
      <c r="L261" s="390"/>
      <c r="M261" s="390"/>
      <c r="N261" s="390"/>
      <c r="O261" s="390"/>
      <c r="P261" s="390"/>
      <c r="Q261" s="390"/>
      <c r="R261" s="390"/>
      <c r="S261" s="390"/>
      <c r="T261" s="390"/>
      <c r="U261" s="390"/>
      <c r="Y261" s="8" t="s">
        <v>68</v>
      </c>
      <c r="Z261" s="398">
        <f ca="1">Z140</f>
        <v>40</v>
      </c>
      <c r="AA261" s="398">
        <f t="shared" ref="AA261:AN261" ca="1" si="42">AA140</f>
        <v>40</v>
      </c>
      <c r="AB261" s="398">
        <f t="shared" ca="1" si="42"/>
        <v>40</v>
      </c>
      <c r="AC261" s="398">
        <f t="shared" ca="1" si="42"/>
        <v>40</v>
      </c>
      <c r="AD261" s="398">
        <f t="shared" ca="1" si="42"/>
        <v>40</v>
      </c>
      <c r="AE261" s="398">
        <f t="shared" ca="1" si="42"/>
        <v>40</v>
      </c>
      <c r="AF261" s="398">
        <f t="shared" ca="1" si="42"/>
        <v>40</v>
      </c>
      <c r="AG261" s="398">
        <f t="shared" ca="1" si="42"/>
        <v>40</v>
      </c>
      <c r="AH261" s="398">
        <f t="shared" ca="1" si="42"/>
        <v>40</v>
      </c>
      <c r="AI261" s="398">
        <f t="shared" ca="1" si="42"/>
        <v>40</v>
      </c>
      <c r="AJ261" s="398">
        <f t="shared" ca="1" si="42"/>
        <v>40</v>
      </c>
      <c r="AK261" s="398">
        <f t="shared" ca="1" si="42"/>
        <v>40</v>
      </c>
      <c r="AL261" s="398">
        <f t="shared" ca="1" si="42"/>
        <v>40</v>
      </c>
      <c r="AM261" s="398">
        <f t="shared" ca="1" si="42"/>
        <v>40</v>
      </c>
      <c r="AN261" s="398">
        <f t="shared" ca="1" si="42"/>
        <v>40</v>
      </c>
    </row>
    <row r="262" spans="1:41">
      <c r="A262" s="390"/>
      <c r="B262" s="390"/>
      <c r="C262" s="390"/>
      <c r="D262" s="390"/>
      <c r="E262" s="390"/>
      <c r="F262" s="390"/>
      <c r="G262" s="390"/>
      <c r="H262" s="390"/>
      <c r="I262" s="390"/>
      <c r="J262" s="390"/>
      <c r="L262" s="390"/>
      <c r="M262" s="390"/>
      <c r="N262" s="390"/>
      <c r="O262" s="390"/>
      <c r="P262" s="390"/>
      <c r="Q262" s="390"/>
      <c r="R262" s="390"/>
      <c r="S262" s="390"/>
      <c r="T262" s="390"/>
      <c r="U262" s="390"/>
    </row>
    <row r="263" spans="1:41">
      <c r="A263" s="390"/>
      <c r="B263" s="390"/>
      <c r="C263" s="390"/>
      <c r="D263" s="390"/>
      <c r="E263" s="390"/>
      <c r="F263" s="390"/>
      <c r="G263" s="390"/>
      <c r="H263" s="390"/>
      <c r="I263" s="390"/>
      <c r="J263" s="390"/>
      <c r="L263" s="390"/>
      <c r="M263" s="390"/>
      <c r="N263" s="390"/>
      <c r="O263" s="390"/>
      <c r="P263" s="390"/>
      <c r="Q263" s="390"/>
      <c r="R263" s="390"/>
      <c r="S263" s="390"/>
      <c r="T263" s="390"/>
      <c r="U263" s="390"/>
    </row>
    <row r="264" spans="1:41">
      <c r="A264" s="390"/>
      <c r="B264" s="390"/>
      <c r="C264" s="390"/>
      <c r="D264" s="390"/>
      <c r="E264" s="390"/>
      <c r="F264" s="390"/>
      <c r="G264" s="390"/>
      <c r="H264" s="390"/>
      <c r="I264" s="390"/>
      <c r="J264" s="390"/>
      <c r="L264" s="390"/>
      <c r="M264" s="390"/>
      <c r="N264" s="390"/>
      <c r="O264" s="390"/>
      <c r="P264" s="390"/>
      <c r="Q264" s="390"/>
      <c r="R264" s="390"/>
      <c r="S264" s="390"/>
      <c r="T264" s="390"/>
      <c r="U264" s="390"/>
    </row>
    <row r="265" spans="1:41">
      <c r="A265" s="390"/>
      <c r="B265" s="390"/>
      <c r="C265" s="390"/>
      <c r="D265" s="390"/>
      <c r="E265" s="390"/>
      <c r="F265" s="390"/>
      <c r="G265" s="390"/>
      <c r="H265" s="390"/>
      <c r="I265" s="390"/>
      <c r="J265" s="390"/>
      <c r="L265" s="390"/>
      <c r="M265" s="390"/>
      <c r="N265" s="390"/>
      <c r="O265" s="390"/>
      <c r="P265" s="390"/>
      <c r="Q265" s="390"/>
      <c r="R265" s="390"/>
      <c r="S265" s="390"/>
      <c r="T265" s="390"/>
      <c r="U265" s="390"/>
    </row>
    <row r="266" spans="1:41">
      <c r="A266" s="390"/>
      <c r="B266" s="390"/>
      <c r="C266" s="390"/>
      <c r="D266" s="390"/>
      <c r="E266" s="390"/>
      <c r="F266" s="390"/>
      <c r="G266" s="390"/>
      <c r="H266" s="390"/>
      <c r="I266" s="390"/>
      <c r="J266" s="390"/>
      <c r="L266" s="390"/>
      <c r="M266" s="390"/>
      <c r="N266" s="390"/>
      <c r="O266" s="390"/>
      <c r="P266" s="390"/>
      <c r="Q266" s="390"/>
      <c r="R266" s="390"/>
      <c r="S266" s="390"/>
      <c r="T266" s="390"/>
      <c r="U266" s="390"/>
    </row>
    <row r="267" spans="1:41">
      <c r="A267" s="390"/>
      <c r="B267" s="390"/>
      <c r="C267" s="390"/>
      <c r="D267" s="390"/>
      <c r="E267" s="390"/>
      <c r="F267" s="390"/>
      <c r="G267" s="390"/>
      <c r="H267" s="390"/>
      <c r="I267" s="390"/>
      <c r="J267" s="390"/>
      <c r="L267" s="390"/>
      <c r="M267" s="390"/>
      <c r="N267" s="390"/>
      <c r="O267" s="390"/>
      <c r="P267" s="390"/>
      <c r="Q267" s="390"/>
      <c r="R267" s="390"/>
      <c r="S267" s="390"/>
      <c r="T267" s="390"/>
      <c r="U267" s="390"/>
    </row>
    <row r="268" spans="1:41">
      <c r="A268" s="390"/>
      <c r="B268" s="390"/>
      <c r="C268" s="390"/>
      <c r="D268" s="390"/>
      <c r="E268" s="390"/>
      <c r="F268" s="390"/>
      <c r="G268" s="390"/>
      <c r="H268" s="390"/>
      <c r="I268" s="390"/>
      <c r="J268" s="390"/>
      <c r="L268" s="390"/>
      <c r="M268" s="390"/>
      <c r="N268" s="390"/>
      <c r="O268" s="390"/>
      <c r="P268" s="390"/>
      <c r="Q268" s="390"/>
      <c r="R268" s="390"/>
      <c r="S268" s="390"/>
      <c r="T268" s="390"/>
      <c r="U268" s="390"/>
    </row>
    <row r="269" spans="1:41">
      <c r="A269" s="390"/>
      <c r="B269" s="390"/>
      <c r="C269" s="390"/>
      <c r="D269" s="390"/>
      <c r="E269" s="390"/>
      <c r="F269" s="390"/>
      <c r="G269" s="390"/>
      <c r="H269" s="390"/>
      <c r="I269" s="390"/>
      <c r="J269" s="390"/>
      <c r="L269" s="390"/>
      <c r="M269" s="390"/>
      <c r="N269" s="390"/>
      <c r="O269" s="390"/>
      <c r="P269" s="390"/>
      <c r="Q269" s="390"/>
      <c r="R269" s="390"/>
      <c r="S269" s="390"/>
      <c r="T269" s="390"/>
      <c r="U269" s="390"/>
    </row>
    <row r="270" spans="1:41">
      <c r="A270" s="390"/>
      <c r="B270" s="390"/>
      <c r="C270" s="390"/>
      <c r="D270" s="390"/>
      <c r="E270" s="390"/>
      <c r="F270" s="390"/>
      <c r="G270" s="390"/>
      <c r="H270" s="390"/>
      <c r="I270" s="390"/>
      <c r="J270" s="390"/>
      <c r="L270" s="390"/>
      <c r="M270" s="390"/>
      <c r="N270" s="390"/>
      <c r="O270" s="390"/>
      <c r="P270" s="390"/>
      <c r="Q270" s="390"/>
      <c r="R270" s="390"/>
      <c r="S270" s="390"/>
      <c r="T270" s="390"/>
      <c r="U270" s="390"/>
      <c r="Z270" s="395"/>
      <c r="AA270" s="395"/>
      <c r="AB270" s="395"/>
      <c r="AC270" s="395"/>
      <c r="AD270" s="395"/>
      <c r="AE270" s="11"/>
      <c r="AF270" s="11"/>
      <c r="AG270" s="11"/>
      <c r="AH270" s="11"/>
      <c r="AI270" s="11"/>
      <c r="AJ270" s="11"/>
      <c r="AK270" s="11"/>
      <c r="AL270" s="11"/>
      <c r="AM270" s="11"/>
      <c r="AN270" s="11"/>
    </row>
    <row r="271" spans="1:41">
      <c r="A271" s="390"/>
      <c r="B271" s="390"/>
      <c r="C271" s="390"/>
      <c r="D271" s="390"/>
      <c r="E271" s="390"/>
      <c r="F271" s="390"/>
      <c r="G271" s="390"/>
      <c r="H271" s="390"/>
      <c r="I271" s="390"/>
      <c r="J271" s="390"/>
      <c r="L271" s="390"/>
      <c r="M271" s="390"/>
      <c r="N271" s="390"/>
      <c r="O271" s="390"/>
      <c r="P271" s="390"/>
      <c r="Q271" s="390"/>
      <c r="R271" s="390"/>
      <c r="S271" s="390"/>
      <c r="T271" s="390"/>
      <c r="U271" s="390"/>
      <c r="Y271" s="11" t="str">
        <f>Y157</f>
        <v>Personnel Cost as % of Revenue</v>
      </c>
      <c r="Z271" s="13">
        <f>Z$1</f>
        <v>2015</v>
      </c>
      <c r="AA271" s="13">
        <f t="shared" ref="AA271:AN271" si="43">AA$1</f>
        <v>2016</v>
      </c>
      <c r="AB271" s="13">
        <f t="shared" si="43"/>
        <v>2017</v>
      </c>
      <c r="AC271" s="13">
        <f t="shared" si="43"/>
        <v>2018</v>
      </c>
      <c r="AD271" s="13">
        <f t="shared" si="43"/>
        <v>2019</v>
      </c>
      <c r="AE271" s="13">
        <f t="shared" si="43"/>
        <v>2020</v>
      </c>
      <c r="AF271" s="13">
        <f t="shared" si="43"/>
        <v>2021</v>
      </c>
      <c r="AG271" s="13">
        <f t="shared" si="43"/>
        <v>2022</v>
      </c>
      <c r="AH271" s="13">
        <f t="shared" si="43"/>
        <v>2023</v>
      </c>
      <c r="AI271" s="13">
        <f t="shared" si="43"/>
        <v>2024</v>
      </c>
      <c r="AJ271" s="13">
        <f t="shared" si="43"/>
        <v>2025</v>
      </c>
      <c r="AK271" s="13">
        <f t="shared" si="43"/>
        <v>2026</v>
      </c>
      <c r="AL271" s="13">
        <f t="shared" si="43"/>
        <v>2027</v>
      </c>
      <c r="AM271" s="13">
        <f t="shared" si="43"/>
        <v>2028</v>
      </c>
      <c r="AN271" s="13">
        <f t="shared" si="43"/>
        <v>2029</v>
      </c>
      <c r="AO271" s="13"/>
    </row>
    <row r="272" spans="1:41">
      <c r="A272" s="390"/>
      <c r="B272" s="390"/>
      <c r="C272" s="390"/>
      <c r="D272" s="390"/>
      <c r="E272" s="390"/>
      <c r="F272" s="390"/>
      <c r="G272" s="390"/>
      <c r="H272" s="390"/>
      <c r="I272" s="390"/>
      <c r="J272" s="390"/>
      <c r="L272" s="390"/>
      <c r="M272" s="390"/>
      <c r="N272" s="390"/>
      <c r="O272" s="390"/>
      <c r="P272" s="390"/>
      <c r="Q272" s="390"/>
      <c r="R272" s="390"/>
      <c r="S272" s="390"/>
      <c r="T272" s="390"/>
      <c r="U272" s="390"/>
      <c r="W272" s="393" t="s">
        <v>60</v>
      </c>
      <c r="X272" s="397" t="s">
        <v>367</v>
      </c>
      <c r="Y272" s="11" t="str">
        <f>W272</f>
        <v>Baseline</v>
      </c>
      <c r="Z272" s="398">
        <f t="shared" ref="Z272:AN277" ca="1" si="44">INDEX(INDIRECT(CONCATENATE("'",$W272,"'!$A$536:$DZ$10000")),MATCH($X272,INDIRECT(CONCATENATE("'",$W272,"'!$A$536:$A$10000")),0),MATCH(Z$1,INDIRECT(CONCATENATE("'",$W272,"'!$A$536:$DZ$536")),0))</f>
        <v>40.334672185246909</v>
      </c>
      <c r="AA272" s="398">
        <f t="shared" ca="1" si="44"/>
        <v>36.219197077580475</v>
      </c>
      <c r="AB272" s="398">
        <f t="shared" ca="1" si="44"/>
        <v>31.724523713242519</v>
      </c>
      <c r="AC272" s="398">
        <f t="shared" ca="1" si="44"/>
        <v>33.179615118195095</v>
      </c>
      <c r="AD272" s="398">
        <f t="shared" ca="1" si="44"/>
        <v>24.433834749322848</v>
      </c>
      <c r="AE272" s="398">
        <f t="shared" ca="1" si="44"/>
        <v>24.433834749322848</v>
      </c>
      <c r="AF272" s="398">
        <f t="shared" ca="1" si="44"/>
        <v>24.433834749322848</v>
      </c>
      <c r="AG272" s="398">
        <f t="shared" ca="1" si="44"/>
        <v>24.433834749322848</v>
      </c>
      <c r="AH272" s="398">
        <f t="shared" ca="1" si="44"/>
        <v>24.433834749322852</v>
      </c>
      <c r="AI272" s="398">
        <f t="shared" ca="1" si="44"/>
        <v>24.433834749322848</v>
      </c>
      <c r="AJ272" s="398">
        <f t="shared" ca="1" si="44"/>
        <v>24.433834749322848</v>
      </c>
      <c r="AK272" s="398">
        <f t="shared" ca="1" si="44"/>
        <v>24.433834749322845</v>
      </c>
      <c r="AL272" s="398">
        <f t="shared" ca="1" si="44"/>
        <v>24.433834749322848</v>
      </c>
      <c r="AM272" s="398">
        <f t="shared" ca="1" si="44"/>
        <v>24.433834749322852</v>
      </c>
      <c r="AN272" s="398">
        <f t="shared" ca="1" si="44"/>
        <v>24.433834749322852</v>
      </c>
      <c r="AO272" s="402"/>
    </row>
    <row r="273" spans="1:41">
      <c r="A273" s="390"/>
      <c r="B273" s="390"/>
      <c r="C273" s="390"/>
      <c r="D273" s="390"/>
      <c r="E273" s="390"/>
      <c r="F273" s="390"/>
      <c r="G273" s="390"/>
      <c r="H273" s="390"/>
      <c r="I273" s="390"/>
      <c r="J273" s="390"/>
      <c r="L273" s="390"/>
      <c r="M273" s="390"/>
      <c r="N273" s="390"/>
      <c r="O273" s="390"/>
      <c r="P273" s="390"/>
      <c r="Q273" s="390"/>
      <c r="R273" s="390"/>
      <c r="S273" s="390"/>
      <c r="T273" s="390"/>
      <c r="U273" s="390"/>
      <c r="W273" s="393" t="s">
        <v>371</v>
      </c>
      <c r="X273" s="397" t="s">
        <v>367</v>
      </c>
      <c r="Y273" s="11" t="str">
        <f t="shared" ref="Y273:Y277" si="45">W273</f>
        <v>ShockRevenue</v>
      </c>
      <c r="Z273" s="406"/>
      <c r="AA273" s="406"/>
      <c r="AB273" s="406"/>
      <c r="AC273" s="406"/>
      <c r="AD273" s="406"/>
      <c r="AE273" s="398">
        <f t="shared" ca="1" si="44"/>
        <v>24.433834749322848</v>
      </c>
      <c r="AF273" s="398">
        <f t="shared" ca="1" si="44"/>
        <v>27.148705277025385</v>
      </c>
      <c r="AG273" s="398">
        <f t="shared" ca="1" si="44"/>
        <v>27.148705277025385</v>
      </c>
      <c r="AH273" s="398">
        <f t="shared" ca="1" si="44"/>
        <v>27.148705277025385</v>
      </c>
      <c r="AI273" s="398">
        <f t="shared" ca="1" si="44"/>
        <v>27.148705277025385</v>
      </c>
      <c r="AJ273" s="398">
        <f t="shared" ca="1" si="44"/>
        <v>27.148705277025385</v>
      </c>
      <c r="AK273" s="398">
        <f t="shared" ca="1" si="44"/>
        <v>27.148705277025382</v>
      </c>
      <c r="AL273" s="398">
        <f t="shared" ca="1" si="44"/>
        <v>27.148705277025382</v>
      </c>
      <c r="AM273" s="398">
        <f t="shared" ca="1" si="44"/>
        <v>27.148705277025385</v>
      </c>
      <c r="AN273" s="398">
        <f t="shared" ca="1" si="44"/>
        <v>27.148705277025392</v>
      </c>
      <c r="AO273" s="402"/>
    </row>
    <row r="274" spans="1:41">
      <c r="A274" s="390"/>
      <c r="B274" s="390"/>
      <c r="C274" s="390"/>
      <c r="D274" s="390"/>
      <c r="E274" s="390"/>
      <c r="F274" s="390"/>
      <c r="G274" s="390"/>
      <c r="H274" s="390"/>
      <c r="I274" s="390"/>
      <c r="J274" s="390"/>
      <c r="L274" s="390"/>
      <c r="M274" s="390"/>
      <c r="N274" s="390"/>
      <c r="O274" s="390"/>
      <c r="P274" s="390"/>
      <c r="Q274" s="390"/>
      <c r="R274" s="390"/>
      <c r="S274" s="390"/>
      <c r="T274" s="390"/>
      <c r="U274" s="390"/>
      <c r="W274" s="393" t="s">
        <v>372</v>
      </c>
      <c r="X274" s="397" t="s">
        <v>367</v>
      </c>
      <c r="Y274" s="11" t="str">
        <f t="shared" si="45"/>
        <v>ShockExpenditure</v>
      </c>
      <c r="Z274" s="406"/>
      <c r="AA274" s="406"/>
      <c r="AB274" s="406"/>
      <c r="AC274" s="406"/>
      <c r="AD274" s="406"/>
      <c r="AE274" s="398">
        <f t="shared" ca="1" si="44"/>
        <v>24.433834749322848</v>
      </c>
      <c r="AF274" s="398">
        <f t="shared" ca="1" si="44"/>
        <v>26.877218224255135</v>
      </c>
      <c r="AG274" s="398">
        <f t="shared" ca="1" si="44"/>
        <v>26.877218224255135</v>
      </c>
      <c r="AH274" s="398">
        <f t="shared" ca="1" si="44"/>
        <v>26.877218224255138</v>
      </c>
      <c r="AI274" s="398">
        <f t="shared" ca="1" si="44"/>
        <v>26.877218224255138</v>
      </c>
      <c r="AJ274" s="398">
        <f t="shared" ca="1" si="44"/>
        <v>26.877218224255138</v>
      </c>
      <c r="AK274" s="398">
        <f t="shared" ca="1" si="44"/>
        <v>26.877218224255135</v>
      </c>
      <c r="AL274" s="398">
        <f t="shared" ca="1" si="44"/>
        <v>26.877218224255135</v>
      </c>
      <c r="AM274" s="398">
        <f t="shared" ca="1" si="44"/>
        <v>26.877218224255138</v>
      </c>
      <c r="AN274" s="398">
        <f t="shared" ca="1" si="44"/>
        <v>26.877218224255138</v>
      </c>
      <c r="AO274" s="402"/>
    </row>
    <row r="275" spans="1:41">
      <c r="A275" s="390"/>
      <c r="B275" s="390"/>
      <c r="C275" s="390"/>
      <c r="D275" s="390"/>
      <c r="E275" s="390"/>
      <c r="F275" s="390"/>
      <c r="G275" s="390"/>
      <c r="H275" s="390"/>
      <c r="I275" s="390"/>
      <c r="J275" s="390"/>
      <c r="L275" s="390"/>
      <c r="M275" s="390"/>
      <c r="N275" s="390"/>
      <c r="O275" s="390"/>
      <c r="P275" s="390"/>
      <c r="Q275" s="390"/>
      <c r="R275" s="390"/>
      <c r="S275" s="390"/>
      <c r="T275" s="390"/>
      <c r="U275" s="390"/>
      <c r="W275" s="393" t="s">
        <v>373</v>
      </c>
      <c r="X275" s="397" t="s">
        <v>367</v>
      </c>
      <c r="Y275" s="11" t="str">
        <f t="shared" si="45"/>
        <v>ShockExchangeRate</v>
      </c>
      <c r="Z275" s="406"/>
      <c r="AA275" s="406"/>
      <c r="AB275" s="406"/>
      <c r="AC275" s="406"/>
      <c r="AD275" s="406"/>
      <c r="AE275" s="398">
        <f t="shared" ca="1" si="44"/>
        <v>24.433834749322848</v>
      </c>
      <c r="AF275" s="398">
        <f t="shared" ca="1" si="44"/>
        <v>24.433834749322848</v>
      </c>
      <c r="AG275" s="398">
        <f t="shared" ca="1" si="44"/>
        <v>24.433834749322848</v>
      </c>
      <c r="AH275" s="398">
        <f t="shared" ca="1" si="44"/>
        <v>24.433834749322852</v>
      </c>
      <c r="AI275" s="398">
        <f t="shared" ca="1" si="44"/>
        <v>24.433834749322848</v>
      </c>
      <c r="AJ275" s="398">
        <f t="shared" ca="1" si="44"/>
        <v>24.433834749322848</v>
      </c>
      <c r="AK275" s="398">
        <f t="shared" ca="1" si="44"/>
        <v>24.433834749322845</v>
      </c>
      <c r="AL275" s="398">
        <f t="shared" ca="1" si="44"/>
        <v>24.433834749322848</v>
      </c>
      <c r="AM275" s="398">
        <f t="shared" ca="1" si="44"/>
        <v>24.433834749322852</v>
      </c>
      <c r="AN275" s="398">
        <f t="shared" ca="1" si="44"/>
        <v>24.433834749322852</v>
      </c>
      <c r="AO275" s="412"/>
    </row>
    <row r="276" spans="1:41">
      <c r="A276" s="390"/>
      <c r="B276" s="390"/>
      <c r="C276" s="390"/>
      <c r="D276" s="390"/>
      <c r="E276" s="390"/>
      <c r="F276" s="390"/>
      <c r="G276" s="390"/>
      <c r="H276" s="390"/>
      <c r="I276" s="390"/>
      <c r="J276" s="390"/>
      <c r="L276" s="390"/>
      <c r="M276" s="390"/>
      <c r="N276" s="390"/>
      <c r="O276" s="390"/>
      <c r="P276" s="390"/>
      <c r="Q276" s="390"/>
      <c r="R276" s="390"/>
      <c r="S276" s="390"/>
      <c r="T276" s="390"/>
      <c r="U276" s="390"/>
      <c r="W276" s="393" t="s">
        <v>375</v>
      </c>
      <c r="X276" s="397" t="s">
        <v>367</v>
      </c>
      <c r="Y276" s="11" t="str">
        <f t="shared" si="45"/>
        <v>ShockInterestRate</v>
      </c>
      <c r="Z276" s="406"/>
      <c r="AA276" s="406"/>
      <c r="AB276" s="406"/>
      <c r="AC276" s="406"/>
      <c r="AD276" s="406"/>
      <c r="AE276" s="398">
        <f t="shared" ca="1" si="44"/>
        <v>24.433834749322848</v>
      </c>
      <c r="AF276" s="398">
        <f t="shared" ca="1" si="44"/>
        <v>24.433834749322848</v>
      </c>
      <c r="AG276" s="398">
        <f t="shared" ca="1" si="44"/>
        <v>24.433834749322848</v>
      </c>
      <c r="AH276" s="398">
        <f t="shared" ca="1" si="44"/>
        <v>24.433834749322852</v>
      </c>
      <c r="AI276" s="398">
        <f t="shared" ca="1" si="44"/>
        <v>24.433834749322848</v>
      </c>
      <c r="AJ276" s="398">
        <f t="shared" ca="1" si="44"/>
        <v>24.433834749322848</v>
      </c>
      <c r="AK276" s="398">
        <f t="shared" ca="1" si="44"/>
        <v>24.433834749322845</v>
      </c>
      <c r="AL276" s="398">
        <f t="shared" ca="1" si="44"/>
        <v>24.433834749322848</v>
      </c>
      <c r="AM276" s="398">
        <f t="shared" ca="1" si="44"/>
        <v>24.433834749322852</v>
      </c>
      <c r="AN276" s="398">
        <f t="shared" ca="1" si="44"/>
        <v>24.433834749322852</v>
      </c>
    </row>
    <row r="277" spans="1:41">
      <c r="A277" s="390"/>
      <c r="B277" s="390"/>
      <c r="C277" s="390"/>
      <c r="D277" s="390"/>
      <c r="E277" s="390"/>
      <c r="F277" s="390"/>
      <c r="G277" s="390"/>
      <c r="H277" s="390"/>
      <c r="I277" s="390"/>
      <c r="J277" s="390"/>
      <c r="L277" s="390"/>
      <c r="M277" s="390"/>
      <c r="N277" s="390"/>
      <c r="O277" s="390"/>
      <c r="P277" s="390"/>
      <c r="Q277" s="390"/>
      <c r="R277" s="390"/>
      <c r="S277" s="390"/>
      <c r="T277" s="390"/>
      <c r="U277" s="390"/>
      <c r="W277" s="393" t="s">
        <v>374</v>
      </c>
      <c r="X277" s="397" t="s">
        <v>367</v>
      </c>
      <c r="Y277" s="11" t="str">
        <f t="shared" si="45"/>
        <v>Historical</v>
      </c>
      <c r="Z277" s="406"/>
      <c r="AA277" s="406"/>
      <c r="AB277" s="406"/>
      <c r="AC277" s="406"/>
      <c r="AD277" s="406"/>
      <c r="AE277" s="398">
        <f t="shared" ca="1" si="44"/>
        <v>24.433834749322848</v>
      </c>
      <c r="AF277" s="398">
        <f t="shared" ca="1" si="44"/>
        <v>20.430895293063742</v>
      </c>
      <c r="AG277" s="398">
        <f t="shared" ca="1" si="44"/>
        <v>16.62553065378664</v>
      </c>
      <c r="AH277" s="398">
        <f t="shared" ca="1" si="44"/>
        <v>13.160545587084577</v>
      </c>
      <c r="AI277" s="398">
        <f t="shared" ca="1" si="44"/>
        <v>10.142076501478265</v>
      </c>
      <c r="AJ277" s="398">
        <f t="shared" ca="1" si="44"/>
        <v>7.6230465293151779</v>
      </c>
      <c r="AK277" s="398">
        <f t="shared" ca="1" si="44"/>
        <v>5.6024325983765708</v>
      </c>
      <c r="AL277" s="398">
        <f t="shared" ca="1" si="44"/>
        <v>4.037429582848489</v>
      </c>
      <c r="AM277" s="398">
        <f t="shared" ca="1" si="44"/>
        <v>2.861134479386414</v>
      </c>
      <c r="AN277" s="398">
        <f t="shared" ca="1" si="44"/>
        <v>1.9989052759049393</v>
      </c>
    </row>
    <row r="278" spans="1:41">
      <c r="A278" s="390"/>
      <c r="B278" s="390"/>
      <c r="C278" s="390"/>
      <c r="D278" s="390"/>
      <c r="E278" s="390"/>
      <c r="F278" s="390"/>
      <c r="G278" s="390"/>
      <c r="H278" s="390"/>
      <c r="I278" s="390"/>
      <c r="J278" s="390"/>
      <c r="L278" s="390"/>
      <c r="M278" s="390"/>
      <c r="N278" s="390"/>
      <c r="O278" s="390"/>
      <c r="P278" s="390"/>
      <c r="Q278" s="390"/>
      <c r="R278" s="390"/>
      <c r="S278" s="390"/>
      <c r="T278" s="390"/>
      <c r="U278" s="390"/>
      <c r="Y278" s="8" t="s">
        <v>68</v>
      </c>
      <c r="Z278" s="398">
        <f ca="1">Z158</f>
        <v>60</v>
      </c>
      <c r="AA278" s="398">
        <f t="shared" ref="AA278:AN278" ca="1" si="46">AA158</f>
        <v>60</v>
      </c>
      <c r="AB278" s="398">
        <f t="shared" ca="1" si="46"/>
        <v>60</v>
      </c>
      <c r="AC278" s="398">
        <f t="shared" ca="1" si="46"/>
        <v>60</v>
      </c>
      <c r="AD278" s="398">
        <f t="shared" ca="1" si="46"/>
        <v>60</v>
      </c>
      <c r="AE278" s="398">
        <f t="shared" ca="1" si="46"/>
        <v>60</v>
      </c>
      <c r="AF278" s="398">
        <f t="shared" ca="1" si="46"/>
        <v>60</v>
      </c>
      <c r="AG278" s="398">
        <f t="shared" ca="1" si="46"/>
        <v>60</v>
      </c>
      <c r="AH278" s="398">
        <f t="shared" ca="1" si="46"/>
        <v>60</v>
      </c>
      <c r="AI278" s="398">
        <f t="shared" ca="1" si="46"/>
        <v>60</v>
      </c>
      <c r="AJ278" s="398">
        <f t="shared" ca="1" si="46"/>
        <v>60</v>
      </c>
      <c r="AK278" s="398">
        <f t="shared" ca="1" si="46"/>
        <v>60</v>
      </c>
      <c r="AL278" s="398">
        <f t="shared" ca="1" si="46"/>
        <v>60</v>
      </c>
      <c r="AM278" s="398">
        <f t="shared" ca="1" si="46"/>
        <v>60</v>
      </c>
      <c r="AN278" s="398">
        <f t="shared" ca="1" si="46"/>
        <v>60</v>
      </c>
    </row>
    <row r="279" spans="1:41">
      <c r="A279" s="390"/>
      <c r="B279" s="390"/>
      <c r="C279" s="390"/>
      <c r="D279" s="390"/>
      <c r="E279" s="390"/>
      <c r="F279" s="390"/>
      <c r="G279" s="390"/>
      <c r="H279" s="390"/>
      <c r="I279" s="390"/>
      <c r="J279" s="390"/>
      <c r="L279" s="390"/>
      <c r="M279" s="390"/>
      <c r="N279" s="390"/>
      <c r="O279" s="390"/>
      <c r="P279" s="390"/>
      <c r="Q279" s="390"/>
      <c r="R279" s="390"/>
      <c r="S279" s="390"/>
      <c r="T279" s="390"/>
      <c r="U279" s="390"/>
    </row>
    <row r="280" spans="1:41">
      <c r="A280" s="390"/>
      <c r="B280" s="390"/>
      <c r="C280" s="390"/>
      <c r="D280" s="390"/>
      <c r="E280" s="390"/>
      <c r="F280" s="390"/>
      <c r="G280" s="390"/>
      <c r="H280" s="390"/>
      <c r="I280" s="390"/>
      <c r="J280" s="390"/>
      <c r="L280" s="390"/>
      <c r="M280" s="390"/>
      <c r="N280" s="390"/>
      <c r="O280" s="390"/>
      <c r="P280" s="390"/>
      <c r="Q280" s="390"/>
      <c r="R280" s="390"/>
      <c r="S280" s="390"/>
      <c r="T280" s="390"/>
      <c r="U280" s="390"/>
    </row>
    <row r="281" spans="1:41">
      <c r="A281" s="390"/>
      <c r="B281" s="390"/>
      <c r="C281" s="390"/>
      <c r="D281" s="390"/>
      <c r="E281" s="390"/>
      <c r="F281" s="390"/>
      <c r="G281" s="390"/>
      <c r="H281" s="390"/>
      <c r="I281" s="390"/>
      <c r="J281" s="390"/>
      <c r="L281" s="390"/>
      <c r="M281" s="390"/>
      <c r="N281" s="390"/>
      <c r="O281" s="390"/>
      <c r="P281" s="390"/>
      <c r="Q281" s="390"/>
      <c r="R281" s="390"/>
      <c r="S281" s="390"/>
      <c r="T281" s="390"/>
      <c r="U281" s="390"/>
    </row>
    <row r="282" spans="1:41">
      <c r="A282" s="390"/>
      <c r="B282" s="390"/>
      <c r="C282" s="390"/>
      <c r="D282" s="390"/>
      <c r="E282" s="390"/>
      <c r="F282" s="390"/>
      <c r="G282" s="390"/>
      <c r="H282" s="390"/>
      <c r="I282" s="390"/>
      <c r="J282" s="390"/>
      <c r="L282" s="390"/>
      <c r="M282" s="390"/>
      <c r="N282" s="390"/>
      <c r="O282" s="390"/>
      <c r="P282" s="390"/>
      <c r="Q282" s="390"/>
      <c r="R282" s="390"/>
      <c r="S282" s="390"/>
      <c r="T282" s="390"/>
      <c r="U282" s="390"/>
    </row>
    <row r="283" spans="1:41">
      <c r="A283" s="390"/>
      <c r="B283" s="390"/>
      <c r="C283" s="390"/>
      <c r="D283" s="390"/>
      <c r="E283" s="390"/>
      <c r="F283" s="390"/>
      <c r="G283" s="390"/>
      <c r="H283" s="390"/>
      <c r="I283" s="390"/>
      <c r="J283" s="390"/>
      <c r="L283" s="390"/>
      <c r="M283" s="390"/>
      <c r="N283" s="390"/>
      <c r="O283" s="390"/>
      <c r="P283" s="390"/>
      <c r="Q283" s="390"/>
      <c r="R283" s="390"/>
      <c r="S283" s="390"/>
      <c r="T283" s="390"/>
      <c r="U283" s="390"/>
    </row>
    <row r="287" spans="1:41">
      <c r="Z287" s="13"/>
      <c r="AA287" s="13"/>
      <c r="AB287" s="13"/>
      <c r="AC287" s="13"/>
      <c r="AD287" s="13"/>
      <c r="AE287" s="13"/>
      <c r="AF287" s="13"/>
      <c r="AG287" s="13"/>
      <c r="AH287" s="13"/>
      <c r="AI287" s="13"/>
      <c r="AJ287" s="13"/>
      <c r="AK287" s="13"/>
      <c r="AL287" s="13"/>
      <c r="AM287" s="13"/>
      <c r="AN287" s="13"/>
      <c r="AO287" s="13"/>
    </row>
    <row r="288" spans="1:41">
      <c r="Z288" s="401"/>
      <c r="AA288" s="401"/>
      <c r="AB288" s="401"/>
      <c r="AC288" s="401"/>
      <c r="AD288" s="401"/>
      <c r="AE288" s="401"/>
      <c r="AF288" s="401"/>
      <c r="AG288" s="401"/>
      <c r="AH288" s="401"/>
      <c r="AI288" s="401"/>
      <c r="AJ288" s="401"/>
      <c r="AK288" s="401"/>
      <c r="AL288" s="401"/>
      <c r="AM288" s="401"/>
      <c r="AN288" s="401"/>
      <c r="AO288" s="401"/>
    </row>
    <row r="289" spans="25:41">
      <c r="Z289" s="401"/>
      <c r="AA289" s="401"/>
      <c r="AB289" s="401"/>
      <c r="AC289" s="401"/>
      <c r="AD289" s="401"/>
      <c r="AE289" s="401"/>
      <c r="AF289" s="401"/>
      <c r="AG289" s="401"/>
      <c r="AH289" s="401"/>
      <c r="AI289" s="401"/>
      <c r="AJ289" s="401"/>
      <c r="AK289" s="401"/>
      <c r="AL289" s="401"/>
      <c r="AM289" s="401"/>
      <c r="AN289" s="401"/>
      <c r="AO289" s="401"/>
    </row>
    <row r="291" spans="25:41">
      <c r="Z291" s="402"/>
      <c r="AA291" s="402"/>
      <c r="AB291" s="402"/>
      <c r="AC291" s="402"/>
      <c r="AD291" s="402"/>
      <c r="AE291" s="402"/>
      <c r="AF291" s="402"/>
      <c r="AG291" s="402"/>
      <c r="AH291" s="402"/>
      <c r="AI291" s="402"/>
      <c r="AJ291" s="402"/>
    </row>
    <row r="292" spans="25:41">
      <c r="Z292" s="13"/>
      <c r="AA292" s="13"/>
      <c r="AB292" s="13"/>
      <c r="AC292" s="13"/>
      <c r="AD292" s="13"/>
      <c r="AE292" s="13"/>
      <c r="AF292" s="13"/>
      <c r="AG292" s="13"/>
      <c r="AH292" s="13"/>
      <c r="AI292" s="13"/>
      <c r="AJ292" s="13"/>
      <c r="AK292" s="13"/>
      <c r="AL292" s="13"/>
      <c r="AM292" s="13"/>
      <c r="AN292" s="13"/>
      <c r="AO292" s="13"/>
    </row>
    <row r="293" spans="25:41">
      <c r="Y293" s="402"/>
      <c r="Z293" s="401"/>
      <c r="AA293" s="401"/>
      <c r="AB293" s="401"/>
      <c r="AC293" s="401"/>
      <c r="AD293" s="401"/>
      <c r="AE293" s="401"/>
      <c r="AF293" s="401"/>
      <c r="AG293" s="401"/>
      <c r="AH293" s="401"/>
      <c r="AI293" s="401"/>
      <c r="AJ293" s="401"/>
      <c r="AK293" s="401"/>
      <c r="AL293" s="401"/>
      <c r="AM293" s="401"/>
      <c r="AN293" s="401"/>
      <c r="AO293" s="401"/>
    </row>
    <row r="295" spans="25:41">
      <c r="Z295" s="403"/>
      <c r="AA295" s="403"/>
      <c r="AB295" s="403"/>
      <c r="AC295" s="403"/>
      <c r="AD295" s="403"/>
      <c r="AE295" s="403"/>
      <c r="AF295" s="403"/>
      <c r="AG295" s="403"/>
      <c r="AH295" s="403"/>
      <c r="AI295" s="403"/>
      <c r="AJ295" s="403"/>
      <c r="AK295" s="403"/>
      <c r="AL295" s="403"/>
      <c r="AM295" s="403"/>
      <c r="AN295" s="403"/>
      <c r="AO295" s="403"/>
    </row>
    <row r="296" spans="25:41">
      <c r="Y296" s="401"/>
      <c r="Z296" s="401"/>
      <c r="AA296" s="401"/>
      <c r="AB296" s="401"/>
      <c r="AC296" s="401"/>
      <c r="AD296" s="401"/>
      <c r="AE296" s="401"/>
      <c r="AF296" s="401"/>
      <c r="AG296" s="401"/>
      <c r="AH296" s="401"/>
      <c r="AI296" s="401"/>
      <c r="AJ296" s="401"/>
      <c r="AK296" s="401"/>
      <c r="AL296" s="401"/>
      <c r="AM296" s="401"/>
      <c r="AN296" s="401"/>
      <c r="AO296" s="401"/>
    </row>
    <row r="297" spans="25:41">
      <c r="Y297" s="401"/>
      <c r="Z297" s="401"/>
      <c r="AA297" s="401"/>
      <c r="AB297" s="401"/>
      <c r="AC297" s="401"/>
      <c r="AD297" s="401"/>
      <c r="AE297" s="401"/>
      <c r="AF297" s="401"/>
      <c r="AG297" s="401"/>
      <c r="AH297" s="401"/>
      <c r="AI297" s="401"/>
      <c r="AJ297" s="401"/>
      <c r="AK297" s="401"/>
      <c r="AL297" s="401"/>
      <c r="AM297" s="401"/>
      <c r="AN297" s="401"/>
      <c r="AO297" s="401"/>
    </row>
    <row r="298" spans="25:41">
      <c r="Y298" s="401"/>
      <c r="Z298" s="401"/>
      <c r="AA298" s="401"/>
      <c r="AB298" s="401"/>
      <c r="AC298" s="401"/>
      <c r="AD298" s="401"/>
      <c r="AE298" s="401"/>
      <c r="AF298" s="401"/>
      <c r="AG298" s="401"/>
      <c r="AH298" s="401"/>
      <c r="AI298" s="401"/>
      <c r="AJ298" s="401"/>
      <c r="AK298" s="401"/>
      <c r="AL298" s="401"/>
      <c r="AM298" s="401"/>
      <c r="AN298" s="401"/>
      <c r="AO298" s="401"/>
    </row>
    <row r="299" spans="25:41">
      <c r="Y299" s="401"/>
      <c r="Z299" s="401"/>
      <c r="AA299" s="401"/>
      <c r="AB299" s="401"/>
      <c r="AC299" s="401"/>
      <c r="AD299" s="401"/>
      <c r="AE299" s="401"/>
      <c r="AF299" s="401"/>
      <c r="AG299" s="401"/>
      <c r="AH299" s="401"/>
      <c r="AI299" s="401"/>
      <c r="AJ299" s="401"/>
      <c r="AK299" s="401"/>
      <c r="AL299" s="401"/>
      <c r="AM299" s="401"/>
      <c r="AN299" s="401"/>
      <c r="AO299" s="401"/>
    </row>
    <row r="301" spans="25:41">
      <c r="Y301" s="401"/>
      <c r="Z301" s="404"/>
      <c r="AA301" s="404"/>
      <c r="AB301" s="404"/>
      <c r="AC301" s="404"/>
      <c r="AD301" s="404"/>
      <c r="AE301" s="404"/>
      <c r="AF301" s="404"/>
      <c r="AG301" s="404"/>
      <c r="AH301" s="404"/>
      <c r="AI301" s="404"/>
      <c r="AJ301" s="404"/>
      <c r="AK301" s="404"/>
      <c r="AL301" s="404"/>
      <c r="AM301" s="404"/>
      <c r="AN301" s="404"/>
      <c r="AO301" s="404"/>
    </row>
    <row r="302" spans="25:41">
      <c r="Y302" s="401"/>
      <c r="Z302" s="401"/>
      <c r="AA302" s="401"/>
      <c r="AB302" s="401"/>
      <c r="AC302" s="401"/>
      <c r="AD302" s="401"/>
      <c r="AE302" s="401"/>
      <c r="AF302" s="401"/>
      <c r="AG302" s="401"/>
      <c r="AH302" s="401"/>
      <c r="AI302" s="401"/>
      <c r="AJ302" s="401"/>
      <c r="AK302" s="401"/>
      <c r="AL302" s="401"/>
      <c r="AM302" s="401"/>
      <c r="AN302" s="401"/>
      <c r="AO302" s="401"/>
    </row>
    <row r="303" spans="25:41">
      <c r="Y303" s="401"/>
      <c r="Z303" s="401"/>
      <c r="AA303" s="401"/>
      <c r="AB303" s="401"/>
      <c r="AC303" s="401"/>
      <c r="AD303" s="401"/>
      <c r="AE303" s="401"/>
      <c r="AF303" s="401"/>
      <c r="AG303" s="401"/>
      <c r="AH303" s="401"/>
      <c r="AI303" s="401"/>
      <c r="AJ303" s="401"/>
      <c r="AK303" s="401"/>
      <c r="AL303" s="401"/>
      <c r="AM303" s="401"/>
      <c r="AN303" s="401"/>
      <c r="AO303" s="401"/>
    </row>
    <row r="306" spans="2:41">
      <c r="Z306" s="342"/>
      <c r="AA306" s="342"/>
      <c r="AB306" s="342"/>
      <c r="AC306" s="342"/>
      <c r="AD306" s="342"/>
    </row>
    <row r="307" spans="2:41">
      <c r="Z307" s="342"/>
      <c r="AA307" s="342"/>
      <c r="AB307" s="342"/>
      <c r="AC307" s="342"/>
      <c r="AD307" s="342"/>
    </row>
    <row r="308" spans="2:41">
      <c r="Z308" s="405"/>
      <c r="AA308" s="405"/>
      <c r="AB308" s="405"/>
      <c r="AC308" s="405"/>
      <c r="AD308" s="405"/>
      <c r="AE308" s="402"/>
      <c r="AF308" s="402"/>
      <c r="AG308" s="402"/>
      <c r="AH308" s="402"/>
      <c r="AI308" s="402"/>
      <c r="AJ308" s="402"/>
      <c r="AK308" s="402"/>
      <c r="AL308" s="402"/>
      <c r="AM308" s="402"/>
      <c r="AN308" s="402"/>
      <c r="AO308" s="402"/>
    </row>
    <row r="309" spans="2:41">
      <c r="Z309" s="405"/>
      <c r="AA309" s="405"/>
      <c r="AB309" s="405"/>
      <c r="AC309" s="405"/>
      <c r="AD309" s="405"/>
      <c r="AE309" s="402"/>
      <c r="AF309" s="402"/>
      <c r="AG309" s="402"/>
      <c r="AH309" s="402"/>
      <c r="AI309" s="402"/>
      <c r="AJ309" s="402"/>
      <c r="AK309" s="402"/>
      <c r="AL309" s="402"/>
      <c r="AM309" s="402"/>
      <c r="AN309" s="402"/>
      <c r="AO309" s="402"/>
    </row>
    <row r="310" spans="2:41">
      <c r="Z310" s="405"/>
      <c r="AA310" s="405"/>
      <c r="AB310" s="405"/>
      <c r="AC310" s="405"/>
      <c r="AD310" s="405"/>
      <c r="AE310" s="402"/>
      <c r="AF310" s="402"/>
      <c r="AG310" s="402"/>
      <c r="AH310" s="402"/>
      <c r="AI310" s="402"/>
      <c r="AJ310" s="402"/>
      <c r="AK310" s="402"/>
      <c r="AL310" s="402"/>
      <c r="AM310" s="402"/>
      <c r="AN310" s="402"/>
      <c r="AO310" s="402"/>
    </row>
    <row r="312" spans="2:41">
      <c r="Z312" s="342"/>
      <c r="AA312" s="342"/>
      <c r="AB312" s="342"/>
      <c r="AC312" s="342"/>
      <c r="AD312" s="342"/>
    </row>
    <row r="313" spans="2:41">
      <c r="Z313" s="342"/>
      <c r="AA313" s="342"/>
      <c r="AB313" s="342"/>
      <c r="AC313" s="342"/>
      <c r="AD313" s="342"/>
    </row>
    <row r="314" spans="2:41">
      <c r="Z314" s="405"/>
      <c r="AA314" s="405"/>
      <c r="AB314" s="405"/>
      <c r="AC314" s="405"/>
      <c r="AD314" s="405"/>
      <c r="AE314" s="402"/>
      <c r="AF314" s="402"/>
      <c r="AG314" s="402"/>
      <c r="AH314" s="402"/>
      <c r="AI314" s="402"/>
      <c r="AJ314" s="402"/>
      <c r="AK314" s="402"/>
      <c r="AL314" s="402"/>
      <c r="AM314" s="402"/>
      <c r="AN314" s="402"/>
      <c r="AO314" s="402"/>
    </row>
    <row r="315" spans="2:41">
      <c r="Z315" s="405"/>
      <c r="AA315" s="405"/>
      <c r="AB315" s="405"/>
      <c r="AC315" s="405"/>
      <c r="AD315" s="405"/>
      <c r="AE315" s="402"/>
      <c r="AF315" s="402"/>
      <c r="AG315" s="402"/>
      <c r="AH315" s="402"/>
      <c r="AI315" s="402"/>
      <c r="AJ315" s="402"/>
      <c r="AK315" s="402"/>
      <c r="AL315" s="402"/>
      <c r="AM315" s="402"/>
      <c r="AN315" s="402"/>
      <c r="AO315" s="402"/>
    </row>
    <row r="316" spans="2:41">
      <c r="Z316" s="405"/>
      <c r="AA316" s="405"/>
      <c r="AB316" s="405"/>
      <c r="AC316" s="405"/>
      <c r="AD316" s="405"/>
      <c r="AE316" s="402"/>
      <c r="AF316" s="402"/>
      <c r="AG316" s="402"/>
      <c r="AH316" s="402"/>
      <c r="AI316" s="402"/>
      <c r="AJ316" s="402"/>
      <c r="AK316" s="402"/>
      <c r="AL316" s="402"/>
      <c r="AM316" s="402"/>
      <c r="AN316" s="402"/>
      <c r="AO316" s="402"/>
    </row>
    <row r="317" spans="2:41">
      <c r="Z317" s="342"/>
      <c r="AA317" s="342"/>
      <c r="AB317" s="342"/>
      <c r="AC317" s="342"/>
      <c r="AD317" s="342"/>
    </row>
    <row r="318" spans="2:41">
      <c r="Z318" s="342"/>
      <c r="AA318" s="342"/>
      <c r="AB318" s="342"/>
      <c r="AC318" s="342"/>
      <c r="AD318" s="342"/>
    </row>
    <row r="319" spans="2:41">
      <c r="B319" s="9"/>
      <c r="I319" s="9"/>
      <c r="M319" s="9"/>
      <c r="T319" s="9"/>
      <c r="Z319" s="342"/>
      <c r="AA319" s="342"/>
      <c r="AB319" s="342"/>
      <c r="AC319" s="342"/>
      <c r="AD319" s="342"/>
    </row>
    <row r="320" spans="2:41">
      <c r="Z320" s="405"/>
      <c r="AA320" s="405"/>
      <c r="AB320" s="405"/>
      <c r="AC320" s="405"/>
      <c r="AD320" s="405"/>
      <c r="AE320" s="402"/>
      <c r="AF320" s="402"/>
      <c r="AG320" s="402"/>
      <c r="AH320" s="402"/>
      <c r="AI320" s="402"/>
      <c r="AJ320" s="402"/>
      <c r="AK320" s="402"/>
      <c r="AL320" s="402"/>
      <c r="AM320" s="402"/>
      <c r="AN320" s="402"/>
      <c r="AO320" s="402"/>
    </row>
    <row r="321" spans="26:41">
      <c r="Z321" s="405"/>
      <c r="AA321" s="405"/>
      <c r="AB321" s="405"/>
      <c r="AC321" s="405"/>
      <c r="AD321" s="405"/>
      <c r="AE321" s="402"/>
      <c r="AF321" s="402"/>
      <c r="AG321" s="402"/>
      <c r="AH321" s="402"/>
      <c r="AI321" s="402"/>
      <c r="AJ321" s="402"/>
      <c r="AK321" s="402"/>
      <c r="AL321" s="402"/>
      <c r="AM321" s="402"/>
      <c r="AN321" s="402"/>
      <c r="AO321" s="402"/>
    </row>
    <row r="322" spans="26:41">
      <c r="Z322" s="405"/>
      <c r="AA322" s="405"/>
      <c r="AB322" s="405"/>
      <c r="AC322" s="405"/>
      <c r="AD322" s="405"/>
      <c r="AE322" s="402"/>
      <c r="AF322" s="402"/>
      <c r="AG322" s="402"/>
      <c r="AH322" s="402"/>
      <c r="AI322" s="402"/>
      <c r="AJ322" s="402"/>
      <c r="AK322" s="402"/>
      <c r="AL322" s="402"/>
      <c r="AM322" s="402"/>
      <c r="AN322" s="402"/>
      <c r="AO322" s="402"/>
    </row>
    <row r="323" spans="26:41">
      <c r="Z323" s="342"/>
      <c r="AA323" s="342"/>
      <c r="AB323" s="342"/>
      <c r="AC323" s="342"/>
      <c r="AD323" s="342"/>
    </row>
    <row r="324" spans="26:41">
      <c r="Z324" s="342"/>
      <c r="AA324" s="342"/>
      <c r="AB324" s="342"/>
      <c r="AC324" s="342"/>
      <c r="AD324" s="342"/>
    </row>
    <row r="325" spans="26:41">
      <c r="Z325" s="342"/>
      <c r="AA325" s="342"/>
      <c r="AB325" s="342"/>
      <c r="AC325" s="342"/>
      <c r="AD325" s="342"/>
    </row>
    <row r="326" spans="26:41">
      <c r="Z326" s="405"/>
      <c r="AA326" s="405"/>
      <c r="AB326" s="405"/>
      <c r="AC326" s="405"/>
      <c r="AD326" s="405"/>
      <c r="AE326" s="402"/>
      <c r="AF326" s="402"/>
      <c r="AG326" s="402"/>
      <c r="AH326" s="402"/>
      <c r="AI326" s="402"/>
      <c r="AJ326" s="402"/>
      <c r="AK326" s="402"/>
      <c r="AL326" s="402"/>
      <c r="AM326" s="402"/>
      <c r="AN326" s="402"/>
      <c r="AO326" s="402"/>
    </row>
    <row r="327" spans="26:41">
      <c r="Z327" s="405"/>
      <c r="AA327" s="405"/>
      <c r="AB327" s="405"/>
      <c r="AC327" s="405"/>
      <c r="AD327" s="405"/>
      <c r="AE327" s="402"/>
      <c r="AF327" s="402"/>
      <c r="AG327" s="402"/>
      <c r="AH327" s="402"/>
      <c r="AI327" s="402"/>
      <c r="AJ327" s="402"/>
      <c r="AK327" s="402"/>
      <c r="AL327" s="402"/>
      <c r="AM327" s="402"/>
      <c r="AN327" s="402"/>
      <c r="AO327" s="402"/>
    </row>
    <row r="328" spans="26:41">
      <c r="Z328" s="405"/>
      <c r="AA328" s="405"/>
      <c r="AB328" s="405"/>
      <c r="AC328" s="405"/>
      <c r="AD328" s="405"/>
      <c r="AE328" s="402"/>
      <c r="AF328" s="402"/>
      <c r="AG328" s="402"/>
      <c r="AH328" s="402"/>
      <c r="AI328" s="402"/>
      <c r="AJ328" s="402"/>
      <c r="AK328" s="402"/>
      <c r="AL328" s="402"/>
      <c r="AM328" s="402"/>
      <c r="AN328" s="402"/>
      <c r="AO328" s="402"/>
    </row>
    <row r="331" spans="26:41">
      <c r="Z331" s="342"/>
      <c r="AA331" s="342"/>
      <c r="AB331" s="342"/>
      <c r="AC331" s="342"/>
      <c r="AD331" s="342"/>
    </row>
    <row r="332" spans="26:41">
      <c r="Z332" s="405"/>
      <c r="AA332" s="405"/>
      <c r="AB332" s="405"/>
      <c r="AC332" s="405"/>
      <c r="AD332" s="405"/>
      <c r="AE332" s="402"/>
      <c r="AF332" s="402"/>
      <c r="AG332" s="402"/>
      <c r="AH332" s="402"/>
      <c r="AI332" s="402"/>
      <c r="AJ332" s="402"/>
      <c r="AK332" s="402"/>
      <c r="AL332" s="402"/>
      <c r="AM332" s="402"/>
      <c r="AN332" s="402"/>
      <c r="AO332" s="402"/>
    </row>
    <row r="333" spans="26:41">
      <c r="Z333" s="405"/>
      <c r="AA333" s="405"/>
      <c r="AB333" s="405"/>
      <c r="AC333" s="405"/>
      <c r="AD333" s="405"/>
      <c r="AE333" s="402"/>
      <c r="AF333" s="402"/>
      <c r="AG333" s="402"/>
      <c r="AH333" s="402"/>
      <c r="AI333" s="402"/>
      <c r="AJ333" s="402"/>
      <c r="AK333" s="402"/>
      <c r="AL333" s="402"/>
      <c r="AM333" s="402"/>
      <c r="AN333" s="402"/>
      <c r="AO333" s="402"/>
    </row>
    <row r="334" spans="26:41">
      <c r="Z334" s="405"/>
      <c r="AA334" s="405"/>
      <c r="AB334" s="405"/>
      <c r="AC334" s="405"/>
      <c r="AD334" s="405"/>
      <c r="AE334" s="402"/>
      <c r="AF334" s="402"/>
      <c r="AG334" s="402"/>
      <c r="AH334" s="402"/>
      <c r="AI334" s="402"/>
      <c r="AJ334" s="402"/>
      <c r="AK334" s="402"/>
      <c r="AL334" s="402"/>
      <c r="AM334" s="402"/>
      <c r="AN334" s="402"/>
      <c r="AO334" s="402"/>
    </row>
    <row r="335" spans="26:41">
      <c r="Z335" s="342"/>
      <c r="AA335" s="342"/>
      <c r="AB335" s="342"/>
      <c r="AC335" s="342"/>
      <c r="AD335" s="342"/>
    </row>
    <row r="336" spans="26:41">
      <c r="Z336" s="342"/>
      <c r="AA336" s="342"/>
      <c r="AB336" s="342"/>
      <c r="AC336" s="342"/>
      <c r="AD336" s="342"/>
    </row>
    <row r="337" spans="26:41">
      <c r="Z337" s="342"/>
      <c r="AA337" s="342"/>
      <c r="AB337" s="342"/>
      <c r="AC337" s="342"/>
      <c r="AD337" s="342"/>
    </row>
    <row r="338" spans="26:41">
      <c r="Z338" s="405"/>
      <c r="AA338" s="405"/>
      <c r="AB338" s="405"/>
      <c r="AC338" s="405"/>
      <c r="AD338" s="405"/>
      <c r="AE338" s="402"/>
      <c r="AF338" s="402"/>
      <c r="AG338" s="402"/>
      <c r="AH338" s="402"/>
      <c r="AI338" s="402"/>
      <c r="AJ338" s="402"/>
      <c r="AK338" s="402"/>
      <c r="AL338" s="402"/>
      <c r="AM338" s="402"/>
      <c r="AN338" s="402"/>
      <c r="AO338" s="402"/>
    </row>
    <row r="339" spans="26:41">
      <c r="Z339" s="405"/>
      <c r="AA339" s="405"/>
      <c r="AB339" s="405"/>
      <c r="AC339" s="405"/>
      <c r="AD339" s="405"/>
      <c r="AE339" s="402"/>
      <c r="AF339" s="402"/>
      <c r="AG339" s="402"/>
      <c r="AH339" s="402"/>
      <c r="AI339" s="402"/>
      <c r="AJ339" s="402"/>
      <c r="AK339" s="402"/>
      <c r="AL339" s="402"/>
      <c r="AM339" s="402"/>
      <c r="AN339" s="402"/>
      <c r="AO339" s="402"/>
    </row>
    <row r="340" spans="26:41">
      <c r="Z340" s="405"/>
      <c r="AA340" s="405"/>
      <c r="AB340" s="405"/>
      <c r="AC340" s="405"/>
      <c r="AD340" s="405"/>
      <c r="AE340" s="402"/>
      <c r="AF340" s="402"/>
      <c r="AG340" s="402"/>
      <c r="AH340" s="402"/>
      <c r="AI340" s="402"/>
      <c r="AJ340" s="402"/>
      <c r="AK340" s="402"/>
      <c r="AL340" s="402"/>
      <c r="AM340" s="402"/>
      <c r="AN340" s="402"/>
      <c r="AO340" s="402"/>
    </row>
  </sheetData>
  <pageMargins left="0.11811023622047245" right="0.11811023622047245" top="0.35433070866141736" bottom="0.35433070866141736" header="0.31496062992125984" footer="0.31496062992125984"/>
  <pageSetup paperSize="9" scale="8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2:R137"/>
  <sheetViews>
    <sheetView showGridLines="0" zoomScale="70" zoomScaleNormal="70" workbookViewId="0"/>
  </sheetViews>
  <sheetFormatPr defaultColWidth="8.7109375" defaultRowHeight="12.75"/>
  <cols>
    <col min="1" max="1" width="4.140625" style="48" customWidth="1"/>
    <col min="2" max="2" width="89.7109375" style="47" customWidth="1"/>
    <col min="3" max="3" width="13.42578125" style="47" customWidth="1"/>
    <col min="4" max="4" width="14" style="47" customWidth="1"/>
    <col min="5" max="5" width="14.7109375" style="47" customWidth="1"/>
    <col min="6" max="6" width="14.28515625" style="47" customWidth="1"/>
    <col min="7" max="7" width="14.7109375" style="47" customWidth="1"/>
    <col min="8" max="8" width="15.28515625" style="48" customWidth="1"/>
    <col min="9" max="9" width="14.5703125" style="48" customWidth="1"/>
    <col min="10" max="10" width="14.85546875" style="48" customWidth="1"/>
    <col min="11" max="11" width="14.5703125" style="48" customWidth="1"/>
    <col min="12" max="12" width="14.7109375" style="48" customWidth="1"/>
    <col min="13" max="13" width="14.85546875" style="48" customWidth="1"/>
    <col min="14" max="14" width="14.42578125" style="48" customWidth="1"/>
    <col min="15" max="15" width="14.7109375" style="48" customWidth="1"/>
    <col min="16" max="16" width="14.85546875" style="48" customWidth="1"/>
    <col min="17" max="17" width="14.5703125" style="48" customWidth="1"/>
    <col min="18" max="18" width="13.140625" style="78" customWidth="1"/>
    <col min="19" max="22" width="14" style="48" customWidth="1"/>
    <col min="23" max="23" width="8.28515625" style="48" customWidth="1"/>
    <col min="24" max="16384" width="8.7109375" style="48"/>
  </cols>
  <sheetData>
    <row r="2" spans="1:18">
      <c r="C2" s="521" t="s">
        <v>378</v>
      </c>
      <c r="D2" s="521"/>
      <c r="E2" s="521"/>
      <c r="F2" s="521"/>
      <c r="G2" s="521"/>
      <c r="H2" s="522" t="s">
        <v>380</v>
      </c>
      <c r="I2" s="522"/>
      <c r="J2" s="522"/>
      <c r="K2" s="522"/>
      <c r="L2" s="522"/>
      <c r="M2" s="522"/>
      <c r="N2" s="522"/>
      <c r="O2" s="522"/>
      <c r="P2" s="522"/>
      <c r="Q2" s="522"/>
    </row>
    <row r="3" spans="1:18" s="76" customFormat="1">
      <c r="B3" s="75"/>
      <c r="C3" s="407">
        <f>DataInput!G10</f>
        <v>2015</v>
      </c>
      <c r="D3" s="407">
        <f>DataInput!H10</f>
        <v>2016</v>
      </c>
      <c r="E3" s="407">
        <f>DataInput!I10</f>
        <v>2017</v>
      </c>
      <c r="F3" s="407">
        <f>DataInput!J10</f>
        <v>2018</v>
      </c>
      <c r="G3" s="407">
        <f>DataInput!K10</f>
        <v>2019</v>
      </c>
      <c r="H3" s="408">
        <f>DataInput!L10</f>
        <v>2020</v>
      </c>
      <c r="I3" s="408">
        <f>DataInput!M10</f>
        <v>2021</v>
      </c>
      <c r="J3" s="408">
        <f>DataInput!N10</f>
        <v>2022</v>
      </c>
      <c r="K3" s="408">
        <f>DataInput!O10</f>
        <v>2023</v>
      </c>
      <c r="L3" s="408">
        <f>DataInput!P10</f>
        <v>2024</v>
      </c>
      <c r="M3" s="408">
        <f>DataInput!Q10</f>
        <v>2025</v>
      </c>
      <c r="N3" s="408">
        <f>DataInput!R10</f>
        <v>2026</v>
      </c>
      <c r="O3" s="408">
        <f>DataInput!S10</f>
        <v>2027</v>
      </c>
      <c r="P3" s="408">
        <f>DataInput!T10</f>
        <v>2028</v>
      </c>
      <c r="Q3" s="408">
        <f>DataInput!U10</f>
        <v>2029</v>
      </c>
      <c r="R3" s="319"/>
    </row>
    <row r="4" spans="1:18" s="76" customFormat="1">
      <c r="B4" s="75"/>
      <c r="C4" s="75"/>
      <c r="D4" s="75"/>
      <c r="E4" s="75"/>
      <c r="F4" s="75"/>
      <c r="G4" s="75"/>
      <c r="H4" s="110"/>
      <c r="I4" s="110"/>
      <c r="J4" s="110"/>
      <c r="K4" s="110"/>
      <c r="L4" s="110"/>
      <c r="M4" s="110"/>
      <c r="N4" s="110"/>
      <c r="O4" s="110"/>
      <c r="P4" s="110"/>
      <c r="Q4" s="110"/>
      <c r="R4" s="319"/>
    </row>
    <row r="5" spans="1:18" s="136" customFormat="1" ht="15">
      <c r="A5" s="129"/>
      <c r="B5" s="128" t="s">
        <v>376</v>
      </c>
      <c r="C5" s="127"/>
      <c r="D5" s="127"/>
      <c r="E5" s="127"/>
      <c r="F5" s="127"/>
      <c r="G5" s="127"/>
      <c r="H5" s="127"/>
      <c r="I5" s="127"/>
      <c r="J5" s="127"/>
      <c r="K5" s="127"/>
      <c r="L5" s="127"/>
      <c r="M5" s="127"/>
      <c r="N5" s="127"/>
      <c r="O5" s="127"/>
      <c r="P5" s="127"/>
      <c r="Q5" s="127"/>
    </row>
    <row r="6" spans="1:18" s="136" customFormat="1" ht="15">
      <c r="A6" s="129"/>
      <c r="B6" s="129"/>
      <c r="C6" s="33"/>
      <c r="D6" s="33"/>
      <c r="E6" s="33"/>
      <c r="F6" s="33"/>
      <c r="G6" s="33"/>
      <c r="H6" s="33"/>
      <c r="I6" s="33"/>
      <c r="J6" s="33"/>
      <c r="K6" s="33"/>
      <c r="L6" s="33"/>
      <c r="M6" s="33"/>
      <c r="N6" s="33"/>
      <c r="O6" s="33"/>
      <c r="P6" s="33"/>
      <c r="Q6" s="33"/>
    </row>
    <row r="7" spans="1:18" s="136" customFormat="1" ht="15">
      <c r="A7" s="129"/>
      <c r="B7" s="20" t="s">
        <v>377</v>
      </c>
      <c r="C7" s="164">
        <f>Baseline!G6</f>
        <v>0</v>
      </c>
      <c r="D7" s="164">
        <f>Baseline!H6</f>
        <v>0</v>
      </c>
      <c r="E7" s="164">
        <f>Baseline!I6</f>
        <v>0</v>
      </c>
      <c r="F7" s="164">
        <f>Baseline!J6</f>
        <v>0</v>
      </c>
      <c r="G7" s="164">
        <f>Baseline!K6</f>
        <v>0</v>
      </c>
      <c r="H7" s="164">
        <f>Baseline!L6</f>
        <v>0</v>
      </c>
      <c r="I7" s="164">
        <f>Baseline!M6</f>
        <v>0</v>
      </c>
      <c r="J7" s="164">
        <f>Baseline!N6</f>
        <v>0</v>
      </c>
      <c r="K7" s="164">
        <f>Baseline!O6</f>
        <v>0</v>
      </c>
      <c r="L7" s="164">
        <f>Baseline!P6</f>
        <v>0</v>
      </c>
      <c r="M7" s="164">
        <f>Baseline!Q6</f>
        <v>0</v>
      </c>
      <c r="N7" s="164">
        <f>Baseline!R6</f>
        <v>0</v>
      </c>
      <c r="O7" s="164">
        <f>Baseline!S6</f>
        <v>0</v>
      </c>
      <c r="P7" s="164">
        <f>Baseline!T6</f>
        <v>0</v>
      </c>
      <c r="Q7" s="164">
        <f>Baseline!U6</f>
        <v>0</v>
      </c>
      <c r="R7" s="164"/>
    </row>
    <row r="8" spans="1:18" s="136" customFormat="1" ht="15">
      <c r="A8" s="129"/>
      <c r="B8" s="20" t="s">
        <v>63</v>
      </c>
      <c r="C8" s="164">
        <f>Baseline!G8</f>
        <v>196.48650000000001</v>
      </c>
      <c r="D8" s="164">
        <f>Baseline!H8</f>
        <v>253.18969999999999</v>
      </c>
      <c r="E8" s="164">
        <f>Baseline!I8</f>
        <v>305.78620000000001</v>
      </c>
      <c r="F8" s="164">
        <f>Baseline!J8</f>
        <v>306.5</v>
      </c>
      <c r="G8" s="164">
        <f>Baseline!K8</f>
        <v>326</v>
      </c>
      <c r="H8" s="164">
        <f>Baseline!L8</f>
        <v>379</v>
      </c>
      <c r="I8" s="164">
        <f>Baseline!M8</f>
        <v>379</v>
      </c>
      <c r="J8" s="164">
        <f>Baseline!N8</f>
        <v>379</v>
      </c>
      <c r="K8" s="164">
        <f>Baseline!O8</f>
        <v>379</v>
      </c>
      <c r="L8" s="164">
        <f>Baseline!P8</f>
        <v>379</v>
      </c>
      <c r="M8" s="164">
        <f>Baseline!Q8</f>
        <v>379</v>
      </c>
      <c r="N8" s="164">
        <f>Baseline!R8</f>
        <v>379</v>
      </c>
      <c r="O8" s="164">
        <f>Baseline!S8</f>
        <v>379</v>
      </c>
      <c r="P8" s="164">
        <f>Baseline!T8</f>
        <v>379</v>
      </c>
      <c r="Q8" s="164">
        <f>Baseline!U8</f>
        <v>379</v>
      </c>
      <c r="R8" s="164"/>
    </row>
    <row r="9" spans="1:18" s="136" customFormat="1" ht="15">
      <c r="B9" s="20"/>
      <c r="C9" s="83"/>
      <c r="D9" s="83"/>
      <c r="E9" s="83"/>
      <c r="F9" s="83"/>
      <c r="G9" s="83"/>
      <c r="H9" s="40"/>
      <c r="I9" s="40"/>
      <c r="J9" s="40"/>
      <c r="K9" s="40"/>
      <c r="L9" s="40"/>
      <c r="M9" s="40"/>
      <c r="N9" s="40"/>
      <c r="O9" s="40"/>
      <c r="P9" s="40"/>
      <c r="Q9" s="40"/>
      <c r="R9" s="40"/>
    </row>
    <row r="10" spans="1:18" s="104" customFormat="1">
      <c r="B10" s="165" t="s">
        <v>379</v>
      </c>
      <c r="C10" s="165"/>
      <c r="D10" s="165"/>
      <c r="E10" s="165"/>
      <c r="F10" s="165"/>
      <c r="G10" s="165"/>
      <c r="H10" s="167"/>
      <c r="I10" s="167"/>
      <c r="J10" s="167"/>
      <c r="K10" s="167"/>
      <c r="L10" s="167"/>
      <c r="M10" s="167"/>
      <c r="N10" s="167"/>
      <c r="O10" s="167"/>
      <c r="P10" s="167"/>
      <c r="Q10" s="167"/>
      <c r="R10" s="109"/>
    </row>
    <row r="11" spans="1:18" s="104" customFormat="1">
      <c r="B11" s="103"/>
      <c r="C11" s="103"/>
      <c r="D11" s="103"/>
      <c r="E11" s="103"/>
      <c r="F11" s="103"/>
      <c r="G11" s="103"/>
      <c r="H11" s="109"/>
      <c r="I11" s="109"/>
      <c r="J11" s="109"/>
      <c r="K11" s="109"/>
      <c r="L11" s="109"/>
      <c r="M11" s="109"/>
      <c r="N11" s="109"/>
      <c r="O11" s="109"/>
      <c r="P11" s="109"/>
      <c r="Q11" s="109"/>
      <c r="R11" s="109"/>
    </row>
    <row r="12" spans="1:18" s="76" customFormat="1">
      <c r="B12" s="22" t="str">
        <f>DataInput!B119</f>
        <v>Revenue</v>
      </c>
      <c r="C12" s="321">
        <f>Baseline!G13</f>
        <v>80202.713683559996</v>
      </c>
      <c r="D12" s="321">
        <f>Baseline!H13</f>
        <v>72309.791318599993</v>
      </c>
      <c r="E12" s="321">
        <f>Baseline!I13</f>
        <v>70025.797283170003</v>
      </c>
      <c r="F12" s="321">
        <f>Baseline!J13</f>
        <v>100931.84955251</v>
      </c>
      <c r="G12" s="321">
        <f>Baseline!K13</f>
        <v>102447.65274292999</v>
      </c>
      <c r="H12" s="321">
        <f>Baseline!L13</f>
        <v>83574.498067620763</v>
      </c>
      <c r="I12" s="321">
        <f ca="1">Baseline!M13</f>
        <v>87962.180182861863</v>
      </c>
      <c r="J12" s="321">
        <f ca="1">Baseline!N13</f>
        <v>96369.725736884197</v>
      </c>
      <c r="K12" s="321">
        <f ca="1">Baseline!O13</f>
        <v>100208.89442056006</v>
      </c>
      <c r="L12" s="321">
        <f ca="1">Baseline!P13</f>
        <v>106076.01059200817</v>
      </c>
      <c r="M12" s="321">
        <f ca="1">Baseline!Q13</f>
        <v>83131.501603924393</v>
      </c>
      <c r="N12" s="321">
        <f ca="1">Baseline!R13</f>
        <v>86384.044880815462</v>
      </c>
      <c r="O12" s="321">
        <f ca="1">Baseline!S13</f>
        <v>92484.060415009706</v>
      </c>
      <c r="P12" s="321">
        <f ca="1">Baseline!T13</f>
        <v>91667.072983642633</v>
      </c>
      <c r="Q12" s="321">
        <f ca="1">Baseline!U13</f>
        <v>93903.909161799776</v>
      </c>
      <c r="R12" s="216"/>
    </row>
    <row r="13" spans="1:18" s="76" customFormat="1">
      <c r="B13" s="142" t="str">
        <f>DataInput!B120</f>
        <v>1. Gross Statutory Allocation  ('gross' means with no deductions; do not include VAT Allocation here)</v>
      </c>
      <c r="C13" s="164">
        <f>Baseline!G14</f>
        <v>32533.115820049999</v>
      </c>
      <c r="D13" s="164">
        <f>Baseline!H14</f>
        <v>43411.141877559996</v>
      </c>
      <c r="E13" s="164">
        <f>Baseline!I14</f>
        <v>36182.984692190003</v>
      </c>
      <c r="F13" s="164">
        <f>Baseline!J14</f>
        <v>42758.634265220004</v>
      </c>
      <c r="G13" s="164">
        <f>Baseline!K14</f>
        <v>41406.205692240001</v>
      </c>
      <c r="H13" s="164">
        <f>Baseline!L14</f>
        <v>43476.515976852002</v>
      </c>
      <c r="I13" s="164">
        <f>Baseline!M14</f>
        <v>45650.3417756946</v>
      </c>
      <c r="J13" s="164">
        <f>Baseline!N14</f>
        <v>47932.858864479334</v>
      </c>
      <c r="K13" s="164">
        <f>Baseline!O14</f>
        <v>50329.501807703295</v>
      </c>
      <c r="L13" s="164">
        <f>Baseline!P14</f>
        <v>52845.976898088469</v>
      </c>
      <c r="M13" s="164">
        <f>Baseline!Q14</f>
        <v>55488.275742992882</v>
      </c>
      <c r="N13" s="164">
        <f>Baseline!R14</f>
        <v>58262.689530142539</v>
      </c>
      <c r="O13" s="164">
        <f>Baseline!S14</f>
        <v>61175.824006649658</v>
      </c>
      <c r="P13" s="164">
        <f>Baseline!T14</f>
        <v>64234.615206982147</v>
      </c>
      <c r="Q13" s="164">
        <f>Baseline!U14</f>
        <v>67446.345967331246</v>
      </c>
      <c r="R13" s="216"/>
    </row>
    <row r="14" spans="1:18" s="76" customFormat="1">
      <c r="B14" s="154" t="str">
        <f>DataInput!B121</f>
        <v xml:space="preserve">of which Net Statutory Allocation  ('net' means of deductions) </v>
      </c>
      <c r="C14" s="164">
        <f>Baseline!G15</f>
        <v>0</v>
      </c>
      <c r="D14" s="164">
        <f>Baseline!H15</f>
        <v>0</v>
      </c>
      <c r="E14" s="164">
        <f>Baseline!I15</f>
        <v>0</v>
      </c>
      <c r="F14" s="164">
        <f>Baseline!J15</f>
        <v>0</v>
      </c>
      <c r="G14" s="164">
        <f>Baseline!K15</f>
        <v>0</v>
      </c>
      <c r="H14" s="164">
        <f>Baseline!L15</f>
        <v>0</v>
      </c>
      <c r="I14" s="164">
        <f>Baseline!M15</f>
        <v>0</v>
      </c>
      <c r="J14" s="164">
        <f>Baseline!N15</f>
        <v>0</v>
      </c>
      <c r="K14" s="164">
        <f>Baseline!O15</f>
        <v>0</v>
      </c>
      <c r="L14" s="164">
        <f>Baseline!P15</f>
        <v>0</v>
      </c>
      <c r="M14" s="164">
        <f>Baseline!Q15</f>
        <v>0</v>
      </c>
      <c r="N14" s="164">
        <f>Baseline!R15</f>
        <v>0</v>
      </c>
      <c r="O14" s="164">
        <f>Baseline!S15</f>
        <v>0</v>
      </c>
      <c r="P14" s="164">
        <f>Baseline!T15</f>
        <v>0</v>
      </c>
      <c r="Q14" s="164">
        <f>Baseline!U15</f>
        <v>0</v>
      </c>
      <c r="R14" s="216"/>
    </row>
    <row r="15" spans="1:18" s="76" customFormat="1">
      <c r="B15" s="154" t="str">
        <f>DataInput!B122</f>
        <v>of which Deductions</v>
      </c>
      <c r="C15" s="164">
        <f>Baseline!G16</f>
        <v>0</v>
      </c>
      <c r="D15" s="164">
        <f>Baseline!H16</f>
        <v>0</v>
      </c>
      <c r="E15" s="164">
        <f>Baseline!I16</f>
        <v>0</v>
      </c>
      <c r="F15" s="164">
        <f>Baseline!J16</f>
        <v>0</v>
      </c>
      <c r="G15" s="164">
        <f>Baseline!K16</f>
        <v>0</v>
      </c>
      <c r="H15" s="164">
        <f>Baseline!L16</f>
        <v>0</v>
      </c>
      <c r="I15" s="164">
        <f>Baseline!M16</f>
        <v>0</v>
      </c>
      <c r="J15" s="164">
        <f>Baseline!N16</f>
        <v>0</v>
      </c>
      <c r="K15" s="164">
        <f>Baseline!O16</f>
        <v>0</v>
      </c>
      <c r="L15" s="164">
        <f>Baseline!P16</f>
        <v>0</v>
      </c>
      <c r="M15" s="164">
        <f>Baseline!Q16</f>
        <v>0</v>
      </c>
      <c r="N15" s="164">
        <f>Baseline!R16</f>
        <v>0</v>
      </c>
      <c r="O15" s="164">
        <f>Baseline!S16</f>
        <v>0</v>
      </c>
      <c r="P15" s="164">
        <f>Baseline!T16</f>
        <v>0</v>
      </c>
      <c r="Q15" s="164">
        <f>Baseline!U16</f>
        <v>0</v>
      </c>
      <c r="R15" s="216"/>
    </row>
    <row r="16" spans="1:18" s="76" customFormat="1">
      <c r="B16" s="142" t="str">
        <f>DataInput!B123</f>
        <v>2. Derivation (if applicable to the State)</v>
      </c>
      <c r="C16" s="164">
        <f>Baseline!G17</f>
        <v>0</v>
      </c>
      <c r="D16" s="164">
        <f>Baseline!H17</f>
        <v>0</v>
      </c>
      <c r="E16" s="164">
        <f>Baseline!I17</f>
        <v>0</v>
      </c>
      <c r="F16" s="164">
        <f>Baseline!J17</f>
        <v>0</v>
      </c>
      <c r="G16" s="164">
        <f>Baseline!K17</f>
        <v>0</v>
      </c>
      <c r="H16" s="164">
        <f>Baseline!L17</f>
        <v>0</v>
      </c>
      <c r="I16" s="164">
        <f>Baseline!M17</f>
        <v>0</v>
      </c>
      <c r="J16" s="164">
        <f>Baseline!N17</f>
        <v>0</v>
      </c>
      <c r="K16" s="164">
        <f>Baseline!O17</f>
        <v>0</v>
      </c>
      <c r="L16" s="164">
        <f>Baseline!P17</f>
        <v>0</v>
      </c>
      <c r="M16" s="164">
        <f>Baseline!Q17</f>
        <v>0</v>
      </c>
      <c r="N16" s="164">
        <f>Baseline!R17</f>
        <v>0</v>
      </c>
      <c r="O16" s="164">
        <f>Baseline!S17</f>
        <v>0</v>
      </c>
      <c r="P16" s="164">
        <f>Baseline!T17</f>
        <v>0</v>
      </c>
      <c r="Q16" s="164">
        <f>Baseline!U17</f>
        <v>0</v>
      </c>
      <c r="R16" s="216"/>
    </row>
    <row r="17" spans="2:18" s="76" customFormat="1">
      <c r="B17" s="142" t="str">
        <f>DataInput!B124</f>
        <v>3. Other FAAC transfers (exchange rate gain, augmentation, others)</v>
      </c>
      <c r="C17" s="164">
        <f>Baseline!G18</f>
        <v>0</v>
      </c>
      <c r="D17" s="164">
        <f>Baseline!H18</f>
        <v>0</v>
      </c>
      <c r="E17" s="164">
        <f>Baseline!I18</f>
        <v>0</v>
      </c>
      <c r="F17" s="164">
        <f>Baseline!J18</f>
        <v>0</v>
      </c>
      <c r="G17" s="164">
        <f>Baseline!K18</f>
        <v>0</v>
      </c>
      <c r="H17" s="164">
        <f>Baseline!L18</f>
        <v>0</v>
      </c>
      <c r="I17" s="164">
        <f>Baseline!M18</f>
        <v>0</v>
      </c>
      <c r="J17" s="164">
        <f>Baseline!N18</f>
        <v>0</v>
      </c>
      <c r="K17" s="164">
        <f>Baseline!O18</f>
        <v>0</v>
      </c>
      <c r="L17" s="164">
        <f>Baseline!P18</f>
        <v>0</v>
      </c>
      <c r="M17" s="164">
        <f>Baseline!Q18</f>
        <v>0</v>
      </c>
      <c r="N17" s="164">
        <f>Baseline!R18</f>
        <v>0</v>
      </c>
      <c r="O17" s="164">
        <f>Baseline!S18</f>
        <v>0</v>
      </c>
      <c r="P17" s="164">
        <f>Baseline!T18</f>
        <v>0</v>
      </c>
      <c r="Q17" s="164">
        <f>Baseline!U18</f>
        <v>0</v>
      </c>
      <c r="R17" s="216"/>
    </row>
    <row r="18" spans="2:18" s="76" customFormat="1">
      <c r="B18" s="142" t="str">
        <f>DataInput!B125</f>
        <v>4. VAT Allocation</v>
      </c>
      <c r="C18" s="164">
        <f>Baseline!G19</f>
        <v>7886.2365137799998</v>
      </c>
      <c r="D18" s="164">
        <f>Baseline!H19</f>
        <v>7698.8812524899995</v>
      </c>
      <c r="E18" s="164">
        <f>Baseline!I19</f>
        <v>9517.926601090001</v>
      </c>
      <c r="F18" s="164">
        <f>Baseline!J19</f>
        <v>10766.78555074</v>
      </c>
      <c r="G18" s="164">
        <f>Baseline!K19</f>
        <v>11565.18531755</v>
      </c>
      <c r="H18" s="164">
        <f>Baseline!L19</f>
        <v>12143.444583427501</v>
      </c>
      <c r="I18" s="164">
        <f>Baseline!M19</f>
        <v>12750.616812598875</v>
      </c>
      <c r="J18" s="164">
        <f>Baseline!N19</f>
        <v>13388.14765322882</v>
      </c>
      <c r="K18" s="164">
        <f>Baseline!O19</f>
        <v>14057.55503589026</v>
      </c>
      <c r="L18" s="164">
        <f>Baseline!P19</f>
        <v>14760.432787684775</v>
      </c>
      <c r="M18" s="164">
        <f>Baseline!Q19</f>
        <v>15498.454427069011</v>
      </c>
      <c r="N18" s="164">
        <f>Baseline!R19</f>
        <v>16273.377148422465</v>
      </c>
      <c r="O18" s="164">
        <f>Baseline!S19</f>
        <v>17087.046005843586</v>
      </c>
      <c r="P18" s="164">
        <f>Baseline!T19</f>
        <v>17941.398306135765</v>
      </c>
      <c r="Q18" s="164">
        <f>Baseline!U19</f>
        <v>18838.468221442556</v>
      </c>
      <c r="R18" s="216"/>
    </row>
    <row r="19" spans="2:18" s="76" customFormat="1">
      <c r="B19" s="142" t="str">
        <f>DataInput!B126</f>
        <v>5. IGR</v>
      </c>
      <c r="C19" s="164">
        <f>Baseline!G20</f>
        <v>9093.8036747000006</v>
      </c>
      <c r="D19" s="164">
        <f>Baseline!H20</f>
        <v>9140.44405482</v>
      </c>
      <c r="E19" s="164">
        <f>Baseline!I20</f>
        <v>18104.562225630001</v>
      </c>
      <c r="F19" s="164">
        <f>Baseline!J20</f>
        <v>17552.10593709</v>
      </c>
      <c r="G19" s="164">
        <f>Baseline!K20</f>
        <v>24093.842507000001</v>
      </c>
      <c r="H19" s="164">
        <f>Baseline!L20</f>
        <v>25298.534632350002</v>
      </c>
      <c r="I19" s="164">
        <f>Baseline!M20</f>
        <v>26563.461363967501</v>
      </c>
      <c r="J19" s="164">
        <f>Baseline!N20</f>
        <v>27891.63443216588</v>
      </c>
      <c r="K19" s="164">
        <f>Baseline!O20</f>
        <v>29286.21615377417</v>
      </c>
      <c r="L19" s="164">
        <f>Baseline!P20</f>
        <v>30750.526961462881</v>
      </c>
      <c r="M19" s="164">
        <f>Baseline!Q20</f>
        <v>32288.053309536022</v>
      </c>
      <c r="N19" s="164">
        <f>Baseline!R20</f>
        <v>33902.455975012832</v>
      </c>
      <c r="O19" s="164">
        <f>Baseline!S20</f>
        <v>35597.578773763467</v>
      </c>
      <c r="P19" s="164">
        <f>Baseline!T20</f>
        <v>37377.457712451644</v>
      </c>
      <c r="Q19" s="164">
        <f>Baseline!U20</f>
        <v>39246.330598074223</v>
      </c>
      <c r="R19" s="216"/>
    </row>
    <row r="20" spans="2:18" s="76" customFormat="1">
      <c r="B20" s="150" t="str">
        <f>DataInput!B127</f>
        <v>6. Capital Receipts</v>
      </c>
      <c r="C20" s="164">
        <f>Baseline!G21</f>
        <v>0</v>
      </c>
      <c r="D20" s="164">
        <f>Baseline!H21</f>
        <v>0</v>
      </c>
      <c r="E20" s="164">
        <f>Baseline!I21</f>
        <v>0</v>
      </c>
      <c r="F20" s="164">
        <f>Baseline!J21</f>
        <v>0</v>
      </c>
      <c r="G20" s="164">
        <f>Baseline!K21</f>
        <v>0</v>
      </c>
      <c r="H20" s="164">
        <f>Baseline!L21</f>
        <v>2656.0028749912562</v>
      </c>
      <c r="I20" s="164">
        <f ca="1">Baseline!M21</f>
        <v>2997.7602306008848</v>
      </c>
      <c r="J20" s="164">
        <f ca="1">Baseline!N21</f>
        <v>7157.0847870101534</v>
      </c>
      <c r="K20" s="164">
        <f ca="1">Baseline!O21</f>
        <v>6535.6214231923332</v>
      </c>
      <c r="L20" s="164">
        <f ca="1">Baseline!P21</f>
        <v>7719.0739447720443</v>
      </c>
      <c r="M20" s="164">
        <f ca="1">Baseline!Q21</f>
        <v>-20143.281875673521</v>
      </c>
      <c r="N20" s="164">
        <f ca="1">Baseline!R21</f>
        <v>-22054.477772762395</v>
      </c>
      <c r="O20" s="164">
        <f ca="1">Baseline!S21</f>
        <v>-21376.38837124702</v>
      </c>
      <c r="P20" s="164">
        <f ca="1">Baseline!T21</f>
        <v>-27886.398241926923</v>
      </c>
      <c r="Q20" s="164">
        <f ca="1">Baseline!U21</f>
        <v>-31627.235625048241</v>
      </c>
      <c r="R20" s="216"/>
    </row>
    <row r="21" spans="2:18" s="76" customFormat="1">
      <c r="B21" s="154" t="str">
        <f>DataInput!B128</f>
        <v>Grants</v>
      </c>
      <c r="C21" s="164">
        <f>Baseline!G22</f>
        <v>539.4510626</v>
      </c>
      <c r="D21" s="164">
        <f>Baseline!H22</f>
        <v>675.55696641999998</v>
      </c>
      <c r="E21" s="164">
        <f>Baseline!I22</f>
        <v>3961.25615926</v>
      </c>
      <c r="F21" s="164">
        <f>Baseline!J22</f>
        <v>3868.8431855500003</v>
      </c>
      <c r="G21" s="164">
        <f>Baseline!K22</f>
        <v>2618.98562425</v>
      </c>
      <c r="H21" s="164">
        <f>Baseline!L22</f>
        <v>2749.9349054625</v>
      </c>
      <c r="I21" s="164">
        <f>Baseline!M22</f>
        <v>2887.4316507356252</v>
      </c>
      <c r="J21" s="164">
        <f>Baseline!N22</f>
        <v>3031.8032332724065</v>
      </c>
      <c r="K21" s="164">
        <f>Baseline!O22</f>
        <v>3183.3933949360267</v>
      </c>
      <c r="L21" s="164">
        <f>Baseline!P22</f>
        <v>3342.5630646828281</v>
      </c>
      <c r="M21" s="164">
        <f>Baseline!Q22</f>
        <v>3509.6912179169694</v>
      </c>
      <c r="N21" s="164">
        <f>Baseline!R22</f>
        <v>3685.1757788128184</v>
      </c>
      <c r="O21" s="164">
        <f>Baseline!S22</f>
        <v>3869.4345677534589</v>
      </c>
      <c r="P21" s="164">
        <f>Baseline!T22</f>
        <v>4062.9062961411319</v>
      </c>
      <c r="Q21" s="164">
        <f>Baseline!U22</f>
        <v>4266.0516109481887</v>
      </c>
      <c r="R21" s="216"/>
    </row>
    <row r="22" spans="2:18" s="76" customFormat="1">
      <c r="B22" s="154" t="str">
        <f>DataInput!B129</f>
        <v>Sales of Government Assets and Privatization Proceeds</v>
      </c>
      <c r="C22" s="164">
        <f>Baseline!G23</f>
        <v>0</v>
      </c>
      <c r="D22" s="164">
        <f>Baseline!H23</f>
        <v>0</v>
      </c>
      <c r="E22" s="164">
        <f>Baseline!I23</f>
        <v>0</v>
      </c>
      <c r="F22" s="164">
        <f>Baseline!J23</f>
        <v>0</v>
      </c>
      <c r="G22" s="164">
        <f>Baseline!K23</f>
        <v>0</v>
      </c>
      <c r="H22" s="164">
        <f>Baseline!L23</f>
        <v>0</v>
      </c>
      <c r="I22" s="164">
        <f>Baseline!M23</f>
        <v>0</v>
      </c>
      <c r="J22" s="164">
        <f>Baseline!N23</f>
        <v>0</v>
      </c>
      <c r="K22" s="164">
        <f>Baseline!O23</f>
        <v>0</v>
      </c>
      <c r="L22" s="164">
        <f>Baseline!P23</f>
        <v>0</v>
      </c>
      <c r="M22" s="164">
        <f>Baseline!Q23</f>
        <v>0</v>
      </c>
      <c r="N22" s="164">
        <f>Baseline!R23</f>
        <v>0</v>
      </c>
      <c r="O22" s="164">
        <f>Baseline!S23</f>
        <v>0</v>
      </c>
      <c r="P22" s="164">
        <f>Baseline!T23</f>
        <v>0</v>
      </c>
      <c r="Q22" s="164">
        <f>Baseline!U23</f>
        <v>0</v>
      </c>
      <c r="R22" s="216"/>
    </row>
    <row r="23" spans="2:18" s="76" customFormat="1">
      <c r="B23" s="154" t="str">
        <f>DataInput!B130</f>
        <v>Other Non-Debt Creating Capital Receipts</v>
      </c>
      <c r="C23" s="164">
        <f>Baseline!G24</f>
        <v>30150.106612430001</v>
      </c>
      <c r="D23" s="164">
        <f>Baseline!H24</f>
        <v>11383.767167310001</v>
      </c>
      <c r="E23" s="164">
        <f>Baseline!I24</f>
        <v>2259.0676050000002</v>
      </c>
      <c r="F23" s="164">
        <f>Baseline!J24</f>
        <v>25985.48061391</v>
      </c>
      <c r="G23" s="164">
        <f>Baseline!K24</f>
        <v>22763.433601889999</v>
      </c>
      <c r="H23" s="164">
        <f>Baseline!L24</f>
        <v>23901.605281984499</v>
      </c>
      <c r="I23" s="164">
        <f>Baseline!M24</f>
        <v>25096.685546083725</v>
      </c>
      <c r="J23" s="164">
        <f>Baseline!N24</f>
        <v>26351.519823387913</v>
      </c>
      <c r="K23" s="164">
        <f>Baseline!O24</f>
        <v>27669.095814557306</v>
      </c>
      <c r="L23" s="164">
        <f>Baseline!P24</f>
        <v>29052.550605285174</v>
      </c>
      <c r="M23" s="164">
        <f>Baseline!Q24</f>
        <v>30505.178135549428</v>
      </c>
      <c r="N23" s="164">
        <f>Baseline!R24</f>
        <v>32030.437042326907</v>
      </c>
      <c r="O23" s="164">
        <f>Baseline!S24</f>
        <v>33631.958894443247</v>
      </c>
      <c r="P23" s="164">
        <f>Baseline!T24</f>
        <v>35313.556839165409</v>
      </c>
      <c r="Q23" s="164">
        <f>Baseline!U24</f>
        <v>37079.234681123686</v>
      </c>
      <c r="R23" s="216"/>
    </row>
    <row r="24" spans="2:18" s="76" customFormat="1">
      <c r="B24" s="154" t="str">
        <f>DataInput!B131</f>
        <v>Proceeds from Debt-Creating Borrowings (bond issuance, loan disbursements, etc.)</v>
      </c>
      <c r="C24" s="164">
        <f>Baseline!G25</f>
        <v>0</v>
      </c>
      <c r="D24" s="164">
        <f>Baseline!H25</f>
        <v>0</v>
      </c>
      <c r="E24" s="164">
        <f>Baseline!I25</f>
        <v>0</v>
      </c>
      <c r="F24" s="164">
        <f>Baseline!J25</f>
        <v>0</v>
      </c>
      <c r="G24" s="164">
        <f>Baseline!K25</f>
        <v>0</v>
      </c>
      <c r="H24" s="164">
        <f>Baseline!L25</f>
        <v>-23995.537312455741</v>
      </c>
      <c r="I24" s="164">
        <f ca="1">Baseline!M25</f>
        <v>-24986.356966218467</v>
      </c>
      <c r="J24" s="164">
        <f ca="1">Baseline!N25</f>
        <v>-22226.238269650166</v>
      </c>
      <c r="K24" s="164">
        <f ca="1">Baseline!O25</f>
        <v>-24316.867786300998</v>
      </c>
      <c r="L24" s="164">
        <f ca="1">Baseline!P25</f>
        <v>-24676.039725195958</v>
      </c>
      <c r="M24" s="164">
        <f ca="1">Baseline!Q25</f>
        <v>-54158.151229139919</v>
      </c>
      <c r="N24" s="164">
        <f ca="1">Baseline!R25</f>
        <v>-57770.090593902118</v>
      </c>
      <c r="O24" s="164">
        <f ca="1">Baseline!S25</f>
        <v>-58877.781833443725</v>
      </c>
      <c r="P24" s="164">
        <f ca="1">Baseline!T25</f>
        <v>-67262.861377233465</v>
      </c>
      <c r="Q24" s="164">
        <f ca="1">Baseline!U25</f>
        <v>-72972.521917120117</v>
      </c>
      <c r="R24" s="216"/>
    </row>
    <row r="25" spans="2:18" s="76" customFormat="1">
      <c r="B25" s="130"/>
      <c r="C25" s="60"/>
      <c r="D25" s="60"/>
      <c r="E25" s="60"/>
      <c r="F25" s="60"/>
      <c r="G25" s="60"/>
      <c r="H25" s="40"/>
      <c r="I25" s="40"/>
      <c r="J25" s="40"/>
      <c r="K25" s="40"/>
      <c r="L25" s="40"/>
      <c r="M25" s="40"/>
      <c r="N25" s="40"/>
      <c r="O25" s="40"/>
      <c r="P25" s="40"/>
      <c r="Q25" s="40"/>
      <c r="R25" s="216"/>
    </row>
    <row r="26" spans="2:18" s="76" customFormat="1">
      <c r="B26" s="22" t="str">
        <f>DataInput!B136</f>
        <v>Expenditure</v>
      </c>
      <c r="C26" s="321">
        <f>Baseline!G30</f>
        <v>55862.913015310005</v>
      </c>
      <c r="D26" s="321">
        <f>Baseline!H30</f>
        <v>71640.805169309999</v>
      </c>
      <c r="E26" s="321">
        <f>Baseline!I30</f>
        <v>67151.009465919997</v>
      </c>
      <c r="F26" s="321">
        <f>Baseline!J30</f>
        <v>100158.96899600999</v>
      </c>
      <c r="G26" s="321">
        <f>Baseline!K30</f>
        <v>74252.954540609993</v>
      </c>
      <c r="H26" s="321">
        <f>Baseline!L30</f>
        <v>83574.500070880764</v>
      </c>
      <c r="I26" s="321">
        <f ca="1">Baseline!M30</f>
        <v>87962.182186121849</v>
      </c>
      <c r="J26" s="321">
        <f ca="1">Baseline!N30</f>
        <v>96369.727740144197</v>
      </c>
      <c r="K26" s="321">
        <f ca="1">Baseline!O30</f>
        <v>100208.89442056006</v>
      </c>
      <c r="L26" s="321">
        <f ca="1">Baseline!P30</f>
        <v>106076.01059200817</v>
      </c>
      <c r="M26" s="321">
        <f ca="1">Baseline!Q30</f>
        <v>83131.501603924407</v>
      </c>
      <c r="N26" s="321">
        <f ca="1">Baseline!R30</f>
        <v>86384.044880815462</v>
      </c>
      <c r="O26" s="321">
        <f ca="1">Baseline!S30</f>
        <v>92484.060415009706</v>
      </c>
      <c r="P26" s="321">
        <f ca="1">Baseline!T30</f>
        <v>91667.072983642618</v>
      </c>
      <c r="Q26" s="321">
        <f ca="1">Baseline!U30</f>
        <v>93903.909161799762</v>
      </c>
      <c r="R26" s="216"/>
    </row>
    <row r="27" spans="2:18" s="76" customFormat="1">
      <c r="B27" s="142" t="str">
        <f>DataInput!B137</f>
        <v>1. Personnel costs (Salaries, Pensions, Civil Servant Social Benefits, other)</v>
      </c>
      <c r="C27" s="164">
        <f>Baseline!G31</f>
        <v>20188.554982310001</v>
      </c>
      <c r="D27" s="164">
        <f>Baseline!H31</f>
        <v>22066.916758889998</v>
      </c>
      <c r="E27" s="164">
        <f>Baseline!I31</f>
        <v>21498.672226439998</v>
      </c>
      <c r="F27" s="164">
        <f>Baseline!J31</f>
        <v>24866.916758889998</v>
      </c>
      <c r="G27" s="164">
        <f>Baseline!K31</f>
        <v>19469.910426210001</v>
      </c>
      <c r="H27" s="164">
        <f>Baseline!L31</f>
        <v>20443.405947520503</v>
      </c>
      <c r="I27" s="164">
        <f>Baseline!M31</f>
        <v>21465.576244896525</v>
      </c>
      <c r="J27" s="164">
        <f>Baseline!N31</f>
        <v>22538.855057141354</v>
      </c>
      <c r="K27" s="164">
        <f>Baseline!O31</f>
        <v>23665.797809998421</v>
      </c>
      <c r="L27" s="164">
        <f>Baseline!P31</f>
        <v>24849.087700498345</v>
      </c>
      <c r="M27" s="164">
        <f>Baseline!Q31</f>
        <v>26091.542085523259</v>
      </c>
      <c r="N27" s="164">
        <f>Baseline!R31</f>
        <v>27396.119189799425</v>
      </c>
      <c r="O27" s="164">
        <f>Baseline!S31</f>
        <v>28765.925149289393</v>
      </c>
      <c r="P27" s="164">
        <f>Baseline!T31</f>
        <v>30204.221406753866</v>
      </c>
      <c r="Q27" s="164">
        <f>Baseline!U31</f>
        <v>31714.432477091559</v>
      </c>
      <c r="R27" s="216"/>
    </row>
    <row r="28" spans="2:18" s="76" customFormat="1">
      <c r="B28" s="142" t="str">
        <f>DataInput!B138</f>
        <v>2. Overhead costs</v>
      </c>
      <c r="C28" s="164">
        <f>Baseline!G32</f>
        <v>7876.8764730100002</v>
      </c>
      <c r="D28" s="164">
        <f>Baseline!H32</f>
        <v>8434.0781778199998</v>
      </c>
      <c r="E28" s="164">
        <f>Baseline!I32</f>
        <v>8142.9531023400004</v>
      </c>
      <c r="F28" s="164">
        <f>Baseline!J32</f>
        <v>13813.75702682</v>
      </c>
      <c r="G28" s="164">
        <f>Baseline!K32</f>
        <v>25770.995543459998</v>
      </c>
      <c r="H28" s="164">
        <f>Baseline!L32</f>
        <v>27059.545320632998</v>
      </c>
      <c r="I28" s="164">
        <f>Baseline!M32</f>
        <v>28412.522586664647</v>
      </c>
      <c r="J28" s="164">
        <f>Baseline!N32</f>
        <v>29833.148715997882</v>
      </c>
      <c r="K28" s="164">
        <f>Baseline!O32</f>
        <v>31324.806151797773</v>
      </c>
      <c r="L28" s="164">
        <f>Baseline!P32</f>
        <v>32891.046459387668</v>
      </c>
      <c r="M28" s="164">
        <f>Baseline!Q32</f>
        <v>34535.598782357047</v>
      </c>
      <c r="N28" s="164">
        <f>Baseline!R32</f>
        <v>36262.378721474903</v>
      </c>
      <c r="O28" s="164">
        <f>Baseline!S32</f>
        <v>38075.497657548643</v>
      </c>
      <c r="P28" s="164">
        <f>Baseline!T32</f>
        <v>39979.272540426078</v>
      </c>
      <c r="Q28" s="164">
        <f>Baseline!U32</f>
        <v>41978.23616744738</v>
      </c>
      <c r="R28" s="216"/>
    </row>
    <row r="29" spans="2:18" s="76" customFormat="1">
      <c r="B29" s="142" t="str">
        <f>DataInput!B139</f>
        <v>3. Interest Payments (Public Debt Charges, including interests deducted from FAAC Allocation)</v>
      </c>
      <c r="C29" s="164">
        <f>Baseline!G33</f>
        <v>0</v>
      </c>
      <c r="D29" s="164">
        <f>Baseline!H33</f>
        <v>0</v>
      </c>
      <c r="E29" s="164">
        <f>Baseline!I33</f>
        <v>0</v>
      </c>
      <c r="F29" s="164">
        <f>Baseline!J33</f>
        <v>0</v>
      </c>
      <c r="G29" s="164">
        <f>Baseline!K33</f>
        <v>0</v>
      </c>
      <c r="H29" s="164">
        <f>Baseline!L33</f>
        <v>2749.9541354294997</v>
      </c>
      <c r="I29" s="164">
        <f>Baseline!M33</f>
        <v>2115.071236596516</v>
      </c>
      <c r="J29" s="164">
        <f ca="1">Baseline!N33</f>
        <v>1364.6132456490868</v>
      </c>
      <c r="K29" s="164">
        <f ca="1">Baseline!O33</f>
        <v>804.23024979870479</v>
      </c>
      <c r="L29" s="164">
        <f ca="1">Baseline!P33</f>
        <v>51.819261167232071</v>
      </c>
      <c r="M29" s="164">
        <f ca="1">Baseline!Q33</f>
        <v>-747.65593254432724</v>
      </c>
      <c r="N29" s="164">
        <f ca="1">Baseline!R33</f>
        <v>-3097.3216958782896</v>
      </c>
      <c r="O29" s="164">
        <f ca="1">Baseline!S33</f>
        <v>-5605.1049869394355</v>
      </c>
      <c r="P29" s="164">
        <f ca="1">Baseline!T33</f>
        <v>-8364.702469167154</v>
      </c>
      <c r="Q29" s="164">
        <f ca="1">Baseline!U33</f>
        <v>-11562.901825912566</v>
      </c>
      <c r="R29" s="216"/>
    </row>
    <row r="30" spans="2:18" s="76" customFormat="1">
      <c r="B30" s="142" t="str">
        <f>DataInput!B142</f>
        <v>4. Other Recurrent Expenditure (Excluding Personnel Costs, Overhead Costs and Interest Payments)</v>
      </c>
      <c r="C30" s="164">
        <f>Baseline!G36</f>
        <v>0</v>
      </c>
      <c r="D30" s="164">
        <f>Baseline!H36</f>
        <v>0</v>
      </c>
      <c r="E30" s="164">
        <f>Baseline!I36</f>
        <v>0</v>
      </c>
      <c r="F30" s="164">
        <f>Baseline!J36</f>
        <v>0</v>
      </c>
      <c r="G30" s="164">
        <f>Baseline!K36</f>
        <v>0</v>
      </c>
      <c r="H30" s="164">
        <f>Baseline!L36</f>
        <v>0</v>
      </c>
      <c r="I30" s="164">
        <f>Baseline!M36</f>
        <v>0</v>
      </c>
      <c r="J30" s="164">
        <f>Baseline!N36</f>
        <v>0</v>
      </c>
      <c r="K30" s="164">
        <f>Baseline!O36</f>
        <v>0</v>
      </c>
      <c r="L30" s="164">
        <f>Baseline!P36</f>
        <v>0</v>
      </c>
      <c r="M30" s="164">
        <f>Baseline!Q36</f>
        <v>0</v>
      </c>
      <c r="N30" s="164">
        <f>Baseline!R36</f>
        <v>0</v>
      </c>
      <c r="O30" s="164">
        <f>Baseline!S36</f>
        <v>0</v>
      </c>
      <c r="P30" s="164">
        <f>Baseline!T36</f>
        <v>0</v>
      </c>
      <c r="Q30" s="164">
        <f>Baseline!U36</f>
        <v>0</v>
      </c>
      <c r="R30" s="216"/>
    </row>
    <row r="31" spans="2:18" s="76" customFormat="1">
      <c r="B31" s="142" t="str">
        <f>DataInput!B143</f>
        <v>5. Capital Expenditure</v>
      </c>
      <c r="C31" s="164">
        <f>Baseline!G37</f>
        <v>27797.481559990003</v>
      </c>
      <c r="D31" s="164">
        <f>Baseline!H37</f>
        <v>41139.810232600001</v>
      </c>
      <c r="E31" s="164">
        <f>Baseline!I37</f>
        <v>37509.384137139998</v>
      </c>
      <c r="F31" s="164">
        <f>Baseline!J37</f>
        <v>61478.295210300006</v>
      </c>
      <c r="G31" s="164">
        <f>Baseline!K37</f>
        <v>29012.048570939998</v>
      </c>
      <c r="H31" s="164">
        <f>Baseline!L37</f>
        <v>30462.650999486999</v>
      </c>
      <c r="I31" s="164">
        <f>Baseline!M37</f>
        <v>31985.78354946135</v>
      </c>
      <c r="J31" s="164">
        <f>Baseline!N37</f>
        <v>33585.072726934421</v>
      </c>
      <c r="K31" s="164">
        <f>Baseline!O37</f>
        <v>35264.326363281136</v>
      </c>
      <c r="L31" s="164">
        <f>Baseline!P37</f>
        <v>37027.5426814452</v>
      </c>
      <c r="M31" s="164">
        <f>Baseline!Q37</f>
        <v>38878.919815517453</v>
      </c>
      <c r="N31" s="164">
        <f>Baseline!R37</f>
        <v>40822.865806293332</v>
      </c>
      <c r="O31" s="164">
        <f>Baseline!S37</f>
        <v>42864.009096607995</v>
      </c>
      <c r="P31" s="164">
        <f>Baseline!T37</f>
        <v>45007.209551438398</v>
      </c>
      <c r="Q31" s="164">
        <f>Baseline!U37</f>
        <v>47257.570029010312</v>
      </c>
      <c r="R31" s="216"/>
    </row>
    <row r="32" spans="2:18" s="76" customFormat="1">
      <c r="B32" s="142" t="str">
        <f>DataInput!B144</f>
        <v>6. Amortization (principal) payments</v>
      </c>
      <c r="C32" s="164">
        <f>Baseline!G38</f>
        <v>0</v>
      </c>
      <c r="D32" s="164">
        <f>Baseline!H38</f>
        <v>0</v>
      </c>
      <c r="E32" s="164">
        <f>Baseline!I38</f>
        <v>0</v>
      </c>
      <c r="F32" s="164">
        <f>Baseline!J38</f>
        <v>0</v>
      </c>
      <c r="G32" s="164">
        <f>Baseline!K38</f>
        <v>0</v>
      </c>
      <c r="H32" s="164">
        <f>Baseline!L38</f>
        <v>2858.9436678107704</v>
      </c>
      <c r="I32" s="164">
        <f ca="1">Baseline!M38</f>
        <v>3983.2285685028091</v>
      </c>
      <c r="J32" s="164">
        <f ca="1">Baseline!N38</f>
        <v>9048.037994421451</v>
      </c>
      <c r="K32" s="164">
        <f ca="1">Baseline!O38</f>
        <v>9149.7338456840225</v>
      </c>
      <c r="L32" s="164">
        <f ca="1">Baseline!P38</f>
        <v>11256.514489509724</v>
      </c>
      <c r="M32" s="164">
        <f ca="1">Baseline!Q38</f>
        <v>-15626.903146929028</v>
      </c>
      <c r="N32" s="164">
        <f ca="1">Baseline!R38</f>
        <v>-14999.997140873929</v>
      </c>
      <c r="O32" s="164">
        <f ca="1">Baseline!S38</f>
        <v>-11616.266501496902</v>
      </c>
      <c r="P32" s="164">
        <f ca="1">Baseline!T38</f>
        <v>-15158.928045808567</v>
      </c>
      <c r="Q32" s="164">
        <f ca="1">Baseline!U38</f>
        <v>-15483.427685836908</v>
      </c>
      <c r="R32" s="216"/>
    </row>
    <row r="33" spans="1:18" s="76" customFormat="1">
      <c r="B33" s="108"/>
      <c r="C33" s="37"/>
      <c r="D33" s="37"/>
      <c r="E33" s="37"/>
      <c r="F33" s="37"/>
      <c r="G33" s="37"/>
      <c r="H33" s="40"/>
      <c r="I33" s="40"/>
      <c r="J33" s="40"/>
      <c r="K33" s="40"/>
      <c r="L33" s="40"/>
      <c r="M33" s="40"/>
      <c r="N33" s="40"/>
      <c r="O33" s="40"/>
      <c r="P33" s="40"/>
      <c r="Q33" s="40"/>
      <c r="R33" s="216"/>
    </row>
    <row r="34" spans="1:18" s="76" customFormat="1">
      <c r="B34" s="22" t="str">
        <f>DataInput!B149</f>
        <v>Budget Balance (' + ' means surplus,  ' - ' means deficit)</v>
      </c>
      <c r="C34" s="321">
        <f>Baseline!G43</f>
        <v>24339.800668249991</v>
      </c>
      <c r="D34" s="321">
        <f>Baseline!H43</f>
        <v>668.9861492899945</v>
      </c>
      <c r="E34" s="321">
        <f>Baseline!I43</f>
        <v>2874.7878172500059</v>
      </c>
      <c r="F34" s="321">
        <f>Baseline!J43</f>
        <v>772.88055650000751</v>
      </c>
      <c r="G34" s="321">
        <f>Baseline!K43</f>
        <v>28194.698202319996</v>
      </c>
      <c r="H34" s="321">
        <f>Baseline!L43</f>
        <v>-2.0032600004924461E-3</v>
      </c>
      <c r="I34" s="321">
        <f ca="1">Baseline!M43</f>
        <v>-2.0032599859405309E-3</v>
      </c>
      <c r="J34" s="321">
        <f ca="1">Baseline!N43</f>
        <v>-2.0032600004924461E-3</v>
      </c>
      <c r="K34" s="321">
        <f ca="1">Baseline!O43</f>
        <v>0</v>
      </c>
      <c r="L34" s="321">
        <f ca="1">Baseline!P43</f>
        <v>0</v>
      </c>
      <c r="M34" s="321">
        <f ca="1">Baseline!Q43</f>
        <v>0</v>
      </c>
      <c r="N34" s="321">
        <f ca="1">Baseline!R43</f>
        <v>0</v>
      </c>
      <c r="O34" s="321">
        <f ca="1">Baseline!S43</f>
        <v>0</v>
      </c>
      <c r="P34" s="321">
        <f ca="1">Baseline!T43</f>
        <v>0</v>
      </c>
      <c r="Q34" s="321">
        <f ca="1">Baseline!U43</f>
        <v>0</v>
      </c>
      <c r="R34" s="216"/>
    </row>
    <row r="35" spans="1:18" s="76" customFormat="1">
      <c r="B35" s="22" t="str">
        <f>DataInput!B150</f>
        <v>Opening Cash and Bank Balance</v>
      </c>
      <c r="C35" s="321">
        <f>Baseline!G44</f>
        <v>6346.2197905399998</v>
      </c>
      <c r="D35" s="321">
        <f>Baseline!H44</f>
        <v>9570.8818049500005</v>
      </c>
      <c r="E35" s="321">
        <f>Baseline!I44</f>
        <v>5131.0926872</v>
      </c>
      <c r="F35" s="321">
        <f>Baseline!J44</f>
        <v>13909.255467870002</v>
      </c>
      <c r="G35" s="321">
        <f>Baseline!K44</f>
        <v>6798.42227</v>
      </c>
      <c r="H35" s="321">
        <f>Baseline!L44</f>
        <v>5429.31200326</v>
      </c>
      <c r="I35" s="321">
        <f>Baseline!M44</f>
        <v>5429.31</v>
      </c>
      <c r="J35" s="321">
        <f>Baseline!N44</f>
        <v>5429.3079967399999</v>
      </c>
      <c r="K35" s="321">
        <f>Baseline!O44</f>
        <v>5429.3059934800003</v>
      </c>
      <c r="L35" s="321">
        <f>Baseline!P44</f>
        <v>5429.3059934800003</v>
      </c>
      <c r="M35" s="321">
        <f>Baseline!Q44</f>
        <v>5429.3059934800003</v>
      </c>
      <c r="N35" s="321">
        <f>Baseline!R44</f>
        <v>5429.3059934800003</v>
      </c>
      <c r="O35" s="321">
        <f>Baseline!S44</f>
        <v>5429.3059934800003</v>
      </c>
      <c r="P35" s="321">
        <f>Baseline!T44</f>
        <v>5429.3059934800003</v>
      </c>
      <c r="Q35" s="321">
        <f>Baseline!U44</f>
        <v>5429.3059934800003</v>
      </c>
      <c r="R35" s="216"/>
    </row>
    <row r="36" spans="1:18" s="76" customFormat="1">
      <c r="B36" s="22" t="str">
        <f>DataInput!B151</f>
        <v>Closing Cash and Bank Balance</v>
      </c>
      <c r="C36" s="321">
        <f>Baseline!G45</f>
        <v>9570.8818049500005</v>
      </c>
      <c r="D36" s="321">
        <f>Baseline!H45</f>
        <v>5131.0926872</v>
      </c>
      <c r="E36" s="321">
        <f>Baseline!I45</f>
        <v>13909.255467870002</v>
      </c>
      <c r="F36" s="321">
        <f>Baseline!J45</f>
        <v>6798.42227</v>
      </c>
      <c r="G36" s="321">
        <f>Baseline!K45</f>
        <v>5429.31200326</v>
      </c>
      <c r="H36" s="321">
        <f>Baseline!L45</f>
        <v>5429.31</v>
      </c>
      <c r="I36" s="321">
        <f>Baseline!M45</f>
        <v>5429.3079967399999</v>
      </c>
      <c r="J36" s="321">
        <f>Baseline!N45</f>
        <v>5429.3059934800003</v>
      </c>
      <c r="K36" s="321">
        <f>Baseline!O45</f>
        <v>5429.3059934800003</v>
      </c>
      <c r="L36" s="321">
        <f>Baseline!P45</f>
        <v>5429.3059934800003</v>
      </c>
      <c r="M36" s="321">
        <f>Baseline!Q45</f>
        <v>5429.3059934800003</v>
      </c>
      <c r="N36" s="321">
        <f>Baseline!R45</f>
        <v>5429.3059934800003</v>
      </c>
      <c r="O36" s="321">
        <f>Baseline!S45</f>
        <v>5429.3059934800003</v>
      </c>
      <c r="P36" s="321">
        <f>Baseline!T45</f>
        <v>5429.3059934800003</v>
      </c>
      <c r="Q36" s="321">
        <f>Baseline!U45</f>
        <v>5429.3059934800003</v>
      </c>
      <c r="R36" s="216"/>
    </row>
    <row r="37" spans="1:18" s="76" customFormat="1">
      <c r="B37" s="75"/>
      <c r="C37" s="75"/>
      <c r="D37" s="75"/>
      <c r="E37" s="75"/>
      <c r="F37" s="75"/>
      <c r="G37" s="33"/>
      <c r="H37" s="33"/>
      <c r="I37" s="33"/>
      <c r="J37" s="33"/>
      <c r="K37" s="33"/>
      <c r="L37" s="33"/>
      <c r="M37" s="33"/>
      <c r="N37" s="33"/>
      <c r="O37" s="33"/>
      <c r="P37" s="33"/>
      <c r="Q37" s="33"/>
      <c r="R37" s="319"/>
    </row>
    <row r="38" spans="1:18" s="76" customFormat="1">
      <c r="B38" s="75"/>
      <c r="C38" s="75"/>
      <c r="D38" s="75"/>
      <c r="E38" s="75"/>
      <c r="F38" s="75"/>
      <c r="G38" s="33"/>
      <c r="H38" s="33"/>
      <c r="I38" s="33"/>
      <c r="J38" s="33"/>
      <c r="K38" s="33"/>
      <c r="L38" s="33"/>
      <c r="M38" s="33"/>
      <c r="N38" s="33"/>
      <c r="O38" s="33"/>
      <c r="P38" s="33"/>
      <c r="Q38" s="33"/>
      <c r="R38" s="319"/>
    </row>
    <row r="39" spans="1:18">
      <c r="C39" s="521" t="s">
        <v>378</v>
      </c>
      <c r="D39" s="521"/>
      <c r="E39" s="521"/>
      <c r="F39" s="521"/>
      <c r="G39" s="521"/>
      <c r="H39" s="522" t="s">
        <v>380</v>
      </c>
      <c r="I39" s="522"/>
      <c r="J39" s="522"/>
      <c r="K39" s="522"/>
      <c r="L39" s="522"/>
      <c r="M39" s="522"/>
      <c r="N39" s="522"/>
      <c r="O39" s="522"/>
      <c r="P39" s="522"/>
      <c r="Q39" s="522"/>
    </row>
    <row r="40" spans="1:18" s="76" customFormat="1">
      <c r="B40" s="75"/>
      <c r="C40" s="407">
        <f>C3</f>
        <v>2015</v>
      </c>
      <c r="D40" s="407">
        <f t="shared" ref="D40:Q40" si="0">D3</f>
        <v>2016</v>
      </c>
      <c r="E40" s="407">
        <f t="shared" si="0"/>
        <v>2017</v>
      </c>
      <c r="F40" s="407">
        <f t="shared" si="0"/>
        <v>2018</v>
      </c>
      <c r="G40" s="407">
        <f t="shared" si="0"/>
        <v>2019</v>
      </c>
      <c r="H40" s="408">
        <f t="shared" si="0"/>
        <v>2020</v>
      </c>
      <c r="I40" s="408">
        <f t="shared" si="0"/>
        <v>2021</v>
      </c>
      <c r="J40" s="408">
        <f t="shared" si="0"/>
        <v>2022</v>
      </c>
      <c r="K40" s="408">
        <f t="shared" si="0"/>
        <v>2023</v>
      </c>
      <c r="L40" s="408">
        <f t="shared" si="0"/>
        <v>2024</v>
      </c>
      <c r="M40" s="408">
        <f t="shared" si="0"/>
        <v>2025</v>
      </c>
      <c r="N40" s="408">
        <f t="shared" si="0"/>
        <v>2026</v>
      </c>
      <c r="O40" s="408">
        <f t="shared" si="0"/>
        <v>2027</v>
      </c>
      <c r="P40" s="408">
        <f t="shared" si="0"/>
        <v>2028</v>
      </c>
      <c r="Q40" s="408">
        <f t="shared" si="0"/>
        <v>2029</v>
      </c>
      <c r="R40" s="319"/>
    </row>
    <row r="41" spans="1:18" s="76" customFormat="1">
      <c r="B41" s="75"/>
      <c r="C41" s="75"/>
      <c r="D41" s="75"/>
      <c r="E41" s="75"/>
      <c r="F41" s="75"/>
      <c r="G41" s="75"/>
      <c r="H41" s="110"/>
      <c r="I41" s="110"/>
      <c r="J41" s="110"/>
      <c r="K41" s="110"/>
      <c r="L41" s="110"/>
      <c r="M41" s="110"/>
      <c r="N41" s="110"/>
      <c r="O41" s="110"/>
      <c r="P41" s="110"/>
      <c r="Q41" s="110"/>
      <c r="R41" s="319"/>
    </row>
    <row r="42" spans="1:18" s="104" customFormat="1">
      <c r="B42" s="165" t="s">
        <v>381</v>
      </c>
      <c r="C42" s="165"/>
      <c r="D42" s="165"/>
      <c r="E42" s="165"/>
      <c r="F42" s="165"/>
      <c r="G42" s="165"/>
      <c r="H42" s="167"/>
      <c r="I42" s="167"/>
      <c r="J42" s="167"/>
      <c r="K42" s="167"/>
      <c r="L42" s="167"/>
      <c r="M42" s="167"/>
      <c r="N42" s="167"/>
      <c r="O42" s="167"/>
      <c r="P42" s="167"/>
      <c r="Q42" s="167"/>
      <c r="R42" s="109"/>
    </row>
    <row r="43" spans="1:18" s="76" customFormat="1">
      <c r="B43" s="75"/>
      <c r="C43" s="75"/>
      <c r="D43" s="75"/>
      <c r="E43" s="75"/>
      <c r="F43" s="75"/>
      <c r="G43" s="75"/>
      <c r="H43" s="110"/>
      <c r="I43" s="110"/>
      <c r="J43" s="110"/>
      <c r="K43" s="110"/>
      <c r="L43" s="110"/>
      <c r="M43" s="110"/>
      <c r="N43" s="110"/>
      <c r="O43" s="110"/>
      <c r="P43" s="110"/>
      <c r="Q43" s="110"/>
      <c r="R43" s="319"/>
    </row>
    <row r="44" spans="1:18" ht="15">
      <c r="A44" s="293"/>
      <c r="B44" s="212" t="s">
        <v>231</v>
      </c>
      <c r="C44" s="210"/>
      <c r="D44" s="210"/>
      <c r="E44" s="210"/>
      <c r="F44" s="210"/>
      <c r="G44" s="211"/>
      <c r="H44" s="262">
        <f>Baseline!L49</f>
        <v>-93.932030471240978</v>
      </c>
      <c r="I44" s="262">
        <f ca="1">Baseline!M49</f>
        <v>110.32857986525596</v>
      </c>
      <c r="J44" s="262">
        <f ca="1">Baseline!N49</f>
        <v>4125.2815537377455</v>
      </c>
      <c r="K44" s="262">
        <f ca="1">Baseline!O49</f>
        <v>3352.2280282563079</v>
      </c>
      <c r="L44" s="262">
        <f ca="1">Baseline!P49</f>
        <v>4376.5108800892158</v>
      </c>
      <c r="M44" s="262">
        <f ca="1">Baseline!Q49</f>
        <v>-23652.973093590492</v>
      </c>
      <c r="N44" s="262">
        <f ca="1">Baseline!R49</f>
        <v>-25739.653551575215</v>
      </c>
      <c r="O44" s="262">
        <f ca="1">Baseline!S49</f>
        <v>-25245.822939000478</v>
      </c>
      <c r="P44" s="262">
        <f ca="1">Baseline!T49</f>
        <v>-31949.304538068052</v>
      </c>
      <c r="Q44" s="262">
        <f ca="1">Baseline!U49</f>
        <v>-35893.287235996424</v>
      </c>
    </row>
    <row r="45" spans="1:18" ht="15">
      <c r="A45" s="293"/>
      <c r="B45" s="225" t="s">
        <v>235</v>
      </c>
      <c r="C45" s="222"/>
      <c r="D45" s="222"/>
      <c r="E45" s="222"/>
      <c r="F45" s="222"/>
      <c r="G45" s="228"/>
      <c r="H45" s="231">
        <f>Baseline!L50</f>
        <v>5702.8278304515115</v>
      </c>
      <c r="I45" s="231">
        <f>Baseline!M50</f>
        <v>5987.9692219740682</v>
      </c>
      <c r="J45" s="231">
        <f>Baseline!N50</f>
        <v>6287.3676830727927</v>
      </c>
      <c r="K45" s="231">
        <f>Baseline!O50</f>
        <v>6601.7360672264185</v>
      </c>
      <c r="L45" s="231">
        <f>Baseline!P50</f>
        <v>6931.8228705877409</v>
      </c>
      <c r="M45" s="231">
        <f>Baseline!Q50</f>
        <v>7278.4140141171374</v>
      </c>
      <c r="N45" s="231">
        <f>Baseline!R50</f>
        <v>7642.334714822995</v>
      </c>
      <c r="O45" s="231">
        <f>Baseline!S50</f>
        <v>8024.4514505641419</v>
      </c>
      <c r="P45" s="231">
        <f>Baseline!T50</f>
        <v>8425.6740230923315</v>
      </c>
      <c r="Q45" s="231">
        <f>Baseline!U50</f>
        <v>8846.9577242469531</v>
      </c>
    </row>
    <row r="46" spans="1:18" ht="15">
      <c r="A46" s="278"/>
      <c r="B46" s="225" t="s">
        <v>236</v>
      </c>
      <c r="C46" s="222"/>
      <c r="D46" s="222"/>
      <c r="E46" s="222"/>
      <c r="F46" s="222"/>
      <c r="G46" s="228"/>
      <c r="H46" s="228">
        <f>Baseline!L51</f>
        <v>5608.8978032402702</v>
      </c>
      <c r="I46" s="228">
        <f ca="1">Baseline!M51</f>
        <v>6098.2998050993247</v>
      </c>
      <c r="J46" s="228">
        <f ca="1">Baseline!N51</f>
        <v>10412.651240070538</v>
      </c>
      <c r="K46" s="228">
        <f ca="1">Baseline!O51</f>
        <v>9953.9640954827264</v>
      </c>
      <c r="L46" s="228">
        <f ca="1">Baseline!P51</f>
        <v>11308.333750676957</v>
      </c>
      <c r="M46" s="228">
        <f ca="1">Baseline!Q51</f>
        <v>-16374.559079473354</v>
      </c>
      <c r="N46" s="228">
        <f ca="1">Baseline!R51</f>
        <v>-18097.31883675222</v>
      </c>
      <c r="O46" s="228">
        <f ca="1">Baseline!S51</f>
        <v>-17221.371488436336</v>
      </c>
      <c r="P46" s="228">
        <f ca="1">Baseline!T51</f>
        <v>-23523.630514975721</v>
      </c>
      <c r="Q46" s="228">
        <f ca="1">Baseline!U51</f>
        <v>-27046.329511749474</v>
      </c>
    </row>
    <row r="47" spans="1:18" ht="15">
      <c r="A47" s="278"/>
      <c r="B47" s="291" t="s">
        <v>246</v>
      </c>
      <c r="C47" s="255"/>
      <c r="D47" s="255"/>
      <c r="E47" s="255"/>
      <c r="F47" s="255"/>
      <c r="G47" s="221"/>
      <c r="H47" s="231">
        <f>Baseline!L52</f>
        <v>2858.9436678107704</v>
      </c>
      <c r="I47" s="231">
        <f ca="1">Baseline!M52</f>
        <v>3983.2285685028091</v>
      </c>
      <c r="J47" s="231">
        <f ca="1">Baseline!N52</f>
        <v>9048.037994421451</v>
      </c>
      <c r="K47" s="231">
        <f ca="1">Baseline!O52</f>
        <v>9149.7338456840225</v>
      </c>
      <c r="L47" s="231">
        <f ca="1">Baseline!P52</f>
        <v>11256.514489509724</v>
      </c>
      <c r="M47" s="231">
        <f ca="1">Baseline!Q52</f>
        <v>-15626.903146929028</v>
      </c>
      <c r="N47" s="231">
        <f ca="1">Baseline!R52</f>
        <v>-14999.997140873929</v>
      </c>
      <c r="O47" s="231">
        <f ca="1">Baseline!S52</f>
        <v>-11616.266501496902</v>
      </c>
      <c r="P47" s="231">
        <f ca="1">Baseline!T52</f>
        <v>-15158.928045808567</v>
      </c>
      <c r="Q47" s="231">
        <f ca="1">Baseline!U52</f>
        <v>-15483.427685836908</v>
      </c>
    </row>
    <row r="48" spans="1:18" ht="15">
      <c r="A48" s="278"/>
      <c r="B48" s="291" t="s">
        <v>182</v>
      </c>
      <c r="C48" s="265"/>
      <c r="D48" s="265"/>
      <c r="E48" s="265"/>
      <c r="F48" s="265"/>
      <c r="G48" s="266"/>
      <c r="H48" s="231">
        <f>Baseline!L53</f>
        <v>2749.9541354294997</v>
      </c>
      <c r="I48" s="231">
        <f>Baseline!M53</f>
        <v>2115.071236596516</v>
      </c>
      <c r="J48" s="231">
        <f ca="1">Baseline!N53</f>
        <v>1364.6132456490868</v>
      </c>
      <c r="K48" s="231">
        <f ca="1">Baseline!O53</f>
        <v>804.23024979870479</v>
      </c>
      <c r="L48" s="231">
        <f ca="1">Baseline!P53</f>
        <v>51.819261167232071</v>
      </c>
      <c r="M48" s="231">
        <f ca="1">Baseline!Q53</f>
        <v>-747.65593254432724</v>
      </c>
      <c r="N48" s="231">
        <f ca="1">Baseline!R53</f>
        <v>-3097.3216958782896</v>
      </c>
      <c r="O48" s="231">
        <f ca="1">Baseline!S53</f>
        <v>-5605.1049869394355</v>
      </c>
      <c r="P48" s="231">
        <f ca="1">Baseline!T53</f>
        <v>-8364.702469167154</v>
      </c>
      <c r="Q48" s="231">
        <f ca="1">Baseline!U53</f>
        <v>-11562.901825912566</v>
      </c>
    </row>
    <row r="49" spans="1:17" ht="15">
      <c r="A49" s="278"/>
      <c r="B49" s="225" t="s">
        <v>241</v>
      </c>
      <c r="C49" s="265"/>
      <c r="D49" s="265"/>
      <c r="E49" s="265"/>
      <c r="F49" s="265"/>
      <c r="G49" s="266"/>
      <c r="H49" s="231">
        <f>Baseline!L54</f>
        <v>-2.0032599995829514E-3</v>
      </c>
      <c r="I49" s="231">
        <f>Baseline!M54</f>
        <v>-2.0032600004924461E-3</v>
      </c>
      <c r="J49" s="231">
        <f>Baseline!N54</f>
        <v>-2.0032599995829514E-3</v>
      </c>
      <c r="K49" s="231">
        <f>Baseline!O54</f>
        <v>0</v>
      </c>
      <c r="L49" s="231">
        <f>Baseline!P54</f>
        <v>0</v>
      </c>
      <c r="M49" s="231">
        <f>Baseline!Q54</f>
        <v>0</v>
      </c>
      <c r="N49" s="231">
        <f>Baseline!R54</f>
        <v>0</v>
      </c>
      <c r="O49" s="231">
        <f>Baseline!S54</f>
        <v>0</v>
      </c>
      <c r="P49" s="231">
        <f>Baseline!T54</f>
        <v>0</v>
      </c>
      <c r="Q49" s="231">
        <f>Baseline!U54</f>
        <v>0</v>
      </c>
    </row>
    <row r="50" spans="1:17" ht="15">
      <c r="A50" s="293"/>
      <c r="B50" s="212" t="s">
        <v>242</v>
      </c>
      <c r="C50" s="210"/>
      <c r="D50" s="210"/>
      <c r="E50" s="210"/>
      <c r="F50" s="210"/>
      <c r="G50" s="211"/>
      <c r="H50" s="262">
        <f>Baseline!L55</f>
        <v>-93.932030471241887</v>
      </c>
      <c r="I50" s="262">
        <f ca="1">Baseline!M55</f>
        <v>110.32857986525778</v>
      </c>
      <c r="J50" s="262">
        <f ca="1">Baseline!N55</f>
        <v>4125.2815537377464</v>
      </c>
      <c r="K50" s="262">
        <f ca="1">Baseline!O55</f>
        <v>3352.2280282563079</v>
      </c>
      <c r="L50" s="262">
        <f ca="1">Baseline!P55</f>
        <v>4376.5108800892158</v>
      </c>
      <c r="M50" s="262">
        <f ca="1">Baseline!Q55</f>
        <v>-23652.973093590492</v>
      </c>
      <c r="N50" s="262">
        <f ca="1">Baseline!R55</f>
        <v>-25739.653551575211</v>
      </c>
      <c r="O50" s="262">
        <f ca="1">Baseline!S55</f>
        <v>-25245.822939000478</v>
      </c>
      <c r="P50" s="262">
        <f ca="1">Baseline!T55</f>
        <v>-31949.304538068056</v>
      </c>
      <c r="Q50" s="262">
        <f ca="1">Baseline!U55</f>
        <v>-35893.287235996431</v>
      </c>
    </row>
    <row r="51" spans="1:17" ht="15">
      <c r="A51" s="278"/>
      <c r="B51" s="225" t="s">
        <v>243</v>
      </c>
      <c r="C51" s="255"/>
      <c r="D51" s="255"/>
      <c r="E51" s="255"/>
      <c r="F51" s="255"/>
      <c r="G51" s="221"/>
      <c r="H51" s="231">
        <f>Baseline!L56</f>
        <v>23901.605281984499</v>
      </c>
      <c r="I51" s="231">
        <f>Baseline!M56</f>
        <v>25096.685546083725</v>
      </c>
      <c r="J51" s="231">
        <f>Baseline!N56</f>
        <v>26351.519823387913</v>
      </c>
      <c r="K51" s="231">
        <f>Baseline!O56</f>
        <v>27669.095814557306</v>
      </c>
      <c r="L51" s="231">
        <f>Baseline!P56</f>
        <v>29052.550605285174</v>
      </c>
      <c r="M51" s="231">
        <f>Baseline!Q56</f>
        <v>30505.178135549428</v>
      </c>
      <c r="N51" s="231">
        <f>Baseline!R56</f>
        <v>32030.437042326907</v>
      </c>
      <c r="O51" s="231">
        <f>Baseline!S56</f>
        <v>33631.958894443247</v>
      </c>
      <c r="P51" s="231">
        <f>Baseline!T56</f>
        <v>35313.556839165409</v>
      </c>
      <c r="Q51" s="231">
        <f>Baseline!U56</f>
        <v>37079.234681123686</v>
      </c>
    </row>
    <row r="52" spans="1:17" ht="15">
      <c r="A52" s="278"/>
      <c r="B52" s="225" t="s">
        <v>244</v>
      </c>
      <c r="C52" s="255"/>
      <c r="D52" s="255"/>
      <c r="E52" s="255"/>
      <c r="F52" s="255"/>
      <c r="G52" s="221"/>
      <c r="H52" s="228">
        <f>Baseline!L57</f>
        <v>-23995.537312455741</v>
      </c>
      <c r="I52" s="228">
        <f ca="1">Baseline!M57</f>
        <v>-24986.356966218467</v>
      </c>
      <c r="J52" s="228">
        <f ca="1">Baseline!N57</f>
        <v>-22226.238269650166</v>
      </c>
      <c r="K52" s="228">
        <f ca="1">Baseline!O57</f>
        <v>-24316.867786300998</v>
      </c>
      <c r="L52" s="228">
        <f ca="1">Baseline!P57</f>
        <v>-24676.039725195958</v>
      </c>
      <c r="M52" s="228">
        <f ca="1">Baseline!Q57</f>
        <v>-54158.151229139919</v>
      </c>
      <c r="N52" s="228">
        <f ca="1">Baseline!R57</f>
        <v>-57770.090593902118</v>
      </c>
      <c r="O52" s="228">
        <f ca="1">Baseline!S57</f>
        <v>-58877.781833443725</v>
      </c>
      <c r="P52" s="228">
        <f ca="1">Baseline!T57</f>
        <v>-67262.861377233465</v>
      </c>
      <c r="Q52" s="228">
        <f ca="1">Baseline!U57</f>
        <v>-72972.521917120117</v>
      </c>
    </row>
    <row r="53" spans="1:17" s="63" customFormat="1">
      <c r="A53" s="50"/>
      <c r="B53" s="441" t="str">
        <f>DataInput!B157</f>
        <v>Commercial Bank Loans (maturity 1 to 5 years, including Agric Loans, Infrastructure Loans, and MSMEDF)</v>
      </c>
      <c r="C53" s="72"/>
      <c r="D53" s="73"/>
      <c r="E53" s="73"/>
      <c r="H53" s="164">
        <f>Baseline!L64</f>
        <v>0</v>
      </c>
      <c r="I53" s="164">
        <f>Baseline!M64</f>
        <v>0</v>
      </c>
      <c r="J53" s="164">
        <f>Baseline!N64</f>
        <v>0</v>
      </c>
      <c r="K53" s="164">
        <f>Baseline!O64</f>
        <v>0</v>
      </c>
      <c r="L53" s="164">
        <f>Baseline!P64</f>
        <v>0</v>
      </c>
      <c r="M53" s="164">
        <f>Baseline!Q64</f>
        <v>0</v>
      </c>
      <c r="N53" s="164">
        <f>Baseline!R64</f>
        <v>0</v>
      </c>
      <c r="O53" s="164">
        <f>Baseline!S64</f>
        <v>0</v>
      </c>
      <c r="P53" s="164">
        <f>Baseline!T64</f>
        <v>0</v>
      </c>
      <c r="Q53" s="164">
        <f>Baseline!U64</f>
        <v>0</v>
      </c>
    </row>
    <row r="54" spans="1:17" s="63" customFormat="1">
      <c r="A54" s="50"/>
      <c r="B54" s="441" t="str">
        <f>DataInput!B158</f>
        <v>Commercial Bank Loans (maturity 6 years or longer, including Agric Loans, Infrastructure Loans, and MSMEDF)</v>
      </c>
      <c r="C54" s="72"/>
      <c r="D54" s="73"/>
      <c r="E54" s="73"/>
      <c r="H54" s="164">
        <f>Baseline!L65</f>
        <v>0</v>
      </c>
      <c r="I54" s="164">
        <f>Baseline!M65</f>
        <v>0</v>
      </c>
      <c r="J54" s="164">
        <f>Baseline!N65</f>
        <v>0</v>
      </c>
      <c r="K54" s="164">
        <f>Baseline!O65</f>
        <v>0</v>
      </c>
      <c r="L54" s="164">
        <f>Baseline!P65</f>
        <v>0</v>
      </c>
      <c r="M54" s="164">
        <f>Baseline!Q65</f>
        <v>0</v>
      </c>
      <c r="N54" s="164">
        <f>Baseline!R65</f>
        <v>0</v>
      </c>
      <c r="O54" s="164">
        <f>Baseline!S65</f>
        <v>0</v>
      </c>
      <c r="P54" s="164">
        <f>Baseline!T65</f>
        <v>0</v>
      </c>
      <c r="Q54" s="164">
        <f>Baseline!U65</f>
        <v>0</v>
      </c>
    </row>
    <row r="55" spans="1:17" s="63" customFormat="1">
      <c r="A55" s="50"/>
      <c r="B55" s="441" t="str">
        <f>DataInput!B159</f>
        <v>State Bonds (maturity 1 to 5 years)</v>
      </c>
      <c r="C55" s="72"/>
      <c r="D55" s="73"/>
      <c r="E55" s="73"/>
      <c r="H55" s="164">
        <f>Baseline!L66</f>
        <v>0</v>
      </c>
      <c r="I55" s="164">
        <f>Baseline!M66</f>
        <v>0</v>
      </c>
      <c r="J55" s="164">
        <f>Baseline!N66</f>
        <v>0</v>
      </c>
      <c r="K55" s="164">
        <f>Baseline!O66</f>
        <v>0</v>
      </c>
      <c r="L55" s="164">
        <f>Baseline!P66</f>
        <v>0</v>
      </c>
      <c r="M55" s="164">
        <f>Baseline!Q66</f>
        <v>0</v>
      </c>
      <c r="N55" s="164">
        <f>Baseline!R66</f>
        <v>0</v>
      </c>
      <c r="O55" s="164">
        <f>Baseline!S66</f>
        <v>0</v>
      </c>
      <c r="P55" s="164">
        <f>Baseline!T66</f>
        <v>0</v>
      </c>
      <c r="Q55" s="164">
        <f>Baseline!U66</f>
        <v>0</v>
      </c>
    </row>
    <row r="56" spans="1:17" s="63" customFormat="1">
      <c r="A56" s="50"/>
      <c r="B56" s="441" t="str">
        <f>DataInput!B160</f>
        <v>State Bonds (maturity 6 years or longer)</v>
      </c>
      <c r="C56" s="72"/>
      <c r="D56" s="73"/>
      <c r="E56" s="73"/>
      <c r="H56" s="164">
        <f>Baseline!L67</f>
        <v>35000</v>
      </c>
      <c r="I56" s="164">
        <f>Baseline!M67</f>
        <v>33250</v>
      </c>
      <c r="J56" s="164">
        <f>Baseline!N67</f>
        <v>31587.5</v>
      </c>
      <c r="K56" s="164">
        <f>Baseline!O67</f>
        <v>30008.124999999996</v>
      </c>
      <c r="L56" s="164">
        <f>Baseline!P67</f>
        <v>28507.71875</v>
      </c>
      <c r="M56" s="164">
        <f>Baseline!Q67</f>
        <v>27082.332812500001</v>
      </c>
      <c r="N56" s="164">
        <f>Baseline!R67</f>
        <v>25728.216171874996</v>
      </c>
      <c r="O56" s="164">
        <f>Baseline!S67</f>
        <v>24441.805363281248</v>
      </c>
      <c r="P56" s="164">
        <f>Baseline!T67</f>
        <v>23219.715095117186</v>
      </c>
      <c r="Q56" s="164">
        <f>Baseline!U67</f>
        <v>22058.729340361326</v>
      </c>
    </row>
    <row r="57" spans="1:17" s="63" customFormat="1">
      <c r="A57" s="50"/>
      <c r="B57" s="441" t="str">
        <f>DataInput!B161</f>
        <v>Other Domestic Financing</v>
      </c>
      <c r="C57" s="72"/>
      <c r="D57" s="73"/>
      <c r="E57" s="73"/>
      <c r="H57" s="164">
        <f>Baseline!L68</f>
        <v>20000</v>
      </c>
      <c r="I57" s="164">
        <f>Baseline!M68</f>
        <v>19000</v>
      </c>
      <c r="J57" s="164">
        <f>Baseline!N68</f>
        <v>18050</v>
      </c>
      <c r="K57" s="164">
        <f>Baseline!O68</f>
        <v>17147.499999999996</v>
      </c>
      <c r="L57" s="164">
        <f>Baseline!P68</f>
        <v>16290.125</v>
      </c>
      <c r="M57" s="164">
        <f>Baseline!Q68</f>
        <v>15475.61875</v>
      </c>
      <c r="N57" s="164">
        <f>Baseline!R68</f>
        <v>14701.837812499998</v>
      </c>
      <c r="O57" s="164">
        <f>Baseline!S68</f>
        <v>13966.745921874999</v>
      </c>
      <c r="P57" s="164">
        <f>Baseline!T68</f>
        <v>13268.408625781249</v>
      </c>
      <c r="Q57" s="164">
        <f>Baseline!U68</f>
        <v>12604.988194492185</v>
      </c>
    </row>
    <row r="58" spans="1:17" s="63" customFormat="1">
      <c r="A58" s="50"/>
      <c r="B58" s="441" t="str">
        <f>DataInput!B163</f>
        <v>External Financing - Concessional Loans (e.g., World Bank, African Development Bank)</v>
      </c>
      <c r="C58" s="72"/>
      <c r="D58" s="73"/>
      <c r="E58" s="73"/>
      <c r="H58" s="164">
        <f>Baseline!L70*Baseline!L$8</f>
        <v>0</v>
      </c>
      <c r="I58" s="164">
        <f>Baseline!M70*Baseline!M$8</f>
        <v>0</v>
      </c>
      <c r="J58" s="164">
        <f>Baseline!N70*Baseline!N$8</f>
        <v>0</v>
      </c>
      <c r="K58" s="164">
        <f>Baseline!O70*Baseline!O$8</f>
        <v>0</v>
      </c>
      <c r="L58" s="164">
        <f>Baseline!P70*Baseline!P$8</f>
        <v>0</v>
      </c>
      <c r="M58" s="164">
        <f>Baseline!Q70*Baseline!Q$8</f>
        <v>0</v>
      </c>
      <c r="N58" s="164">
        <f>Baseline!R70*Baseline!R$8</f>
        <v>0</v>
      </c>
      <c r="O58" s="164">
        <f>Baseline!S70*Baseline!S$8</f>
        <v>0</v>
      </c>
      <c r="P58" s="164">
        <f>Baseline!T70*Baseline!T$8</f>
        <v>0</v>
      </c>
      <c r="Q58" s="164">
        <f>Baseline!U70*Baseline!U$8</f>
        <v>0</v>
      </c>
    </row>
    <row r="59" spans="1:17" s="63" customFormat="1">
      <c r="A59" s="50"/>
      <c r="B59" s="441" t="str">
        <f>DataInput!B164</f>
        <v>External Financing - Bilateral Loans</v>
      </c>
      <c r="C59" s="72"/>
      <c r="D59" s="73"/>
      <c r="E59" s="73"/>
      <c r="H59" s="164">
        <f>Baseline!L71*Baseline!L$8</f>
        <v>0</v>
      </c>
      <c r="I59" s="164">
        <f>Baseline!M71*Baseline!M$8</f>
        <v>0</v>
      </c>
      <c r="J59" s="164">
        <f>Baseline!N71*Baseline!N$8</f>
        <v>0</v>
      </c>
      <c r="K59" s="164">
        <f>Baseline!O71*Baseline!O$8</f>
        <v>0</v>
      </c>
      <c r="L59" s="164">
        <f>Baseline!P71*Baseline!P$8</f>
        <v>0</v>
      </c>
      <c r="M59" s="164">
        <f>Baseline!Q71*Baseline!Q$8</f>
        <v>0</v>
      </c>
      <c r="N59" s="164">
        <f>Baseline!R71*Baseline!R$8</f>
        <v>0</v>
      </c>
      <c r="O59" s="164">
        <f>Baseline!S71*Baseline!S$8</f>
        <v>0</v>
      </c>
      <c r="P59" s="164">
        <f>Baseline!T71*Baseline!T$8</f>
        <v>0</v>
      </c>
      <c r="Q59" s="164">
        <f>Baseline!U71*Baseline!U$8</f>
        <v>0</v>
      </c>
    </row>
    <row r="60" spans="1:17" s="63" customFormat="1">
      <c r="A60" s="50"/>
      <c r="B60" s="441" t="str">
        <f>DataInput!B165</f>
        <v>Other External Financing</v>
      </c>
      <c r="C60" s="72"/>
      <c r="D60" s="73"/>
      <c r="E60" s="73"/>
      <c r="H60" s="164">
        <f>Baseline!L72*Baseline!L$8</f>
        <v>0</v>
      </c>
      <c r="I60" s="164">
        <f>Baseline!M72*Baseline!M$8</f>
        <v>0</v>
      </c>
      <c r="J60" s="164">
        <f>Baseline!N72*Baseline!N$8</f>
        <v>0</v>
      </c>
      <c r="K60" s="164">
        <f>Baseline!O72*Baseline!O$8</f>
        <v>0</v>
      </c>
      <c r="L60" s="164">
        <f>Baseline!P72*Baseline!P$8</f>
        <v>0</v>
      </c>
      <c r="M60" s="164">
        <f>Baseline!Q72*Baseline!Q$8</f>
        <v>0</v>
      </c>
      <c r="N60" s="164">
        <f>Baseline!R72*Baseline!R$8</f>
        <v>0</v>
      </c>
      <c r="O60" s="164">
        <f>Baseline!S72*Baseline!S$8</f>
        <v>0</v>
      </c>
      <c r="P60" s="164">
        <f>Baseline!T72*Baseline!T$8</f>
        <v>0</v>
      </c>
      <c r="Q60" s="164">
        <f>Baseline!U72*Baseline!U$8</f>
        <v>0</v>
      </c>
    </row>
    <row r="61" spans="1:17" s="63" customFormat="1">
      <c r="A61" s="45"/>
      <c r="B61" s="441" t="s">
        <v>393</v>
      </c>
      <c r="C61" s="48"/>
      <c r="D61" s="48"/>
      <c r="E61" s="48"/>
      <c r="F61" s="48"/>
      <c r="G61" s="48"/>
      <c r="H61" s="48">
        <f>H52-SUM(H53:H60)</f>
        <v>-78995.537312455737</v>
      </c>
      <c r="I61" s="48">
        <f t="shared" ref="I61:Q61" ca="1" si="1">I52-SUM(I53:I60)</f>
        <v>-77236.356966218475</v>
      </c>
      <c r="J61" s="48">
        <f t="shared" ca="1" si="1"/>
        <v>-71863.738269650174</v>
      </c>
      <c r="K61" s="48">
        <f t="shared" ca="1" si="1"/>
        <v>-71472.492786300994</v>
      </c>
      <c r="L61" s="48">
        <f t="shared" ca="1" si="1"/>
        <v>-69473.883475195966</v>
      </c>
      <c r="M61" s="48">
        <f t="shared" ca="1" si="1"/>
        <v>-96716.102791639918</v>
      </c>
      <c r="N61" s="48">
        <f t="shared" ca="1" si="1"/>
        <v>-98200.144578277104</v>
      </c>
      <c r="O61" s="48">
        <f t="shared" ca="1" si="1"/>
        <v>-97286.33311859997</v>
      </c>
      <c r="P61" s="48">
        <f t="shared" ca="1" si="1"/>
        <v>-103750.9850981319</v>
      </c>
      <c r="Q61" s="48">
        <f t="shared" ca="1" si="1"/>
        <v>-107636.23945197363</v>
      </c>
    </row>
    <row r="62" spans="1:17" ht="15">
      <c r="A62" s="185"/>
      <c r="B62" s="269"/>
      <c r="C62" s="272"/>
      <c r="D62" s="272"/>
      <c r="E62" s="272"/>
      <c r="F62" s="272"/>
      <c r="G62" s="270"/>
      <c r="H62" s="270"/>
      <c r="I62" s="270"/>
      <c r="J62" s="270"/>
      <c r="K62" s="270"/>
      <c r="L62" s="270"/>
      <c r="M62" s="270"/>
      <c r="N62" s="270"/>
      <c r="O62" s="221"/>
      <c r="P62" s="221"/>
      <c r="Q62" s="221"/>
    </row>
    <row r="63" spans="1:17" ht="15">
      <c r="A63" s="293"/>
      <c r="B63" s="165" t="s">
        <v>394</v>
      </c>
      <c r="C63" s="165"/>
      <c r="D63" s="165"/>
      <c r="E63" s="165"/>
      <c r="F63" s="165"/>
      <c r="G63" s="165"/>
      <c r="H63" s="167"/>
      <c r="I63" s="167"/>
      <c r="J63" s="167"/>
      <c r="K63" s="167"/>
      <c r="L63" s="167"/>
      <c r="M63" s="167"/>
      <c r="N63" s="167"/>
      <c r="O63" s="167"/>
      <c r="P63" s="167"/>
      <c r="Q63" s="167"/>
    </row>
    <row r="64" spans="1:17" ht="15">
      <c r="A64" s="293"/>
      <c r="B64" s="442"/>
      <c r="C64" s="442"/>
      <c r="D64" s="442"/>
      <c r="E64" s="442"/>
      <c r="F64" s="442"/>
      <c r="G64" s="442"/>
      <c r="H64" s="443"/>
      <c r="I64" s="443"/>
      <c r="J64" s="443"/>
      <c r="K64" s="443"/>
      <c r="L64" s="443"/>
      <c r="M64" s="443"/>
      <c r="N64" s="443"/>
      <c r="O64" s="443"/>
      <c r="P64" s="443"/>
      <c r="Q64" s="443"/>
    </row>
    <row r="65" spans="1:18" ht="15">
      <c r="A65" s="293"/>
      <c r="B65" s="258" t="s">
        <v>216</v>
      </c>
      <c r="C65" s="262">
        <f>Baseline!G107</f>
        <v>141852.10725286513</v>
      </c>
      <c r="D65" s="262">
        <f>Baseline!H107</f>
        <v>157257.80407878614</v>
      </c>
      <c r="E65" s="262">
        <f>Baseline!I107</f>
        <v>164076.0813640175</v>
      </c>
      <c r="F65" s="262">
        <f>Baseline!J107</f>
        <v>225814.99905458503</v>
      </c>
      <c r="G65" s="262">
        <f>Baseline!K107</f>
        <v>235074.69480103999</v>
      </c>
      <c r="H65" s="262">
        <f>Baseline!L107</f>
        <v>219295.11818805346</v>
      </c>
      <c r="I65" s="262">
        <f ca="1">Baseline!M107</f>
        <v>190325.53265333219</v>
      </c>
      <c r="J65" s="262">
        <f ca="1">Baseline!N107</f>
        <v>159051.25638926055</v>
      </c>
      <c r="K65" s="262">
        <f ca="1">Baseline!O107</f>
        <v>125584.65475727554</v>
      </c>
      <c r="L65" s="262">
        <f ca="1">Baseline!P107</f>
        <v>89652.100542569824</v>
      </c>
      <c r="M65" s="262">
        <f ca="1">Baseline!Q107</f>
        <v>51120.852460358961</v>
      </c>
      <c r="N65" s="262">
        <f ca="1">Baseline!R107</f>
        <v>8350.759007330751</v>
      </c>
      <c r="O65" s="262">
        <f ca="1">Baseline!S107</f>
        <v>-38910.756324616115</v>
      </c>
      <c r="P65" s="262">
        <f ca="1">Baseline!T107</f>
        <v>-91014.68965604101</v>
      </c>
      <c r="Q65" s="262">
        <f ca="1">Baseline!U107</f>
        <v>-148503.78388732424</v>
      </c>
    </row>
    <row r="66" spans="1:18" ht="15">
      <c r="A66" s="278"/>
      <c r="B66" s="224" t="s">
        <v>64</v>
      </c>
      <c r="C66" s="228">
        <f>Baseline!G108</f>
        <v>26329.855195105141</v>
      </c>
      <c r="D66" s="228">
        <f>Baseline!H108</f>
        <v>29115.710949806158</v>
      </c>
      <c r="E66" s="228">
        <f>Baseline!I108</f>
        <v>38427.375821517504</v>
      </c>
      <c r="F66" s="228">
        <f>Baseline!J108</f>
        <v>57859.15033226501</v>
      </c>
      <c r="G66" s="228">
        <f>Baseline!K108</f>
        <v>68121.10988176</v>
      </c>
      <c r="H66" s="228">
        <f>Baseline!L108</f>
        <v>77351.19155039922</v>
      </c>
      <c r="I66" s="228">
        <f ca="1">Baseline!M108</f>
        <v>75414.127716826421</v>
      </c>
      <c r="J66" s="228">
        <f ca="1">Baseline!N108</f>
        <v>73380.210691574961</v>
      </c>
      <c r="K66" s="228">
        <f ca="1">Baseline!O108</f>
        <v>71244.59781506093</v>
      </c>
      <c r="L66" s="228">
        <f ca="1">Baseline!P108</f>
        <v>69002.204294721203</v>
      </c>
      <c r="M66" s="228">
        <f ca="1">Baseline!Q108</f>
        <v>66647.691098364492</v>
      </c>
      <c r="N66" s="228">
        <f ca="1">Baseline!R108</f>
        <v>64175.452242189953</v>
      </c>
      <c r="O66" s="228">
        <f ca="1">Baseline!S108</f>
        <v>61579.60144320668</v>
      </c>
      <c r="P66" s="228">
        <f ca="1">Baseline!T108</f>
        <v>58853.958104274243</v>
      </c>
      <c r="Q66" s="228">
        <f ca="1">Baseline!U108</f>
        <v>55992.032598395192</v>
      </c>
    </row>
    <row r="67" spans="1:18" ht="15">
      <c r="A67" s="278"/>
      <c r="B67" s="224" t="s">
        <v>65</v>
      </c>
      <c r="C67" s="228">
        <f>Baseline!G109</f>
        <v>115522.25205775999</v>
      </c>
      <c r="D67" s="228">
        <f>Baseline!H109</f>
        <v>128142.09312897999</v>
      </c>
      <c r="E67" s="228">
        <f>Baseline!I109</f>
        <v>125648.7055425</v>
      </c>
      <c r="F67" s="228">
        <f>Baseline!J109</f>
        <v>167955.84872232002</v>
      </c>
      <c r="G67" s="228">
        <f>Baseline!K109</f>
        <v>166953.58491927999</v>
      </c>
      <c r="H67" s="228">
        <f>Baseline!L109</f>
        <v>141943.92663765425</v>
      </c>
      <c r="I67" s="228">
        <f ca="1">Baseline!M109</f>
        <v>114911.40493650577</v>
      </c>
      <c r="J67" s="228">
        <f ca="1">Baseline!N109</f>
        <v>85671.045697685593</v>
      </c>
      <c r="K67" s="228">
        <f ca="1">Baseline!O109</f>
        <v>54340.056942214607</v>
      </c>
      <c r="L67" s="228">
        <f ca="1">Baseline!P109</f>
        <v>20649.896247848636</v>
      </c>
      <c r="M67" s="228">
        <f ca="1">Baseline!Q109</f>
        <v>-15526.838638005516</v>
      </c>
      <c r="N67" s="228">
        <f ca="1">Baseline!R109</f>
        <v>-55824.693234859209</v>
      </c>
      <c r="O67" s="228">
        <f ca="1">Baseline!S109</f>
        <v>-100490.3577678228</v>
      </c>
      <c r="P67" s="228">
        <f ca="1">Baseline!T109</f>
        <v>-149868.64776031527</v>
      </c>
      <c r="Q67" s="228">
        <f ca="1">Baseline!U109</f>
        <v>-204495.81648571944</v>
      </c>
    </row>
    <row r="68" spans="1:18" ht="15">
      <c r="A68" s="278"/>
      <c r="B68" s="258" t="s">
        <v>215</v>
      </c>
      <c r="C68" s="262"/>
      <c r="D68" s="262"/>
      <c r="E68" s="262"/>
      <c r="F68" s="262"/>
      <c r="G68" s="262"/>
      <c r="H68" s="262">
        <f>Baseline!L110</f>
        <v>-23995.537312455741</v>
      </c>
      <c r="I68" s="262">
        <f ca="1">Baseline!M110</f>
        <v>-24986.356966218467</v>
      </c>
      <c r="J68" s="262">
        <f ca="1">Baseline!N110</f>
        <v>-22226.238269650166</v>
      </c>
      <c r="K68" s="262">
        <f ca="1">Baseline!O110</f>
        <v>-24316.867786300998</v>
      </c>
      <c r="L68" s="262">
        <f ca="1">Baseline!P110</f>
        <v>-24676.039725195958</v>
      </c>
      <c r="M68" s="262">
        <f ca="1">Baseline!Q110</f>
        <v>-54158.151229139919</v>
      </c>
      <c r="N68" s="262">
        <f ca="1">Baseline!R110</f>
        <v>-57770.090593902118</v>
      </c>
      <c r="O68" s="262">
        <f ca="1">Baseline!S110</f>
        <v>-58877.781833443725</v>
      </c>
      <c r="P68" s="262">
        <f ca="1">Baseline!T110</f>
        <v>-67262.861377233465</v>
      </c>
      <c r="Q68" s="262">
        <f ca="1">Baseline!U110</f>
        <v>-72972.521917120117</v>
      </c>
    </row>
    <row r="69" spans="1:18" ht="15">
      <c r="A69" s="278"/>
      <c r="B69" s="224" t="s">
        <v>64</v>
      </c>
      <c r="C69" s="228"/>
      <c r="D69" s="228"/>
      <c r="E69" s="228"/>
      <c r="F69" s="228"/>
      <c r="G69" s="228"/>
      <c r="H69" s="228">
        <f>Baseline!L111</f>
        <v>0</v>
      </c>
      <c r="I69" s="228">
        <f>Baseline!M111</f>
        <v>0</v>
      </c>
      <c r="J69" s="228">
        <f>Baseline!N111</f>
        <v>0</v>
      </c>
      <c r="K69" s="228">
        <f>Baseline!O111</f>
        <v>0</v>
      </c>
      <c r="L69" s="228">
        <f>Baseline!P111</f>
        <v>0</v>
      </c>
      <c r="M69" s="228">
        <f>Baseline!Q111</f>
        <v>0</v>
      </c>
      <c r="N69" s="228">
        <f>Baseline!R111</f>
        <v>0</v>
      </c>
      <c r="O69" s="228">
        <f>Baseline!S111</f>
        <v>0</v>
      </c>
      <c r="P69" s="228">
        <f>Baseline!T111</f>
        <v>0</v>
      </c>
      <c r="Q69" s="228">
        <f>Baseline!U111</f>
        <v>0</v>
      </c>
    </row>
    <row r="70" spans="1:18" ht="15">
      <c r="A70" s="278"/>
      <c r="B70" s="224" t="s">
        <v>65</v>
      </c>
      <c r="C70" s="228"/>
      <c r="D70" s="228"/>
      <c r="E70" s="228"/>
      <c r="F70" s="228"/>
      <c r="G70" s="228"/>
      <c r="H70" s="228">
        <f>Baseline!L112</f>
        <v>-23995.537312455737</v>
      </c>
      <c r="I70" s="228">
        <f ca="1">Baseline!M112</f>
        <v>-24986.356966218475</v>
      </c>
      <c r="J70" s="228">
        <f ca="1">Baseline!N112</f>
        <v>-22226.238269650174</v>
      </c>
      <c r="K70" s="228">
        <f ca="1">Baseline!O112</f>
        <v>-24316.867786301002</v>
      </c>
      <c r="L70" s="228">
        <f ca="1">Baseline!P112</f>
        <v>-24676.039725195966</v>
      </c>
      <c r="M70" s="228">
        <f ca="1">Baseline!Q112</f>
        <v>-54158.151229139919</v>
      </c>
      <c r="N70" s="228">
        <f ca="1">Baseline!R112</f>
        <v>-57770.09059390211</v>
      </c>
      <c r="O70" s="228">
        <f ca="1">Baseline!S112</f>
        <v>-58877.781833443725</v>
      </c>
      <c r="P70" s="228">
        <f ca="1">Baseline!T112</f>
        <v>-67262.861377233465</v>
      </c>
      <c r="Q70" s="228">
        <f ca="1">Baseline!U112</f>
        <v>-72972.521917120117</v>
      </c>
    </row>
    <row r="71" spans="1:18" ht="15">
      <c r="A71" s="278"/>
      <c r="B71" s="258" t="s">
        <v>214</v>
      </c>
      <c r="C71" s="262">
        <f>Baseline!G113</f>
        <v>1204.0948514742799</v>
      </c>
      <c r="D71" s="262">
        <f>Baseline!H113</f>
        <v>1486.0628325361731</v>
      </c>
      <c r="E71" s="262">
        <f>Baseline!I113</f>
        <v>1966.1344754043937</v>
      </c>
      <c r="F71" s="262">
        <f>Baseline!J113</f>
        <v>2048.435682635185</v>
      </c>
      <c r="G71" s="262">
        <f>Baseline!K113</f>
        <v>2525.3967569747269</v>
      </c>
      <c r="H71" s="262">
        <f>Baseline!L113</f>
        <v>2858.9436678107704</v>
      </c>
      <c r="I71" s="262">
        <f ca="1">Baseline!M113</f>
        <v>3983.2285685028091</v>
      </c>
      <c r="J71" s="262">
        <f ca="1">Baseline!N113</f>
        <v>9048.037994421451</v>
      </c>
      <c r="K71" s="262">
        <f ca="1">Baseline!O113</f>
        <v>9149.7338456840225</v>
      </c>
      <c r="L71" s="262">
        <f ca="1">Baseline!P113</f>
        <v>11256.514489509724</v>
      </c>
      <c r="M71" s="262">
        <f ca="1">Baseline!Q113</f>
        <v>-15626.903146929028</v>
      </c>
      <c r="N71" s="262">
        <f ca="1">Baseline!R113</f>
        <v>-14999.997140873929</v>
      </c>
      <c r="O71" s="262">
        <f ca="1">Baseline!S113</f>
        <v>-11616.266501496902</v>
      </c>
      <c r="P71" s="262">
        <f ca="1">Baseline!T113</f>
        <v>-15158.928045808567</v>
      </c>
      <c r="Q71" s="262">
        <f ca="1">Baseline!U113</f>
        <v>-15483.427685836908</v>
      </c>
    </row>
    <row r="72" spans="1:18" ht="15">
      <c r="A72" s="278"/>
      <c r="B72" s="224" t="s">
        <v>64</v>
      </c>
      <c r="C72" s="228">
        <f>Baseline!G114</f>
        <v>749.37921787428002</v>
      </c>
      <c r="D72" s="228">
        <f>Baseline!H114</f>
        <v>1013.9213346861732</v>
      </c>
      <c r="E72" s="228">
        <f>Baseline!I114</f>
        <v>1285.7762761843937</v>
      </c>
      <c r="F72" s="228">
        <f>Baseline!J114</f>
        <v>1353.2165613851851</v>
      </c>
      <c r="G72" s="228">
        <f>Baseline!K114</f>
        <v>1511.2757878047269</v>
      </c>
      <c r="H72" s="228">
        <f>Baseline!L114</f>
        <v>1844.8226986407706</v>
      </c>
      <c r="I72" s="228">
        <f ca="1">Baseline!M114</f>
        <v>1937.0638335728088</v>
      </c>
      <c r="J72" s="228">
        <f ca="1">Baseline!N114</f>
        <v>2033.9170252514496</v>
      </c>
      <c r="K72" s="228">
        <f ca="1">Baseline!O114</f>
        <v>2135.6128765140215</v>
      </c>
      <c r="L72" s="228">
        <f ca="1">Baseline!P114</f>
        <v>2242.3935203397227</v>
      </c>
      <c r="M72" s="228">
        <f ca="1">Baseline!Q114</f>
        <v>2354.5131963567092</v>
      </c>
      <c r="N72" s="228">
        <f ca="1">Baseline!R114</f>
        <v>2472.2388561745447</v>
      </c>
      <c r="O72" s="228">
        <f ca="1">Baseline!S114</f>
        <v>2595.8507989832715</v>
      </c>
      <c r="P72" s="228">
        <f ca="1">Baseline!T114</f>
        <v>2725.6433389324357</v>
      </c>
      <c r="Q72" s="228">
        <f ca="1">Baseline!U114</f>
        <v>2861.9255058790563</v>
      </c>
    </row>
    <row r="73" spans="1:18" ht="15">
      <c r="A73" s="278"/>
      <c r="B73" s="224" t="s">
        <v>65</v>
      </c>
      <c r="C73" s="228">
        <f>Baseline!G115</f>
        <v>454.71563360000005</v>
      </c>
      <c r="D73" s="228">
        <f>Baseline!H115</f>
        <v>472.14149785000001</v>
      </c>
      <c r="E73" s="228">
        <f>Baseline!I115</f>
        <v>680.35819921999996</v>
      </c>
      <c r="F73" s="228">
        <f>Baseline!J115</f>
        <v>695.21912125000006</v>
      </c>
      <c r="G73" s="228">
        <f>Baseline!K115</f>
        <v>1014.1209691700001</v>
      </c>
      <c r="H73" s="228">
        <f>Baseline!L115</f>
        <v>1014.1209691700001</v>
      </c>
      <c r="I73" s="228">
        <f ca="1">Baseline!M115</f>
        <v>2046.1647349300001</v>
      </c>
      <c r="J73" s="228">
        <f ca="1">Baseline!N115</f>
        <v>7014.1209691700005</v>
      </c>
      <c r="K73" s="228">
        <f ca="1">Baseline!O115</f>
        <v>7014.1209691700005</v>
      </c>
      <c r="L73" s="228">
        <f ca="1">Baseline!P115</f>
        <v>9014.1209691700005</v>
      </c>
      <c r="M73" s="228">
        <f ca="1">Baseline!Q115</f>
        <v>-17981.416343285739</v>
      </c>
      <c r="N73" s="228">
        <f ca="1">Baseline!R115</f>
        <v>-17472.235997048476</v>
      </c>
      <c r="O73" s="228">
        <f ca="1">Baseline!S115</f>
        <v>-14212.117300480173</v>
      </c>
      <c r="P73" s="228">
        <f ca="1">Baseline!T115</f>
        <v>-17884.571384741001</v>
      </c>
      <c r="Q73" s="228">
        <f ca="1">Baseline!U115</f>
        <v>-18345.353191715963</v>
      </c>
    </row>
    <row r="74" spans="1:18" ht="15">
      <c r="A74" s="278"/>
      <c r="B74" s="258" t="s">
        <v>264</v>
      </c>
      <c r="C74" s="262">
        <f>Baseline!G116</f>
        <v>1913.33380841647</v>
      </c>
      <c r="D74" s="262">
        <f>Baseline!H116</f>
        <v>2149.1946417313279</v>
      </c>
      <c r="E74" s="262">
        <f>Baseline!I116</f>
        <v>2318.2768191000159</v>
      </c>
      <c r="F74" s="262">
        <f>Baseline!J116</f>
        <v>2171.6287262400001</v>
      </c>
      <c r="G74" s="262">
        <f>Baseline!K116</f>
        <v>2544.7760527899995</v>
      </c>
      <c r="H74" s="262">
        <f>Baseline!L116</f>
        <v>2749.9541354294997</v>
      </c>
      <c r="I74" s="262">
        <f>Baseline!M116</f>
        <v>2115.071236596516</v>
      </c>
      <c r="J74" s="262">
        <f ca="1">Baseline!N116</f>
        <v>1364.6132456490868</v>
      </c>
      <c r="K74" s="262">
        <f ca="1">Baseline!O116</f>
        <v>804.23024979870479</v>
      </c>
      <c r="L74" s="262">
        <f ca="1">Baseline!P116</f>
        <v>51.819261167232071</v>
      </c>
      <c r="M74" s="262">
        <f ca="1">Baseline!Q116</f>
        <v>-747.65593254432724</v>
      </c>
      <c r="N74" s="262">
        <f ca="1">Baseline!R116</f>
        <v>-3097.3216958782896</v>
      </c>
      <c r="O74" s="262">
        <f ca="1">Baseline!S116</f>
        <v>-5605.1049869394355</v>
      </c>
      <c r="P74" s="262">
        <f ca="1">Baseline!T116</f>
        <v>-8364.702469167154</v>
      </c>
      <c r="Q74" s="262">
        <f ca="1">Baseline!U116</f>
        <v>-11562.901825912566</v>
      </c>
    </row>
    <row r="75" spans="1:18" ht="15">
      <c r="A75" s="278"/>
      <c r="B75" s="224" t="s">
        <v>64</v>
      </c>
      <c r="C75" s="228">
        <f>Baseline!G117</f>
        <v>315.32915494647006</v>
      </c>
      <c r="D75" s="228">
        <f>Baseline!H117</f>
        <v>297.55214086132793</v>
      </c>
      <c r="E75" s="228">
        <f>Baseline!I117</f>
        <v>332.76194914001599</v>
      </c>
      <c r="F75" s="228">
        <f>Baseline!J117</f>
        <v>289.35785958000002</v>
      </c>
      <c r="G75" s="228">
        <f>Baseline!K117</f>
        <v>225.85071360000003</v>
      </c>
      <c r="H75" s="228">
        <f>Baseline!L117</f>
        <v>315.08252928000007</v>
      </c>
      <c r="I75" s="228">
        <f>Baseline!M117</f>
        <v>378.099035136</v>
      </c>
      <c r="J75" s="228">
        <f ca="1">Baseline!N117</f>
        <v>453.71884216320001</v>
      </c>
      <c r="K75" s="228">
        <f ca="1">Baseline!O117</f>
        <v>544.46261059584003</v>
      </c>
      <c r="L75" s="228">
        <f ca="1">Baseline!P117</f>
        <v>653.35513271500793</v>
      </c>
      <c r="M75" s="228">
        <f ca="1">Baseline!Q117</f>
        <v>784.02615925800944</v>
      </c>
      <c r="N75" s="228">
        <f ca="1">Baseline!R117</f>
        <v>940.83139110961145</v>
      </c>
      <c r="O75" s="228">
        <f ca="1">Baseline!S117</f>
        <v>1128.9976693315336</v>
      </c>
      <c r="P75" s="228">
        <f ca="1">Baseline!T117</f>
        <v>1354.7972031978404</v>
      </c>
      <c r="Q75" s="228">
        <f ca="1">Baseline!U117</f>
        <v>1625.7566438374083</v>
      </c>
    </row>
    <row r="76" spans="1:18" ht="15">
      <c r="A76" s="278"/>
      <c r="B76" s="224" t="s">
        <v>65</v>
      </c>
      <c r="C76" s="228">
        <f>Baseline!G118</f>
        <v>1598.00465347</v>
      </c>
      <c r="D76" s="228">
        <f>Baseline!H118</f>
        <v>1851.6425008699998</v>
      </c>
      <c r="E76" s="228">
        <f>Baseline!I118</f>
        <v>1985.5148699600002</v>
      </c>
      <c r="F76" s="228">
        <f>Baseline!J118</f>
        <v>1882.2708666600001</v>
      </c>
      <c r="G76" s="228">
        <f>Baseline!K118</f>
        <v>2318.9253391899997</v>
      </c>
      <c r="H76" s="228">
        <f>Baseline!L118</f>
        <v>2434.8716061494997</v>
      </c>
      <c r="I76" s="228">
        <f>Baseline!M118</f>
        <v>1736.9722014605159</v>
      </c>
      <c r="J76" s="228">
        <f ca="1">Baseline!N118</f>
        <v>910.89440348588687</v>
      </c>
      <c r="K76" s="228">
        <f ca="1">Baseline!O118</f>
        <v>259.76763920286476</v>
      </c>
      <c r="L76" s="228">
        <f ca="1">Baseline!P118</f>
        <v>-601.53587154777597</v>
      </c>
      <c r="M76" s="228">
        <f ca="1">Baseline!Q118</f>
        <v>-1531.6820918023368</v>
      </c>
      <c r="N76" s="228">
        <f ca="1">Baseline!R118</f>
        <v>-4038.1530869879007</v>
      </c>
      <c r="O76" s="228">
        <f ca="1">Baseline!S118</f>
        <v>-6734.1026562709685</v>
      </c>
      <c r="P76" s="228">
        <f ca="1">Baseline!T118</f>
        <v>-9719.4996723649947</v>
      </c>
      <c r="Q76" s="228">
        <f ca="1">Baseline!U118</f>
        <v>-13188.658469749975</v>
      </c>
    </row>
    <row r="77" spans="1:18" ht="15">
      <c r="A77" s="278"/>
      <c r="B77" s="258" t="s">
        <v>213</v>
      </c>
      <c r="C77" s="261"/>
      <c r="D77" s="262"/>
      <c r="E77" s="262"/>
      <c r="F77" s="262"/>
      <c r="G77" s="262"/>
      <c r="H77" s="262">
        <f>Baseline!L119</f>
        <v>-26854.480980266511</v>
      </c>
      <c r="I77" s="262">
        <f ca="1">Baseline!M119</f>
        <v>-28969.585534721278</v>
      </c>
      <c r="J77" s="262">
        <f ca="1">Baseline!N119</f>
        <v>-31274.276264071617</v>
      </c>
      <c r="K77" s="262">
        <f ca="1">Baseline!O119</f>
        <v>-33466.601631985017</v>
      </c>
      <c r="L77" s="262">
        <f ca="1">Baseline!P119</f>
        <v>-35932.554214705684</v>
      </c>
      <c r="M77" s="262">
        <f ca="1">Baseline!Q119</f>
        <v>-38531.248082210892</v>
      </c>
      <c r="N77" s="262">
        <f ca="1">Baseline!R119</f>
        <v>-42770.093453028188</v>
      </c>
      <c r="O77" s="262">
        <f ca="1">Baseline!S119</f>
        <v>-47261.515331946823</v>
      </c>
      <c r="P77" s="262">
        <f ca="1">Baseline!T119</f>
        <v>-52103.933331424894</v>
      </c>
      <c r="Q77" s="262">
        <f ca="1">Baseline!U119</f>
        <v>-57489.094231283205</v>
      </c>
    </row>
    <row r="78" spans="1:18" ht="15">
      <c r="A78" s="278"/>
      <c r="B78" s="224" t="s">
        <v>64</v>
      </c>
      <c r="C78" s="222"/>
      <c r="D78" s="228"/>
      <c r="E78" s="228"/>
      <c r="F78" s="228"/>
      <c r="G78" s="228"/>
      <c r="H78" s="228">
        <f>Baseline!L120</f>
        <v>-1844.8226986407706</v>
      </c>
      <c r="I78" s="228">
        <f ca="1">Baseline!M120</f>
        <v>-1937.0638335728088</v>
      </c>
      <c r="J78" s="228">
        <f ca="1">Baseline!N120</f>
        <v>-2033.9170252514496</v>
      </c>
      <c r="K78" s="228">
        <f ca="1">Baseline!O120</f>
        <v>-2135.6128765140215</v>
      </c>
      <c r="L78" s="228">
        <f ca="1">Baseline!P120</f>
        <v>-2242.3935203397227</v>
      </c>
      <c r="M78" s="228">
        <f ca="1">Baseline!Q120</f>
        <v>-2354.5131963567092</v>
      </c>
      <c r="N78" s="228">
        <f ca="1">Baseline!R120</f>
        <v>-2472.2388561745447</v>
      </c>
      <c r="O78" s="228">
        <f ca="1">Baseline!S120</f>
        <v>-2595.8507989832715</v>
      </c>
      <c r="P78" s="228">
        <f ca="1">Baseline!T120</f>
        <v>-2725.6433389324357</v>
      </c>
      <c r="Q78" s="228">
        <f ca="1">Baseline!U120</f>
        <v>-2861.9255058790563</v>
      </c>
    </row>
    <row r="79" spans="1:18" ht="15">
      <c r="A79" s="278"/>
      <c r="B79" s="224" t="s">
        <v>65</v>
      </c>
      <c r="C79" s="222"/>
      <c r="D79" s="228"/>
      <c r="E79" s="228"/>
      <c r="F79" s="228"/>
      <c r="G79" s="228"/>
      <c r="H79" s="228">
        <f>Baseline!L121</f>
        <v>-25009.658281625736</v>
      </c>
      <c r="I79" s="228">
        <f ca="1">Baseline!M121</f>
        <v>-27032.521701148475</v>
      </c>
      <c r="J79" s="228">
        <f ca="1">Baseline!N121</f>
        <v>-29240.359238820172</v>
      </c>
      <c r="K79" s="228">
        <f ca="1">Baseline!O121</f>
        <v>-31330.988755471</v>
      </c>
      <c r="L79" s="228">
        <f ca="1">Baseline!P121</f>
        <v>-33690.160694365964</v>
      </c>
      <c r="M79" s="228">
        <f ca="1">Baseline!Q121</f>
        <v>-36176.734885854181</v>
      </c>
      <c r="N79" s="228">
        <f ca="1">Baseline!R121</f>
        <v>-40297.854596853635</v>
      </c>
      <c r="O79" s="228">
        <f ca="1">Baseline!S121</f>
        <v>-44665.66453296355</v>
      </c>
      <c r="P79" s="228">
        <f ca="1">Baseline!T121</f>
        <v>-49378.289992492464</v>
      </c>
      <c r="Q79" s="228">
        <f ca="1">Baseline!U121</f>
        <v>-54627.168725404154</v>
      </c>
    </row>
    <row r="80" spans="1:18">
      <c r="A80" s="440"/>
      <c r="B80" s="111"/>
      <c r="C80" s="349"/>
      <c r="D80" s="349"/>
      <c r="E80" s="349"/>
      <c r="F80" s="349"/>
      <c r="G80" s="349"/>
      <c r="H80" s="349"/>
      <c r="I80" s="349"/>
      <c r="J80" s="349"/>
      <c r="K80" s="349"/>
      <c r="L80" s="349"/>
      <c r="M80" s="349"/>
      <c r="N80" s="349"/>
      <c r="O80" s="349"/>
      <c r="P80" s="349"/>
      <c r="Q80" s="349"/>
      <c r="R80" s="349"/>
    </row>
    <row r="81" spans="1:18" ht="15">
      <c r="A81" s="293"/>
      <c r="B81" s="165" t="s">
        <v>395</v>
      </c>
      <c r="C81" s="165"/>
      <c r="D81" s="165"/>
      <c r="E81" s="165"/>
      <c r="F81" s="165"/>
      <c r="G81" s="165"/>
      <c r="H81" s="167"/>
      <c r="I81" s="167"/>
      <c r="J81" s="167"/>
      <c r="K81" s="167"/>
      <c r="L81" s="167"/>
      <c r="M81" s="167"/>
      <c r="N81" s="167"/>
      <c r="O81" s="167"/>
      <c r="P81" s="167"/>
      <c r="Q81" s="167"/>
    </row>
    <row r="82" spans="1:18" ht="15">
      <c r="A82" s="293"/>
      <c r="B82" s="442"/>
      <c r="C82" s="442"/>
      <c r="D82" s="442"/>
      <c r="E82" s="442"/>
      <c r="F82" s="442"/>
      <c r="G82" s="442"/>
      <c r="H82" s="443"/>
      <c r="I82" s="443"/>
      <c r="J82" s="443"/>
      <c r="K82" s="443"/>
      <c r="L82" s="443"/>
      <c r="M82" s="443"/>
      <c r="N82" s="443"/>
      <c r="O82" s="443"/>
      <c r="P82" s="443"/>
      <c r="Q82" s="443"/>
    </row>
    <row r="83" spans="1:18">
      <c r="A83" s="411" t="s">
        <v>361</v>
      </c>
      <c r="B83" s="409" t="s">
        <v>115</v>
      </c>
      <c r="C83" s="410" t="e">
        <f>Baseline!G631</f>
        <v>#DIV/0!</v>
      </c>
      <c r="D83" s="410" t="e">
        <f>Baseline!H631</f>
        <v>#DIV/0!</v>
      </c>
      <c r="E83" s="410" t="e">
        <f>Baseline!I631</f>
        <v>#DIV/0!</v>
      </c>
      <c r="F83" s="410" t="e">
        <f>Baseline!J631</f>
        <v>#DIV/0!</v>
      </c>
      <c r="G83" s="410" t="e">
        <f>Baseline!K631</f>
        <v>#DIV/0!</v>
      </c>
      <c r="H83" s="410" t="e">
        <f>Baseline!L631</f>
        <v>#DIV/0!</v>
      </c>
      <c r="I83" s="410" t="e">
        <f ca="1">Baseline!M631</f>
        <v>#DIV/0!</v>
      </c>
      <c r="J83" s="410" t="e">
        <f ca="1">Baseline!N631</f>
        <v>#DIV/0!</v>
      </c>
      <c r="K83" s="410" t="e">
        <f ca="1">Baseline!O631</f>
        <v>#DIV/0!</v>
      </c>
      <c r="L83" s="410" t="e">
        <f ca="1">Baseline!P631</f>
        <v>#DIV/0!</v>
      </c>
      <c r="M83" s="410" t="e">
        <f ca="1">Baseline!Q631</f>
        <v>#DIV/0!</v>
      </c>
      <c r="N83" s="410" t="e">
        <f ca="1">Baseline!R631</f>
        <v>#DIV/0!</v>
      </c>
      <c r="O83" s="410" t="e">
        <f ca="1">Baseline!S631</f>
        <v>#DIV/0!</v>
      </c>
      <c r="P83" s="410" t="e">
        <f ca="1">Baseline!T631</f>
        <v>#DIV/0!</v>
      </c>
      <c r="Q83" s="410" t="e">
        <f ca="1">Baseline!U631</f>
        <v>#DIV/0!</v>
      </c>
      <c r="R83" s="336"/>
    </row>
    <row r="84" spans="1:18">
      <c r="A84" s="411" t="s">
        <v>363</v>
      </c>
      <c r="B84" s="409" t="s">
        <v>120</v>
      </c>
      <c r="C84" s="410">
        <f>Baseline!G635</f>
        <v>283.40603128080511</v>
      </c>
      <c r="D84" s="410">
        <f>Baseline!H635</f>
        <v>258.11269694586906</v>
      </c>
      <c r="E84" s="410">
        <f>Baseline!I635</f>
        <v>242.11893084295033</v>
      </c>
      <c r="F84" s="410">
        <f>Baseline!J635</f>
        <v>301.30212077330191</v>
      </c>
      <c r="G84" s="410">
        <f>Baseline!K635</f>
        <v>295.00784137064954</v>
      </c>
      <c r="H84" s="410">
        <f>Baseline!L635</f>
        <v>262.1001946982322</v>
      </c>
      <c r="I84" s="410">
        <f ca="1">Baseline!M635</f>
        <v>216.64373508416782</v>
      </c>
      <c r="J84" s="410">
        <f ca="1">Baseline!N635</f>
        <v>172.42367038764169</v>
      </c>
      <c r="K84" s="410">
        <f ca="1">Baseline!O635</f>
        <v>129.66031088517263</v>
      </c>
      <c r="L84" s="410">
        <f ca="1">Baseline!P635</f>
        <v>88.153924843804148</v>
      </c>
      <c r="M84" s="410">
        <f ca="1">Baseline!Q635</f>
        <v>47.872925914715076</v>
      </c>
      <c r="N84" s="410">
        <f ca="1">Baseline!R635</f>
        <v>7.4478090930671144</v>
      </c>
      <c r="O84" s="410">
        <f ca="1">Baseline!S635</f>
        <v>-33.050874778846634</v>
      </c>
      <c r="P84" s="410">
        <f ca="1">Baseline!T635</f>
        <v>-73.626724452474889</v>
      </c>
      <c r="Q84" s="410">
        <f ca="1">Baseline!U635</f>
        <v>-114.41216606266055</v>
      </c>
      <c r="R84" s="336"/>
    </row>
    <row r="85" spans="1:18">
      <c r="A85" s="411" t="s">
        <v>365</v>
      </c>
      <c r="B85" s="409" t="s">
        <v>116</v>
      </c>
      <c r="C85" s="410">
        <f>Baseline!G639</f>
        <v>6.2283042628739747</v>
      </c>
      <c r="D85" s="410">
        <f>Baseline!H639</f>
        <v>5.9666743807876248</v>
      </c>
      <c r="E85" s="410">
        <f>Baseline!I639</f>
        <v>6.3222931294625635</v>
      </c>
      <c r="F85" s="410">
        <f>Baseline!J639</f>
        <v>5.6307790072291342</v>
      </c>
      <c r="G85" s="410">
        <f>Baseline!K639</f>
        <v>6.362831768220742</v>
      </c>
      <c r="H85" s="410">
        <f>Baseline!L639</f>
        <v>6.7037206227778583</v>
      </c>
      <c r="I85" s="410">
        <f ca="1">Baseline!M639</f>
        <v>6.9415723104592066</v>
      </c>
      <c r="J85" s="410">
        <f ca="1">Baseline!N639</f>
        <v>11.288106652143483</v>
      </c>
      <c r="K85" s="410">
        <f ca="1">Baseline!O639</f>
        <v>10.277004636072908</v>
      </c>
      <c r="L85" s="410">
        <f ca="1">Baseline!P639</f>
        <v>11.119360255173058</v>
      </c>
      <c r="M85" s="410">
        <f ca="1">Baseline!Q639</f>
        <v>-15.334213260735767</v>
      </c>
      <c r="N85" s="410">
        <f ca="1">Baseline!R639</f>
        <v>-16.140494016672754</v>
      </c>
      <c r="O85" s="410">
        <f ca="1">Baseline!S639</f>
        <v>-14.62786762189528</v>
      </c>
      <c r="P85" s="410">
        <f ca="1">Baseline!T639</f>
        <v>-19.029542028801384</v>
      </c>
      <c r="Q85" s="410">
        <f ca="1">Baseline!U639</f>
        <v>-20.83737573873259</v>
      </c>
      <c r="R85" s="336"/>
    </row>
    <row r="86" spans="1:18">
      <c r="A86" s="411" t="s">
        <v>367</v>
      </c>
      <c r="B86" s="409" t="s">
        <v>338</v>
      </c>
      <c r="C86" s="410">
        <f>Baseline!G643</f>
        <v>40.334672185246909</v>
      </c>
      <c r="D86" s="410">
        <f>Baseline!H643</f>
        <v>36.219197077580475</v>
      </c>
      <c r="E86" s="410">
        <f>Baseline!I643</f>
        <v>31.724523713242519</v>
      </c>
      <c r="F86" s="410">
        <f>Baseline!J643</f>
        <v>33.179615118195095</v>
      </c>
      <c r="G86" s="410">
        <f>Baseline!K643</f>
        <v>24.433834749322848</v>
      </c>
      <c r="H86" s="410">
        <f>Baseline!L643</f>
        <v>24.433834749322848</v>
      </c>
      <c r="I86" s="410">
        <f>Baseline!M643</f>
        <v>24.433834749322848</v>
      </c>
      <c r="J86" s="410">
        <f>Baseline!N643</f>
        <v>24.433834749322848</v>
      </c>
      <c r="K86" s="410">
        <f>Baseline!O643</f>
        <v>24.433834749322852</v>
      </c>
      <c r="L86" s="410">
        <f>Baseline!P643</f>
        <v>24.433834749322848</v>
      </c>
      <c r="M86" s="410">
        <f>Baseline!Q643</f>
        <v>24.433834749322848</v>
      </c>
      <c r="N86" s="410">
        <f>Baseline!R643</f>
        <v>24.433834749322845</v>
      </c>
      <c r="O86" s="410">
        <f>Baseline!S643</f>
        <v>24.433834749322848</v>
      </c>
      <c r="P86" s="410">
        <f>Baseline!T643</f>
        <v>24.433834749322852</v>
      </c>
      <c r="Q86" s="410">
        <f>Baseline!U643</f>
        <v>24.433834749322852</v>
      </c>
      <c r="R86" s="336"/>
    </row>
    <row r="87" spans="1:18">
      <c r="A87" s="411">
        <v>29</v>
      </c>
      <c r="B87" s="409" t="s">
        <v>369</v>
      </c>
      <c r="C87" s="410">
        <f>Baseline!G647</f>
        <v>7.7127130443442047</v>
      </c>
      <c r="D87" s="410">
        <f>Baseline!H647</f>
        <v>7.112611678960798</v>
      </c>
      <c r="E87" s="410">
        <f>Baseline!I647</f>
        <v>9.3748924764535317</v>
      </c>
      <c r="F87" s="410">
        <f>Baseline!J647</f>
        <v>7.8842247728001231</v>
      </c>
      <c r="G87" s="410">
        <f>Baseline!K647</f>
        <v>9.571530430129112</v>
      </c>
      <c r="H87" s="410">
        <f>Baseline!L647</f>
        <v>10.08432538739665</v>
      </c>
      <c r="I87" s="410">
        <f ca="1">Baseline!M647</f>
        <v>10.442122787898441</v>
      </c>
      <c r="J87" s="410">
        <f ca="1">Baseline!N647</f>
        <v>16.98056152594885</v>
      </c>
      <c r="K87" s="410">
        <f ca="1">Baseline!O647</f>
        <v>15.459573062428516</v>
      </c>
      <c r="L87" s="410">
        <f ca="1">Baseline!P647</f>
        <v>16.72671837365241</v>
      </c>
      <c r="M87" s="410">
        <f ca="1">Baseline!Q647</f>
        <v>-23.06707047957422</v>
      </c>
      <c r="N87" s="410">
        <f ca="1">Baseline!R647</f>
        <v>-24.279948812963891</v>
      </c>
      <c r="O87" s="410">
        <f ca="1">Baseline!S647</f>
        <v>-22.004523327201337</v>
      </c>
      <c r="P87" s="410">
        <f ca="1">Baseline!T647</f>
        <v>-28.625908594629745</v>
      </c>
      <c r="Q87" s="410">
        <f ca="1">Baseline!U647</f>
        <v>-31.345410853615043</v>
      </c>
      <c r="R87" s="336"/>
    </row>
    <row r="88" spans="1:18">
      <c r="A88" s="411">
        <v>30</v>
      </c>
      <c r="B88" s="409" t="s">
        <v>339</v>
      </c>
      <c r="C88" s="410">
        <f>Baseline!G651</f>
        <v>3.8226456529975001</v>
      </c>
      <c r="D88" s="410">
        <f>Baseline!H651</f>
        <v>3.5275478281571448</v>
      </c>
      <c r="E88" s="410">
        <f>Baseline!I651</f>
        <v>3.4209660553338064</v>
      </c>
      <c r="F88" s="410">
        <f>Baseline!J651</f>
        <v>2.8975769700318796</v>
      </c>
      <c r="G88" s="410">
        <f>Baseline!K651</f>
        <v>3.1935759429176063</v>
      </c>
      <c r="H88" s="410">
        <f>Baseline!L651</f>
        <v>3.2867284974816449</v>
      </c>
      <c r="I88" s="410">
        <f>Baseline!M651</f>
        <v>2.4075431513436323</v>
      </c>
      <c r="J88" s="410">
        <f ca="1">Baseline!N651</f>
        <v>1.4793446453422385</v>
      </c>
      <c r="K88" s="410">
        <f ca="1">Baseline!O651</f>
        <v>0.83033030121157392</v>
      </c>
      <c r="L88" s="410">
        <f ca="1">Baseline!P651</f>
        <v>5.095330981373436E-2</v>
      </c>
      <c r="M88" s="410">
        <f ca="1">Baseline!Q651</f>
        <v>-0.7001541513054117</v>
      </c>
      <c r="N88" s="410">
        <f ca="1">Baseline!R651</f>
        <v>-2.7624148500113379</v>
      </c>
      <c r="O88" s="410">
        <f ca="1">Baseline!S651</f>
        <v>-4.7609874632127633</v>
      </c>
      <c r="P88" s="410">
        <f ca="1">Baseline!T651</f>
        <v>-6.7666620207327028</v>
      </c>
      <c r="Q88" s="410">
        <f ca="1">Baseline!U651</f>
        <v>-8.9084372750819227</v>
      </c>
      <c r="R88" s="336"/>
    </row>
    <row r="89" spans="1:18">
      <c r="A89" s="411">
        <v>31</v>
      </c>
      <c r="B89" s="409" t="s">
        <v>340</v>
      </c>
      <c r="C89" s="410">
        <f>Baseline!G655</f>
        <v>2.1271786528675478</v>
      </c>
      <c r="D89" s="410">
        <f>Baseline!H655</f>
        <v>2.1525669757981953</v>
      </c>
      <c r="E89" s="410">
        <f>Baseline!I655</f>
        <v>2.388396537668243</v>
      </c>
      <c r="F89" s="410">
        <f>Baseline!J655</f>
        <v>2.1916664465904523</v>
      </c>
      <c r="G89" s="410">
        <f>Baseline!K655</f>
        <v>2.1800132072952065</v>
      </c>
      <c r="H89" s="410">
        <f>Baseline!L655</f>
        <v>2.581505623313979</v>
      </c>
      <c r="I89" s="410">
        <f ca="1">Baseline!M655</f>
        <v>2.6353034414926766</v>
      </c>
      <c r="J89" s="410">
        <f ca="1">Baseline!N655</f>
        <v>2.6967866622683316</v>
      </c>
      <c r="K89" s="410">
        <f ca="1">Baseline!O655</f>
        <v>2.7670532002976524</v>
      </c>
      <c r="L89" s="410">
        <f ca="1">Baseline!P655</f>
        <v>2.8473578151883037</v>
      </c>
      <c r="M89" s="410">
        <f ca="1">Baseline!Q655</f>
        <v>2.9391345179204778</v>
      </c>
      <c r="N89" s="410">
        <f ca="1">Baseline!R655</f>
        <v>3.0440221781858181</v>
      </c>
      <c r="O89" s="410">
        <f ca="1">Baseline!S655</f>
        <v>3.1638937899176365</v>
      </c>
      <c r="P89" s="410">
        <f ca="1">Baseline!T655</f>
        <v>3.3008899176111441</v>
      </c>
      <c r="Q89" s="410">
        <f ca="1">Baseline!U655</f>
        <v>3.4574569206894363</v>
      </c>
      <c r="R89" s="336"/>
    </row>
    <row r="93" spans="1:18" s="46" customFormat="1"/>
    <row r="94" spans="1:18" s="80" customFormat="1">
      <c r="B94" s="111"/>
      <c r="C94" s="328"/>
      <c r="D94" s="328"/>
      <c r="E94" s="328"/>
      <c r="F94" s="328"/>
      <c r="G94" s="328"/>
      <c r="H94" s="326"/>
      <c r="I94" s="328"/>
      <c r="J94" s="328"/>
      <c r="K94" s="328"/>
      <c r="L94" s="328"/>
      <c r="M94" s="328"/>
      <c r="N94" s="328"/>
      <c r="O94" s="328"/>
      <c r="P94" s="328"/>
      <c r="Q94" s="328"/>
      <c r="R94" s="328"/>
    </row>
    <row r="95" spans="1:18" s="80" customFormat="1">
      <c r="B95" s="111"/>
      <c r="C95" s="328"/>
      <c r="D95" s="328"/>
      <c r="E95" s="328"/>
      <c r="F95" s="328"/>
      <c r="G95" s="328"/>
      <c r="H95" s="326"/>
      <c r="I95" s="328"/>
      <c r="J95" s="328"/>
      <c r="K95" s="328"/>
      <c r="L95" s="328"/>
      <c r="M95" s="328"/>
      <c r="N95" s="328"/>
      <c r="O95" s="328"/>
      <c r="P95" s="328"/>
      <c r="Q95" s="328"/>
      <c r="R95" s="328"/>
    </row>
    <row r="96" spans="1:18" s="80" customFormat="1">
      <c r="B96" s="111"/>
      <c r="C96" s="328"/>
      <c r="D96" s="328"/>
      <c r="E96" s="328"/>
      <c r="F96" s="328"/>
      <c r="G96" s="328"/>
      <c r="H96" s="326"/>
      <c r="I96" s="328"/>
      <c r="J96" s="328"/>
      <c r="K96" s="328"/>
      <c r="L96" s="328"/>
      <c r="M96" s="328"/>
      <c r="N96" s="328"/>
      <c r="O96" s="328"/>
      <c r="P96" s="328"/>
      <c r="Q96" s="328"/>
      <c r="R96" s="328"/>
    </row>
    <row r="97" spans="2:18" s="80" customFormat="1">
      <c r="B97" s="111"/>
      <c r="C97" s="327"/>
      <c r="D97" s="327"/>
      <c r="E97" s="327"/>
      <c r="F97" s="327"/>
      <c r="G97" s="327"/>
      <c r="H97" s="324"/>
      <c r="I97" s="327"/>
      <c r="J97" s="327"/>
      <c r="K97" s="327"/>
      <c r="L97" s="327"/>
      <c r="M97" s="327"/>
      <c r="N97" s="327"/>
      <c r="O97" s="327"/>
      <c r="P97" s="327"/>
      <c r="Q97" s="327"/>
      <c r="R97" s="327"/>
    </row>
    <row r="98" spans="2:18" s="80" customFormat="1">
      <c r="B98" s="347"/>
      <c r="C98" s="328"/>
      <c r="D98" s="328"/>
      <c r="E98" s="328"/>
      <c r="F98" s="328"/>
      <c r="G98" s="328"/>
      <c r="H98" s="326"/>
      <c r="I98" s="328"/>
      <c r="J98" s="328"/>
      <c r="K98" s="328"/>
      <c r="L98" s="328"/>
      <c r="M98" s="328"/>
      <c r="N98" s="328"/>
      <c r="O98" s="328"/>
      <c r="P98" s="328"/>
      <c r="Q98" s="328"/>
      <c r="R98" s="328"/>
    </row>
    <row r="99" spans="2:18" s="80" customFormat="1">
      <c r="B99" s="347"/>
      <c r="C99" s="328"/>
      <c r="D99" s="328"/>
      <c r="E99" s="328"/>
      <c r="F99" s="328"/>
      <c r="G99" s="328"/>
      <c r="H99" s="326"/>
      <c r="I99" s="328"/>
      <c r="J99" s="328"/>
      <c r="K99" s="328"/>
      <c r="L99" s="328"/>
      <c r="M99" s="328"/>
      <c r="N99" s="328"/>
      <c r="O99" s="328"/>
      <c r="P99" s="328"/>
      <c r="Q99" s="328"/>
      <c r="R99" s="328"/>
    </row>
    <row r="100" spans="2:18" s="80" customFormat="1">
      <c r="B100" s="347"/>
      <c r="C100" s="328"/>
      <c r="D100" s="328"/>
      <c r="E100" s="328"/>
      <c r="F100" s="328"/>
      <c r="G100" s="328"/>
      <c r="H100" s="326"/>
      <c r="I100" s="328"/>
      <c r="J100" s="328"/>
      <c r="K100" s="328"/>
      <c r="L100" s="328"/>
      <c r="M100" s="328"/>
      <c r="N100" s="328"/>
      <c r="O100" s="328"/>
      <c r="P100" s="328"/>
      <c r="Q100" s="328"/>
      <c r="R100" s="328"/>
    </row>
    <row r="101" spans="2:18" s="80" customFormat="1">
      <c r="B101" s="113"/>
      <c r="C101" s="327"/>
      <c r="D101" s="327"/>
      <c r="E101" s="327"/>
      <c r="F101" s="327"/>
      <c r="G101" s="327"/>
      <c r="H101" s="324"/>
      <c r="I101" s="327"/>
      <c r="J101" s="327"/>
      <c r="K101" s="327"/>
      <c r="L101" s="327"/>
      <c r="M101" s="327"/>
      <c r="N101" s="327"/>
      <c r="O101" s="327"/>
      <c r="P101" s="327"/>
      <c r="Q101" s="327"/>
      <c r="R101" s="327"/>
    </row>
    <row r="102" spans="2:18" s="80" customFormat="1">
      <c r="B102" s="347"/>
      <c r="C102" s="328"/>
      <c r="D102" s="328"/>
      <c r="E102" s="328"/>
      <c r="F102" s="328"/>
      <c r="G102" s="328"/>
      <c r="H102" s="326"/>
      <c r="I102" s="328"/>
      <c r="J102" s="328"/>
      <c r="K102" s="328"/>
      <c r="L102" s="328"/>
      <c r="M102" s="328"/>
      <c r="N102" s="328"/>
      <c r="O102" s="328"/>
      <c r="P102" s="328"/>
      <c r="Q102" s="328"/>
      <c r="R102" s="328"/>
    </row>
    <row r="103" spans="2:18" s="80" customFormat="1">
      <c r="B103" s="347"/>
      <c r="C103" s="328"/>
      <c r="D103" s="328"/>
      <c r="E103" s="328"/>
      <c r="F103" s="328"/>
      <c r="G103" s="328"/>
      <c r="H103" s="326"/>
      <c r="I103" s="328"/>
      <c r="J103" s="328"/>
      <c r="K103" s="328"/>
      <c r="L103" s="328"/>
      <c r="M103" s="328"/>
      <c r="N103" s="328"/>
      <c r="O103" s="328"/>
      <c r="P103" s="328"/>
      <c r="Q103" s="328"/>
      <c r="R103" s="328"/>
    </row>
    <row r="104" spans="2:18" s="80" customFormat="1">
      <c r="B104" s="347"/>
      <c r="C104" s="328"/>
      <c r="D104" s="328"/>
      <c r="E104" s="328"/>
      <c r="F104" s="328"/>
      <c r="G104" s="328"/>
      <c r="H104" s="326"/>
      <c r="I104" s="328"/>
      <c r="J104" s="328"/>
      <c r="K104" s="328"/>
      <c r="L104" s="328"/>
      <c r="M104" s="328"/>
      <c r="N104" s="328"/>
      <c r="O104" s="328"/>
      <c r="P104" s="328"/>
      <c r="Q104" s="328"/>
      <c r="R104" s="328"/>
    </row>
    <row r="105" spans="2:18" s="80" customFormat="1">
      <c r="B105" s="113"/>
      <c r="C105" s="327"/>
      <c r="D105" s="327"/>
      <c r="E105" s="327"/>
      <c r="F105" s="327"/>
      <c r="G105" s="327"/>
      <c r="H105" s="324"/>
      <c r="I105" s="327"/>
      <c r="J105" s="327"/>
      <c r="K105" s="327"/>
      <c r="L105" s="327"/>
      <c r="M105" s="327"/>
      <c r="N105" s="327"/>
      <c r="O105" s="327"/>
      <c r="P105" s="327"/>
      <c r="Q105" s="327"/>
      <c r="R105" s="327"/>
    </row>
    <row r="106" spans="2:18" s="80" customFormat="1">
      <c r="B106" s="347"/>
      <c r="C106" s="330"/>
      <c r="D106" s="330"/>
      <c r="E106" s="330"/>
      <c r="F106" s="330"/>
      <c r="G106" s="330"/>
      <c r="H106" s="331"/>
      <c r="I106" s="330"/>
      <c r="J106" s="330"/>
      <c r="K106" s="330"/>
      <c r="L106" s="330"/>
      <c r="M106" s="330"/>
      <c r="N106" s="330"/>
      <c r="O106" s="330"/>
      <c r="P106" s="330"/>
      <c r="Q106" s="330"/>
      <c r="R106" s="330"/>
    </row>
    <row r="107" spans="2:18" s="80" customFormat="1">
      <c r="B107" s="347"/>
      <c r="C107" s="332"/>
      <c r="D107" s="332"/>
      <c r="E107" s="332"/>
      <c r="F107" s="332"/>
      <c r="G107" s="332"/>
      <c r="H107" s="333"/>
      <c r="I107" s="332"/>
      <c r="J107" s="332"/>
      <c r="K107" s="332"/>
      <c r="L107" s="332"/>
      <c r="M107" s="332"/>
      <c r="N107" s="332"/>
      <c r="O107" s="332"/>
      <c r="P107" s="332"/>
      <c r="Q107" s="332"/>
      <c r="R107" s="332"/>
    </row>
    <row r="108" spans="2:18" s="80" customFormat="1">
      <c r="B108" s="347"/>
      <c r="C108" s="332"/>
      <c r="D108" s="332"/>
      <c r="E108" s="332"/>
      <c r="F108" s="332"/>
      <c r="G108" s="332"/>
      <c r="H108" s="333"/>
      <c r="I108" s="332"/>
      <c r="J108" s="332"/>
      <c r="K108" s="332"/>
      <c r="L108" s="332"/>
      <c r="M108" s="332"/>
      <c r="N108" s="332"/>
      <c r="O108" s="332"/>
      <c r="P108" s="332"/>
      <c r="Q108" s="332"/>
      <c r="R108" s="332"/>
    </row>
    <row r="109" spans="2:18" s="46" customFormat="1"/>
    <row r="110" spans="2:18" s="46" customFormat="1"/>
    <row r="111" spans="2:18" s="46" customFormat="1"/>
    <row r="112" spans="2:18" s="46" customFormat="1"/>
    <row r="113" s="46" customFormat="1"/>
    <row r="114" s="46" customFormat="1"/>
    <row r="115" s="63" customFormat="1"/>
    <row r="116" s="63" customFormat="1"/>
    <row r="117" s="63" customFormat="1"/>
    <row r="118" s="63" customFormat="1"/>
    <row r="119" s="63" customFormat="1"/>
    <row r="120" s="104" customFormat="1"/>
    <row r="121" s="104" customFormat="1"/>
    <row r="122" s="46" customFormat="1"/>
    <row r="123" s="46" customFormat="1"/>
    <row r="124" s="46" customFormat="1"/>
    <row r="125" s="46" customFormat="1"/>
    <row r="126" s="46" customFormat="1"/>
    <row r="127" s="46" customFormat="1"/>
    <row r="128" s="46" customFormat="1"/>
    <row r="129" s="46" customFormat="1"/>
    <row r="130" s="46" customFormat="1"/>
    <row r="131" s="80" customFormat="1"/>
    <row r="137" s="81" customFormat="1"/>
  </sheetData>
  <mergeCells count="4">
    <mergeCell ref="C2:G2"/>
    <mergeCell ref="H2:Q2"/>
    <mergeCell ref="C39:G39"/>
    <mergeCell ref="H39:Q39"/>
  </mergeCell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1"/>
  </sheetPr>
  <dimension ref="A1:Y204"/>
  <sheetViews>
    <sheetView zoomScale="90" zoomScaleNormal="90" zoomScaleSheetLayoutView="75" workbookViewId="0">
      <pane xSplit="6" ySplit="10" topLeftCell="G193" activePane="bottomRight" state="frozen"/>
      <selection activeCell="L168" sqref="L168"/>
      <selection pane="topRight" activeCell="L168" sqref="L168"/>
      <selection pane="bottomLeft" activeCell="L168" sqref="L168"/>
      <selection pane="bottomRight" activeCell="L168" sqref="L168"/>
    </sheetView>
  </sheetViews>
  <sheetFormatPr defaultColWidth="9.140625" defaultRowHeight="12.75"/>
  <cols>
    <col min="1" max="1" width="3.7109375" style="19" customWidth="1"/>
    <col min="2" max="2" width="78.28515625" style="19" customWidth="1"/>
    <col min="3" max="4" width="12.42578125" style="19" customWidth="1"/>
    <col min="5" max="5" width="11.28515625" style="19" customWidth="1"/>
    <col min="6" max="10" width="10.7109375" style="19" customWidth="1"/>
    <col min="11" max="11" width="10.7109375" style="15" customWidth="1"/>
    <col min="12" max="21" width="10.7109375" style="19" customWidth="1"/>
    <col min="22" max="22" width="10.7109375" style="20" customWidth="1"/>
    <col min="23" max="23" width="10.140625" style="15" customWidth="1"/>
    <col min="24" max="24" width="9.140625" style="19"/>
    <col min="25" max="25" width="10.42578125" style="19" hidden="1" customWidth="1"/>
    <col min="26" max="16384" width="9.140625" style="19"/>
  </cols>
  <sheetData>
    <row r="1" spans="1:22" s="15" customFormat="1" ht="4.1500000000000004" customHeight="1">
      <c r="B1" s="295"/>
      <c r="C1" s="16"/>
      <c r="I1" s="17"/>
      <c r="J1" s="17"/>
      <c r="K1" s="17"/>
      <c r="L1" s="17"/>
      <c r="M1" s="17"/>
      <c r="N1" s="17"/>
      <c r="O1" s="17"/>
      <c r="P1" s="17"/>
      <c r="Q1" s="17"/>
      <c r="R1" s="17"/>
      <c r="S1" s="17"/>
      <c r="T1" s="17"/>
      <c r="U1" s="17"/>
      <c r="V1" s="312"/>
    </row>
    <row r="2" spans="1:22" ht="4.1500000000000004" customHeight="1"/>
    <row r="3" spans="1:22" ht="4.1500000000000004" customHeight="1"/>
    <row r="4" spans="1:22" ht="4.1500000000000004" customHeight="1"/>
    <row r="5" spans="1:22" ht="4.1500000000000004" customHeight="1"/>
    <row r="6" spans="1:22" ht="4.1500000000000004" customHeight="1"/>
    <row r="7" spans="1:22" ht="4.1500000000000004" customHeight="1"/>
    <row r="8" spans="1:22" ht="4.1500000000000004" customHeight="1"/>
    <row r="9" spans="1:22" ht="4.1500000000000004" customHeight="1"/>
    <row r="10" spans="1:22" ht="28.15" customHeight="1">
      <c r="B10" s="14" t="s">
        <v>1</v>
      </c>
      <c r="C10" s="14" t="s">
        <v>9</v>
      </c>
      <c r="D10" s="14" t="s">
        <v>0</v>
      </c>
      <c r="E10" s="353" t="s">
        <v>178</v>
      </c>
      <c r="F10" s="14"/>
      <c r="G10" s="14">
        <f>H10-1</f>
        <v>2015</v>
      </c>
      <c r="H10" s="14">
        <f>I10-1</f>
        <v>2016</v>
      </c>
      <c r="I10" s="14">
        <f>J10-1</f>
        <v>2017</v>
      </c>
      <c r="J10" s="14">
        <f>K10-1</f>
        <v>2018</v>
      </c>
      <c r="K10" s="14">
        <f>L10-1</f>
        <v>2019</v>
      </c>
      <c r="L10" s="29">
        <f>'Data Request'!C8</f>
        <v>2020</v>
      </c>
      <c r="M10" s="14">
        <f>L10+1</f>
        <v>2021</v>
      </c>
      <c r="N10" s="14">
        <f t="shared" ref="N10:U10" si="0">M10+1</f>
        <v>2022</v>
      </c>
      <c r="O10" s="14">
        <f t="shared" si="0"/>
        <v>2023</v>
      </c>
      <c r="P10" s="14">
        <f t="shared" si="0"/>
        <v>2024</v>
      </c>
      <c r="Q10" s="14">
        <f t="shared" si="0"/>
        <v>2025</v>
      </c>
      <c r="R10" s="14">
        <f t="shared" si="0"/>
        <v>2026</v>
      </c>
      <c r="S10" s="14">
        <f t="shared" si="0"/>
        <v>2027</v>
      </c>
      <c r="T10" s="14">
        <f t="shared" si="0"/>
        <v>2028</v>
      </c>
      <c r="U10" s="14">
        <f t="shared" si="0"/>
        <v>2029</v>
      </c>
      <c r="V10" s="102"/>
    </row>
    <row r="11" spans="1:22" s="15" customFormat="1">
      <c r="B11" s="102"/>
      <c r="C11" s="102"/>
      <c r="D11" s="102"/>
      <c r="E11" s="102"/>
      <c r="F11" s="102"/>
      <c r="G11" s="102"/>
      <c r="H11" s="102"/>
      <c r="I11" s="102"/>
      <c r="J11" s="102"/>
      <c r="K11" s="102"/>
      <c r="L11" s="161"/>
      <c r="M11" s="102"/>
      <c r="N11" s="102"/>
      <c r="O11" s="102"/>
      <c r="P11" s="102"/>
      <c r="Q11" s="102"/>
      <c r="R11" s="102"/>
      <c r="S11" s="102"/>
      <c r="T11" s="102"/>
      <c r="U11" s="102"/>
      <c r="V11" s="102"/>
    </row>
    <row r="12" spans="1:22" s="136" customFormat="1" ht="15">
      <c r="A12" s="129"/>
      <c r="B12" s="128" t="str">
        <f>'Data Request'!B12</f>
        <v>1. Information on State's Gross Dometic Product (See Note 1 in Guidance for Completing Data Request for State DSA)</v>
      </c>
      <c r="C12" s="128"/>
      <c r="D12" s="125"/>
      <c r="E12" s="126"/>
      <c r="F12" s="127"/>
      <c r="G12" s="127"/>
      <c r="H12" s="127"/>
      <c r="I12" s="127"/>
      <c r="J12" s="127"/>
      <c r="K12" s="127"/>
      <c r="L12" s="127"/>
      <c r="M12" s="127"/>
      <c r="N12" s="127"/>
      <c r="O12" s="127"/>
      <c r="P12" s="127"/>
      <c r="Q12" s="127"/>
      <c r="R12" s="127"/>
      <c r="S12" s="127"/>
      <c r="T12" s="127"/>
      <c r="U12" s="127"/>
    </row>
    <row r="13" spans="1:22" s="136" customFormat="1" ht="15">
      <c r="A13" s="129"/>
      <c r="B13" s="129"/>
      <c r="C13" s="35"/>
      <c r="D13" s="35"/>
      <c r="E13" s="129"/>
      <c r="F13" s="33"/>
      <c r="G13" s="33"/>
      <c r="H13" s="33"/>
      <c r="I13" s="33"/>
      <c r="J13" s="33"/>
      <c r="K13" s="33"/>
      <c r="L13" s="33"/>
      <c r="M13" s="33"/>
      <c r="N13" s="33"/>
      <c r="O13" s="33"/>
      <c r="P13" s="33"/>
      <c r="Q13" s="33"/>
      <c r="R13" s="33"/>
      <c r="S13" s="33"/>
      <c r="T13" s="33"/>
      <c r="U13" s="33"/>
    </row>
    <row r="14" spans="1:22" s="136" customFormat="1" ht="15">
      <c r="A14" s="129"/>
      <c r="B14" s="20" t="str">
        <f>'Data Request'!B14</f>
        <v>State GDP (at current prices)</v>
      </c>
      <c r="C14" s="35" t="str">
        <f>'Data Request'!C14</f>
        <v>Naira</v>
      </c>
      <c r="D14" s="35" t="str">
        <f>'Data Request'!D14</f>
        <v>Million</v>
      </c>
      <c r="E14" s="35"/>
      <c r="F14" s="35"/>
      <c r="G14" s="164">
        <f>'Data Request'!G14</f>
        <v>1660778</v>
      </c>
      <c r="H14" s="164">
        <f>'Data Request'!H14</f>
        <v>1808632</v>
      </c>
      <c r="I14" s="164">
        <f>'Data Request'!I14</f>
        <v>2314949</v>
      </c>
      <c r="J14" s="164">
        <f>'Data Request'!J14</f>
        <v>2593789</v>
      </c>
      <c r="K14" s="164">
        <f>'Data Request'!K14</f>
        <v>2928298</v>
      </c>
      <c r="L14" s="164">
        <f>'Data Request'!L14</f>
        <v>3069404</v>
      </c>
      <c r="M14" s="164">
        <f>'Data Request'!M14</f>
        <v>3373143</v>
      </c>
      <c r="N14" s="164">
        <f>'Data Request'!N14</f>
        <v>3729172</v>
      </c>
      <c r="O14" s="164">
        <f>'Data Request'!O14</f>
        <v>4128395</v>
      </c>
      <c r="P14" s="164">
        <f>'Data Request'!P14</f>
        <v>4422336</v>
      </c>
      <c r="Q14" s="164">
        <f>'Data Request'!Q14</f>
        <v>4737207</v>
      </c>
      <c r="R14" s="164">
        <f>'Data Request'!R14</f>
        <v>5074496</v>
      </c>
      <c r="S14" s="164">
        <f>'Data Request'!S14</f>
        <v>5435800</v>
      </c>
      <c r="T14" s="164">
        <f>'Data Request'!T14</f>
        <v>5822829</v>
      </c>
      <c r="U14" s="164">
        <f>'Data Request'!U14</f>
        <v>6237414</v>
      </c>
      <c r="V14" s="164"/>
    </row>
    <row r="15" spans="1:22" s="136" customFormat="1" ht="15">
      <c r="A15" s="129"/>
      <c r="B15" s="20" t="str">
        <f>'Data Request'!B15</f>
        <v>Nation GDP (at current prices)</v>
      </c>
      <c r="C15" s="35" t="str">
        <f>'Data Request'!C15</f>
        <v>Naira</v>
      </c>
      <c r="D15" s="35" t="str">
        <f>'Data Request'!D15</f>
        <v>Million</v>
      </c>
      <c r="E15" s="39" t="str">
        <f>'Data Request'!E15</f>
        <v>Data to be provided by DMO</v>
      </c>
      <c r="F15" s="35"/>
      <c r="G15" s="164">
        <f>'Data Request'!G15</f>
        <v>93497948.264582023</v>
      </c>
      <c r="H15" s="164">
        <f>'Data Request'!H15</f>
        <v>101253015.60181139</v>
      </c>
      <c r="I15" s="164">
        <f>'Data Request'!I15</f>
        <v>114004749.64759709</v>
      </c>
      <c r="J15" s="164">
        <f>'Data Request'!J15</f>
        <v>127736827.8093085</v>
      </c>
      <c r="K15" s="164">
        <f>'Data Request'!K15</f>
        <v>144210492.06700775</v>
      </c>
      <c r="L15" s="164">
        <f>'Data Request'!L15</f>
        <v>139517515.93604401</v>
      </c>
      <c r="M15" s="164">
        <f>'Data Request'!M15</f>
        <v>142694417.13511199</v>
      </c>
      <c r="N15" s="164">
        <f>'Data Request'!N15</f>
        <v>146794565.467177</v>
      </c>
      <c r="O15" s="164">
        <f>'Data Request'!O15</f>
        <v>151464431.63871899</v>
      </c>
      <c r="P15" s="164">
        <f>'Data Request'!P15</f>
        <v>151464431.63871899</v>
      </c>
      <c r="Q15" s="164">
        <f>'Data Request'!Q15</f>
        <v>151464431.63871899</v>
      </c>
      <c r="R15" s="164">
        <f>'Data Request'!R15</f>
        <v>151464431.63871899</v>
      </c>
      <c r="S15" s="164">
        <f>'Data Request'!S15</f>
        <v>151464431.63871899</v>
      </c>
      <c r="T15" s="164">
        <f>'Data Request'!T15</f>
        <v>151464431.63871899</v>
      </c>
      <c r="U15" s="164">
        <f>'Data Request'!U15</f>
        <v>151464431.63871899</v>
      </c>
      <c r="V15" s="256"/>
    </row>
    <row r="16" spans="1:22" s="136" customFormat="1" ht="15">
      <c r="A16" s="129"/>
      <c r="B16" s="20" t="str">
        <f>'Data Request'!B16</f>
        <v>Exchange Rate NGN/US$ (end-Period)</v>
      </c>
      <c r="C16" s="35" t="str">
        <f>'Data Request'!C16</f>
        <v>NGN/US$</v>
      </c>
      <c r="D16" s="35"/>
      <c r="E16" s="39" t="str">
        <f>'Data Request'!E16</f>
        <v>Data to be provided by DMO</v>
      </c>
      <c r="F16" s="35"/>
      <c r="G16" s="164">
        <f>'Data Request'!G16</f>
        <v>196.48650000000001</v>
      </c>
      <c r="H16" s="164">
        <f>'Data Request'!H16</f>
        <v>253.18969999999999</v>
      </c>
      <c r="I16" s="164">
        <f>'Data Request'!I16</f>
        <v>305.78620000000001</v>
      </c>
      <c r="J16" s="164">
        <f>'Data Request'!J16</f>
        <v>306.5</v>
      </c>
      <c r="K16" s="164">
        <f>'Data Request'!K16</f>
        <v>326</v>
      </c>
      <c r="L16" s="164">
        <f>'Data Request'!L16</f>
        <v>379</v>
      </c>
      <c r="M16" s="164">
        <f>'Data Request'!M16</f>
        <v>379</v>
      </c>
      <c r="N16" s="164">
        <f>'Data Request'!N16</f>
        <v>379</v>
      </c>
      <c r="O16" s="164">
        <f>'Data Request'!O16</f>
        <v>379</v>
      </c>
      <c r="P16" s="164">
        <f>'Data Request'!P16</f>
        <v>379</v>
      </c>
      <c r="Q16" s="164">
        <f>'Data Request'!Q16</f>
        <v>379</v>
      </c>
      <c r="R16" s="164">
        <f>'Data Request'!R16</f>
        <v>379</v>
      </c>
      <c r="S16" s="164">
        <f>'Data Request'!S16</f>
        <v>379</v>
      </c>
      <c r="T16" s="164">
        <f>'Data Request'!T16</f>
        <v>379</v>
      </c>
      <c r="U16" s="164">
        <f>'Data Request'!U16</f>
        <v>379</v>
      </c>
      <c r="V16" s="256"/>
    </row>
    <row r="17" spans="1:25" s="136" customFormat="1" ht="15">
      <c r="A17" s="129"/>
      <c r="B17" s="20" t="str">
        <f>'Data Request'!B17</f>
        <v>Present Value Factor (PVF)</v>
      </c>
      <c r="C17" s="35" t="str">
        <f>'Data Request'!C17</f>
        <v>Number</v>
      </c>
      <c r="D17" s="35"/>
      <c r="E17" s="39" t="str">
        <f>'Data Request'!E17</f>
        <v>Data to be provided by DMO</v>
      </c>
      <c r="F17" s="35"/>
      <c r="G17" s="164">
        <f>'Data Request'!G17</f>
        <v>0</v>
      </c>
      <c r="H17" s="164">
        <f>'Data Request'!H17</f>
        <v>0</v>
      </c>
      <c r="I17" s="164">
        <f>'Data Request'!I17</f>
        <v>0</v>
      </c>
      <c r="J17" s="164">
        <f>'Data Request'!J17</f>
        <v>0</v>
      </c>
      <c r="K17" s="164">
        <f>'Data Request'!K17</f>
        <v>0</v>
      </c>
      <c r="L17" s="164">
        <f>'Data Request'!L17</f>
        <v>1</v>
      </c>
      <c r="M17" s="164">
        <f>'Data Request'!M17</f>
        <v>1</v>
      </c>
      <c r="N17" s="164">
        <f>'Data Request'!N17</f>
        <v>1</v>
      </c>
      <c r="O17" s="164">
        <f>'Data Request'!O17</f>
        <v>1</v>
      </c>
      <c r="P17" s="164">
        <f>'Data Request'!P17</f>
        <v>1</v>
      </c>
      <c r="Q17" s="164">
        <f>'Data Request'!Q17</f>
        <v>1</v>
      </c>
      <c r="R17" s="164">
        <f>'Data Request'!R17</f>
        <v>1</v>
      </c>
      <c r="S17" s="164">
        <f>'Data Request'!S17</f>
        <v>1</v>
      </c>
      <c r="T17" s="164">
        <f>'Data Request'!T17</f>
        <v>1</v>
      </c>
      <c r="U17" s="164">
        <f>'Data Request'!U17</f>
        <v>1</v>
      </c>
      <c r="V17" s="256"/>
    </row>
    <row r="18" spans="1:25" s="136" customFormat="1" ht="15">
      <c r="B18" s="20"/>
      <c r="C18" s="35"/>
      <c r="D18" s="35"/>
      <c r="E18" s="35"/>
      <c r="F18" s="35"/>
      <c r="G18" s="60"/>
      <c r="H18" s="60"/>
      <c r="I18" s="60"/>
      <c r="J18" s="60"/>
      <c r="K18" s="83"/>
      <c r="L18" s="40"/>
      <c r="M18" s="40"/>
      <c r="N18" s="40"/>
      <c r="O18" s="40"/>
      <c r="P18" s="40"/>
      <c r="Q18" s="40"/>
      <c r="R18" s="40"/>
      <c r="S18" s="40"/>
      <c r="T18" s="40"/>
      <c r="U18" s="40"/>
      <c r="V18" s="40"/>
    </row>
    <row r="19" spans="1:25" s="136" customFormat="1" ht="15">
      <c r="A19" s="129"/>
      <c r="B19" s="128" t="str">
        <f>'Data Request'!B19</f>
        <v>2. Information on Outstanding Debt Stocks, Amortizations (Principal) Payments, and Interest Payments (See Note 2 in Guidance for Completing Data Request for State DSA)</v>
      </c>
      <c r="C19" s="128"/>
      <c r="D19" s="125"/>
      <c r="E19" s="126"/>
      <c r="F19" s="127"/>
      <c r="G19" s="127"/>
      <c r="H19" s="127"/>
      <c r="I19" s="127"/>
      <c r="J19" s="127"/>
      <c r="K19" s="127"/>
      <c r="L19" s="127"/>
      <c r="M19" s="127"/>
      <c r="N19" s="127"/>
      <c r="O19" s="127"/>
      <c r="P19" s="127"/>
      <c r="Q19" s="127"/>
      <c r="R19" s="127"/>
      <c r="S19" s="127"/>
      <c r="T19" s="127"/>
      <c r="U19" s="127"/>
    </row>
    <row r="20" spans="1:25" s="313" customFormat="1">
      <c r="B20" s="317"/>
      <c r="C20" s="318"/>
      <c r="D20" s="318"/>
      <c r="E20" s="318"/>
      <c r="F20" s="318"/>
      <c r="G20" s="314"/>
      <c r="H20" s="314"/>
      <c r="I20" s="314"/>
      <c r="J20" s="314"/>
      <c r="K20" s="314"/>
      <c r="L20" s="314"/>
      <c r="M20" s="314"/>
      <c r="N20" s="314"/>
      <c r="O20" s="314"/>
      <c r="P20" s="314"/>
      <c r="Q20" s="314"/>
      <c r="R20" s="314"/>
      <c r="S20" s="314"/>
      <c r="T20" s="314"/>
      <c r="U20" s="314"/>
      <c r="V20" s="314"/>
      <c r="X20" s="315"/>
      <c r="Y20" s="316" t="s">
        <v>2</v>
      </c>
    </row>
    <row r="21" spans="1:25" s="15" customFormat="1">
      <c r="B21" s="32" t="str">
        <f>'Data Request'!B21</f>
        <v>Outstanding external debt stock by categories</v>
      </c>
      <c r="C21" s="35"/>
      <c r="D21" s="35"/>
      <c r="E21" s="35"/>
      <c r="F21" s="35"/>
      <c r="G21" s="33"/>
      <c r="H21" s="33"/>
      <c r="I21" s="33"/>
      <c r="J21" s="33"/>
      <c r="K21" s="33"/>
      <c r="L21" s="33"/>
      <c r="M21" s="33"/>
      <c r="N21" s="33"/>
      <c r="O21" s="33"/>
      <c r="P21" s="33"/>
      <c r="Q21" s="33"/>
      <c r="R21" s="33"/>
      <c r="S21" s="33"/>
      <c r="T21" s="33"/>
      <c r="U21" s="33"/>
      <c r="V21" s="33"/>
      <c r="X21" s="19"/>
      <c r="Y21" s="31"/>
    </row>
    <row r="22" spans="1:25" s="15" customFormat="1">
      <c r="B22" s="32" t="str">
        <f>B23</f>
        <v>Total External Debt - Stocks</v>
      </c>
      <c r="C22" s="35" t="str">
        <f>'Data Request'!$C$6</f>
        <v>Naira</v>
      </c>
      <c r="D22" s="35" t="str">
        <f>'Data Request'!$C$7</f>
        <v>Million</v>
      </c>
      <c r="E22" s="35"/>
      <c r="F22" s="35"/>
      <c r="G22" s="159">
        <f>G23*G$16</f>
        <v>26329.855195105141</v>
      </c>
      <c r="H22" s="159">
        <f t="shared" ref="H22:U22" si="1">H23*H$16</f>
        <v>29115.710949806158</v>
      </c>
      <c r="I22" s="159">
        <f t="shared" si="1"/>
        <v>38427.375821517504</v>
      </c>
      <c r="J22" s="159">
        <f t="shared" si="1"/>
        <v>57859.15033226501</v>
      </c>
      <c r="K22" s="159">
        <f t="shared" si="1"/>
        <v>68121.10988176</v>
      </c>
      <c r="L22" s="159">
        <f t="shared" si="1"/>
        <v>77351.19155039922</v>
      </c>
      <c r="M22" s="159">
        <f t="shared" si="1"/>
        <v>75414.127716826421</v>
      </c>
      <c r="N22" s="159">
        <f t="shared" si="1"/>
        <v>73380.210691574961</v>
      </c>
      <c r="O22" s="159">
        <f t="shared" si="1"/>
        <v>71244.59781506093</v>
      </c>
      <c r="P22" s="159">
        <f t="shared" si="1"/>
        <v>69002.204294721203</v>
      </c>
      <c r="Q22" s="159">
        <f t="shared" si="1"/>
        <v>66647.691098364492</v>
      </c>
      <c r="R22" s="159">
        <f t="shared" si="1"/>
        <v>64175.452242189953</v>
      </c>
      <c r="S22" s="159">
        <f t="shared" si="1"/>
        <v>61579.60144320668</v>
      </c>
      <c r="T22" s="159">
        <f t="shared" si="1"/>
        <v>58853.958104274243</v>
      </c>
      <c r="U22" s="159">
        <f t="shared" si="1"/>
        <v>55992.032598395192</v>
      </c>
      <c r="V22" s="33"/>
      <c r="X22" s="19"/>
      <c r="Y22" s="31"/>
    </row>
    <row r="23" spans="1:25" s="15" customFormat="1">
      <c r="B23" s="32" t="str">
        <f>'Data Request'!B23</f>
        <v>Total External Debt - Stocks</v>
      </c>
      <c r="C23" s="35" t="str">
        <f>'Data Request'!C23</f>
        <v>US Dollars</v>
      </c>
      <c r="D23" s="35" t="str">
        <f>'Data Request'!D23</f>
        <v>Million</v>
      </c>
      <c r="E23" s="35"/>
      <c r="F23" s="35"/>
      <c r="G23" s="159">
        <f>'Data Request'!G23</f>
        <v>134.00338035999999</v>
      </c>
      <c r="H23" s="159">
        <f>'Data Request'!H23</f>
        <v>114.99563746</v>
      </c>
      <c r="I23" s="159">
        <f>'Data Request'!I23</f>
        <v>125.66746250000001</v>
      </c>
      <c r="J23" s="159">
        <f>'Data Request'!J23</f>
        <v>188.77373681000003</v>
      </c>
      <c r="K23" s="159">
        <f>'Data Request'!K23</f>
        <v>208.96045975999999</v>
      </c>
      <c r="L23" s="360">
        <f>K23-L55</f>
        <v>204.09285369498477</v>
      </c>
      <c r="M23" s="360">
        <f t="shared" ref="M23:U23" si="2">L23-M55</f>
        <v>198.98186732671877</v>
      </c>
      <c r="N23" s="360">
        <f t="shared" si="2"/>
        <v>193.61533164003947</v>
      </c>
      <c r="O23" s="360">
        <f t="shared" si="2"/>
        <v>187.98046916902621</v>
      </c>
      <c r="P23" s="360">
        <f t="shared" si="2"/>
        <v>182.06386357446229</v>
      </c>
      <c r="Q23" s="360">
        <f t="shared" si="2"/>
        <v>175.85142770017018</v>
      </c>
      <c r="R23" s="360">
        <f t="shared" si="2"/>
        <v>169.32837003216346</v>
      </c>
      <c r="S23" s="360">
        <f t="shared" si="2"/>
        <v>162.47915948075641</v>
      </c>
      <c r="T23" s="360">
        <f t="shared" si="2"/>
        <v>155.287488401779</v>
      </c>
      <c r="U23" s="360">
        <f t="shared" si="2"/>
        <v>147.73623376885274</v>
      </c>
      <c r="V23" s="159"/>
      <c r="X23" s="19"/>
      <c r="Y23" s="34" t="s">
        <v>18</v>
      </c>
    </row>
    <row r="24" spans="1:25">
      <c r="B24" s="154" t="str">
        <f>'Data Request'!B24</f>
        <v>World Bank (WB) (including International Development Association (IDA) and IBRD)</v>
      </c>
      <c r="C24" s="35" t="str">
        <f>'Data Request'!C24</f>
        <v>US Dollars</v>
      </c>
      <c r="D24" s="35" t="str">
        <f>'Data Request'!D24</f>
        <v>Million</v>
      </c>
      <c r="E24" s="35"/>
      <c r="F24" s="35"/>
      <c r="G24" s="164">
        <f>'Data Request'!G24</f>
        <v>98.351098469999997</v>
      </c>
      <c r="H24" s="164">
        <f>'Data Request'!H24</f>
        <v>82.265081719999998</v>
      </c>
      <c r="I24" s="164">
        <f>'Data Request'!I24</f>
        <v>77.081462210000012</v>
      </c>
      <c r="J24" s="164">
        <f>'Data Request'!J24</f>
        <v>141.75001054000003</v>
      </c>
      <c r="K24" s="164">
        <f>'Data Request'!K24</f>
        <v>162.46636701</v>
      </c>
      <c r="L24" s="358">
        <f t="shared" ref="L24:U24" si="3">K24-L56</f>
        <v>162.06640463042501</v>
      </c>
      <c r="M24" s="358">
        <f t="shared" si="3"/>
        <v>161.64644413187128</v>
      </c>
      <c r="N24" s="358">
        <f t="shared" si="3"/>
        <v>161.20548560838984</v>
      </c>
      <c r="O24" s="358">
        <f t="shared" si="3"/>
        <v>160.74247915873434</v>
      </c>
      <c r="P24" s="358">
        <f t="shared" si="3"/>
        <v>160.25632238659605</v>
      </c>
      <c r="Q24" s="358">
        <f t="shared" si="3"/>
        <v>159.74585777585085</v>
      </c>
      <c r="R24" s="358">
        <f t="shared" si="3"/>
        <v>159.20986993456839</v>
      </c>
      <c r="S24" s="358">
        <f t="shared" si="3"/>
        <v>158.64708270122182</v>
      </c>
      <c r="T24" s="358">
        <f t="shared" si="3"/>
        <v>158.05615610620791</v>
      </c>
      <c r="U24" s="358">
        <f t="shared" si="3"/>
        <v>157.4356831814433</v>
      </c>
      <c r="V24" s="164"/>
      <c r="Y24" s="34" t="s">
        <v>19</v>
      </c>
    </row>
    <row r="25" spans="1:25">
      <c r="B25" s="154" t="str">
        <f>'Data Request'!B25</f>
        <v>African Development Bank (AfDB) [including African Development Fund (AfDFP) and Africa Growing Together FUND]</v>
      </c>
      <c r="C25" s="35" t="str">
        <f>'Data Request'!C25</f>
        <v>US Dollars</v>
      </c>
      <c r="D25" s="35" t="str">
        <f>'Data Request'!D25</f>
        <v>Million</v>
      </c>
      <c r="E25" s="35"/>
      <c r="F25" s="35"/>
      <c r="G25" s="164">
        <f>'Data Request'!G25</f>
        <v>35.652281890000005</v>
      </c>
      <c r="H25" s="164">
        <f>'Data Request'!H25</f>
        <v>32.73055574</v>
      </c>
      <c r="I25" s="164">
        <f>'Data Request'!I25</f>
        <v>48.586000290000001</v>
      </c>
      <c r="J25" s="164">
        <f>'Data Request'!J25</f>
        <v>47.023726270000004</v>
      </c>
      <c r="K25" s="164">
        <f>'Data Request'!K25</f>
        <v>46.494092750000007</v>
      </c>
      <c r="L25" s="358">
        <f t="shared" ref="L25:U25" si="4">K25-L57</f>
        <v>42.026449064559777</v>
      </c>
      <c r="M25" s="358">
        <f t="shared" si="4"/>
        <v>37.335423194847536</v>
      </c>
      <c r="N25" s="358">
        <f t="shared" si="4"/>
        <v>32.409846031649685</v>
      </c>
      <c r="O25" s="358">
        <f t="shared" si="4"/>
        <v>27.237990010291941</v>
      </c>
      <c r="P25" s="358">
        <f t="shared" si="4"/>
        <v>21.80754118786631</v>
      </c>
      <c r="Q25" s="358">
        <f t="shared" si="4"/>
        <v>16.105569924319397</v>
      </c>
      <c r="R25" s="358">
        <f t="shared" si="4"/>
        <v>10.118500097595138</v>
      </c>
      <c r="S25" s="358">
        <f t="shared" si="4"/>
        <v>3.8320767795346669</v>
      </c>
      <c r="T25" s="358">
        <f t="shared" si="4"/>
        <v>-2.7686677044288297</v>
      </c>
      <c r="U25" s="358">
        <f t="shared" si="4"/>
        <v>-9.6994494125905</v>
      </c>
      <c r="V25" s="164"/>
      <c r="Y25" s="34"/>
    </row>
    <row r="26" spans="1:25">
      <c r="B26" s="154" t="str">
        <f>'Data Request'!B26</f>
        <v>Multilateral Creditor (1) [Insert name]</v>
      </c>
      <c r="C26" s="35" t="str">
        <f>'Data Request'!C26</f>
        <v>US Dollars</v>
      </c>
      <c r="D26" s="35" t="str">
        <f>'Data Request'!D26</f>
        <v>Million</v>
      </c>
      <c r="E26" s="35"/>
      <c r="F26" s="35"/>
      <c r="G26" s="164">
        <f>'Data Request'!G26</f>
        <v>0</v>
      </c>
      <c r="H26" s="164">
        <f>'Data Request'!H26</f>
        <v>0</v>
      </c>
      <c r="I26" s="164">
        <f>'Data Request'!I26</f>
        <v>0</v>
      </c>
      <c r="J26" s="164">
        <f>'Data Request'!J26</f>
        <v>0</v>
      </c>
      <c r="K26" s="164">
        <f>'Data Request'!K26</f>
        <v>0</v>
      </c>
      <c r="L26" s="358">
        <f t="shared" ref="L26:U26" si="5">K26-L58</f>
        <v>0</v>
      </c>
      <c r="M26" s="358">
        <f t="shared" si="5"/>
        <v>0</v>
      </c>
      <c r="N26" s="358">
        <f t="shared" si="5"/>
        <v>0</v>
      </c>
      <c r="O26" s="358">
        <f t="shared" si="5"/>
        <v>0</v>
      </c>
      <c r="P26" s="358">
        <f t="shared" si="5"/>
        <v>0</v>
      </c>
      <c r="Q26" s="358">
        <f t="shared" si="5"/>
        <v>0</v>
      </c>
      <c r="R26" s="358">
        <f t="shared" si="5"/>
        <v>0</v>
      </c>
      <c r="S26" s="358">
        <f t="shared" si="5"/>
        <v>0</v>
      </c>
      <c r="T26" s="358">
        <f t="shared" si="5"/>
        <v>0</v>
      </c>
      <c r="U26" s="358">
        <f t="shared" si="5"/>
        <v>0</v>
      </c>
      <c r="V26" s="164"/>
      <c r="Y26" s="34"/>
    </row>
    <row r="27" spans="1:25">
      <c r="B27" s="154" t="str">
        <f>'Data Request'!B27</f>
        <v>Multilateral Creditor (2) [Insert name]</v>
      </c>
      <c r="C27" s="35" t="str">
        <f>'Data Request'!C27</f>
        <v>US Dollars</v>
      </c>
      <c r="D27" s="35" t="str">
        <f>'Data Request'!D27</f>
        <v>Million</v>
      </c>
      <c r="E27" s="35"/>
      <c r="F27" s="35"/>
      <c r="G27" s="164">
        <f>'Data Request'!G27</f>
        <v>0</v>
      </c>
      <c r="H27" s="164">
        <f>'Data Request'!H27</f>
        <v>0</v>
      </c>
      <c r="I27" s="164">
        <f>'Data Request'!I27</f>
        <v>0</v>
      </c>
      <c r="J27" s="164">
        <f>'Data Request'!J27</f>
        <v>0</v>
      </c>
      <c r="K27" s="164">
        <f>'Data Request'!K27</f>
        <v>0</v>
      </c>
      <c r="L27" s="358">
        <f t="shared" ref="L27:U27" si="6">K27-L59</f>
        <v>0</v>
      </c>
      <c r="M27" s="358">
        <f t="shared" si="6"/>
        <v>0</v>
      </c>
      <c r="N27" s="358">
        <f t="shared" si="6"/>
        <v>0</v>
      </c>
      <c r="O27" s="358">
        <f t="shared" si="6"/>
        <v>0</v>
      </c>
      <c r="P27" s="358">
        <f t="shared" si="6"/>
        <v>0</v>
      </c>
      <c r="Q27" s="358">
        <f t="shared" si="6"/>
        <v>0</v>
      </c>
      <c r="R27" s="358">
        <f t="shared" si="6"/>
        <v>0</v>
      </c>
      <c r="S27" s="358">
        <f t="shared" si="6"/>
        <v>0</v>
      </c>
      <c r="T27" s="358">
        <f t="shared" si="6"/>
        <v>0</v>
      </c>
      <c r="U27" s="358">
        <f t="shared" si="6"/>
        <v>0</v>
      </c>
      <c r="V27" s="164"/>
      <c r="Y27" s="34"/>
    </row>
    <row r="28" spans="1:25">
      <c r="B28" s="154" t="str">
        <f>'Data Request'!B28</f>
        <v>Multilateral Creditors (others) [Insert list of all]</v>
      </c>
      <c r="C28" s="35" t="str">
        <f>'Data Request'!C28</f>
        <v>US Dollars</v>
      </c>
      <c r="D28" s="35" t="str">
        <f>'Data Request'!D28</f>
        <v>Million</v>
      </c>
      <c r="E28" s="35"/>
      <c r="F28" s="35"/>
      <c r="G28" s="357">
        <f>'Data Request'!G28</f>
        <v>0</v>
      </c>
      <c r="H28" s="357">
        <f>'Data Request'!H28</f>
        <v>0</v>
      </c>
      <c r="I28" s="357">
        <f>'Data Request'!I28</f>
        <v>0</v>
      </c>
      <c r="J28" s="357">
        <f>'Data Request'!J28</f>
        <v>0</v>
      </c>
      <c r="K28" s="357">
        <f>'Data Request'!K28</f>
        <v>0</v>
      </c>
      <c r="L28" s="358">
        <f t="shared" ref="L28:U28" si="7">K28-L60</f>
        <v>0</v>
      </c>
      <c r="M28" s="358">
        <f t="shared" si="7"/>
        <v>0</v>
      </c>
      <c r="N28" s="358">
        <f t="shared" si="7"/>
        <v>0</v>
      </c>
      <c r="O28" s="358">
        <f t="shared" si="7"/>
        <v>0</v>
      </c>
      <c r="P28" s="358">
        <f t="shared" si="7"/>
        <v>0</v>
      </c>
      <c r="Q28" s="358">
        <f t="shared" si="7"/>
        <v>0</v>
      </c>
      <c r="R28" s="358">
        <f t="shared" si="7"/>
        <v>0</v>
      </c>
      <c r="S28" s="358">
        <f t="shared" si="7"/>
        <v>0</v>
      </c>
      <c r="T28" s="358">
        <f t="shared" si="7"/>
        <v>0</v>
      </c>
      <c r="U28" s="358">
        <f t="shared" si="7"/>
        <v>0</v>
      </c>
      <c r="V28" s="164"/>
      <c r="Y28" s="34"/>
    </row>
    <row r="29" spans="1:25">
      <c r="B29" s="154" t="str">
        <f>'Data Request'!B29</f>
        <v>Bilateral Creditor (1) [Insert name]</v>
      </c>
      <c r="C29" s="35" t="str">
        <f>'Data Request'!C29</f>
        <v>US Dollars</v>
      </c>
      <c r="D29" s="35" t="str">
        <f>'Data Request'!D29</f>
        <v>Million</v>
      </c>
      <c r="E29" s="35"/>
      <c r="F29" s="35"/>
      <c r="G29" s="164">
        <f>'Data Request'!G29</f>
        <v>0</v>
      </c>
      <c r="H29" s="164">
        <f>'Data Request'!H29</f>
        <v>0</v>
      </c>
      <c r="I29" s="164">
        <f>'Data Request'!I29</f>
        <v>0</v>
      </c>
      <c r="J29" s="164">
        <f>'Data Request'!J29</f>
        <v>0</v>
      </c>
      <c r="K29" s="164">
        <f>'Data Request'!K29</f>
        <v>0</v>
      </c>
      <c r="L29" s="358">
        <f t="shared" ref="L29:U29" si="8">K29-L61</f>
        <v>0</v>
      </c>
      <c r="M29" s="358">
        <f t="shared" si="8"/>
        <v>0</v>
      </c>
      <c r="N29" s="358">
        <f t="shared" si="8"/>
        <v>0</v>
      </c>
      <c r="O29" s="358">
        <f t="shared" si="8"/>
        <v>0</v>
      </c>
      <c r="P29" s="358">
        <f t="shared" si="8"/>
        <v>0</v>
      </c>
      <c r="Q29" s="358">
        <f t="shared" si="8"/>
        <v>0</v>
      </c>
      <c r="R29" s="358">
        <f t="shared" si="8"/>
        <v>0</v>
      </c>
      <c r="S29" s="358">
        <f t="shared" si="8"/>
        <v>0</v>
      </c>
      <c r="T29" s="358">
        <f t="shared" si="8"/>
        <v>0</v>
      </c>
      <c r="U29" s="358">
        <f t="shared" si="8"/>
        <v>0</v>
      </c>
      <c r="V29" s="164"/>
      <c r="Y29" s="34"/>
    </row>
    <row r="30" spans="1:25">
      <c r="B30" s="154" t="str">
        <f>'Data Request'!B30</f>
        <v>Bilateral Creditor (2) [Insert name]</v>
      </c>
      <c r="C30" s="35" t="str">
        <f>'Data Request'!C30</f>
        <v>US Dollars</v>
      </c>
      <c r="D30" s="35" t="str">
        <f>'Data Request'!D30</f>
        <v>Million</v>
      </c>
      <c r="E30" s="35"/>
      <c r="F30" s="35"/>
      <c r="G30" s="164">
        <f>'Data Request'!G30</f>
        <v>0</v>
      </c>
      <c r="H30" s="164">
        <f>'Data Request'!H30</f>
        <v>0</v>
      </c>
      <c r="I30" s="164">
        <f>'Data Request'!I30</f>
        <v>0</v>
      </c>
      <c r="J30" s="164">
        <f>'Data Request'!J30</f>
        <v>0</v>
      </c>
      <c r="K30" s="164">
        <f>'Data Request'!K30</f>
        <v>0</v>
      </c>
      <c r="L30" s="358">
        <f t="shared" ref="L30:U30" si="9">K30-L62</f>
        <v>0</v>
      </c>
      <c r="M30" s="358">
        <f t="shared" si="9"/>
        <v>0</v>
      </c>
      <c r="N30" s="358">
        <f t="shared" si="9"/>
        <v>0</v>
      </c>
      <c r="O30" s="358">
        <f t="shared" si="9"/>
        <v>0</v>
      </c>
      <c r="P30" s="358">
        <f t="shared" si="9"/>
        <v>0</v>
      </c>
      <c r="Q30" s="358">
        <f t="shared" si="9"/>
        <v>0</v>
      </c>
      <c r="R30" s="358">
        <f t="shared" si="9"/>
        <v>0</v>
      </c>
      <c r="S30" s="358">
        <f t="shared" si="9"/>
        <v>0</v>
      </c>
      <c r="T30" s="358">
        <f t="shared" si="9"/>
        <v>0</v>
      </c>
      <c r="U30" s="358">
        <f t="shared" si="9"/>
        <v>0</v>
      </c>
      <c r="V30" s="164"/>
      <c r="Y30" s="34"/>
    </row>
    <row r="31" spans="1:25">
      <c r="B31" s="154" t="str">
        <f>'Data Request'!B31</f>
        <v>Bilateral Creditors (others) [Insert name]</v>
      </c>
      <c r="C31" s="35" t="str">
        <f>'Data Request'!C31</f>
        <v>US Dollars</v>
      </c>
      <c r="D31" s="35" t="str">
        <f>'Data Request'!D31</f>
        <v>Million</v>
      </c>
      <c r="E31" s="35"/>
      <c r="F31" s="35"/>
      <c r="G31" s="164">
        <f>'Data Request'!G31</f>
        <v>0</v>
      </c>
      <c r="H31" s="164">
        <f>'Data Request'!H31</f>
        <v>0</v>
      </c>
      <c r="I31" s="164">
        <f>'Data Request'!I31</f>
        <v>0</v>
      </c>
      <c r="J31" s="164">
        <f>'Data Request'!J31</f>
        <v>0</v>
      </c>
      <c r="K31" s="164">
        <f>'Data Request'!K31</f>
        <v>0</v>
      </c>
      <c r="L31" s="358">
        <f t="shared" ref="L31:U31" si="10">K31-L63</f>
        <v>0</v>
      </c>
      <c r="M31" s="358">
        <f t="shared" si="10"/>
        <v>0</v>
      </c>
      <c r="N31" s="358">
        <f t="shared" si="10"/>
        <v>0</v>
      </c>
      <c r="O31" s="358">
        <f t="shared" si="10"/>
        <v>0</v>
      </c>
      <c r="P31" s="358">
        <f t="shared" si="10"/>
        <v>0</v>
      </c>
      <c r="Q31" s="358">
        <f t="shared" si="10"/>
        <v>0</v>
      </c>
      <c r="R31" s="358">
        <f t="shared" si="10"/>
        <v>0</v>
      </c>
      <c r="S31" s="358">
        <f t="shared" si="10"/>
        <v>0</v>
      </c>
      <c r="T31" s="358">
        <f t="shared" si="10"/>
        <v>0</v>
      </c>
      <c r="U31" s="358">
        <f t="shared" si="10"/>
        <v>0</v>
      </c>
      <c r="V31" s="164"/>
      <c r="Y31" s="34"/>
    </row>
    <row r="32" spans="1:25">
      <c r="B32" s="154" t="str">
        <f>'Data Request'!B32</f>
        <v>Other External Debt</v>
      </c>
      <c r="C32" s="35" t="str">
        <f>'Data Request'!C32</f>
        <v>US Dollars</v>
      </c>
      <c r="D32" s="35" t="str">
        <f>'Data Request'!D32</f>
        <v>Million</v>
      </c>
      <c r="E32" s="35"/>
      <c r="F32" s="35"/>
      <c r="G32" s="164">
        <f>'Data Request'!G32</f>
        <v>0</v>
      </c>
      <c r="H32" s="164">
        <f>'Data Request'!H32</f>
        <v>0</v>
      </c>
      <c r="I32" s="164">
        <f>'Data Request'!I32</f>
        <v>0</v>
      </c>
      <c r="J32" s="164">
        <f>'Data Request'!J32</f>
        <v>0</v>
      </c>
      <c r="K32" s="164">
        <f>'Data Request'!K32</f>
        <v>0</v>
      </c>
      <c r="L32" s="358">
        <f t="shared" ref="L32:U32" si="11">K32-L64</f>
        <v>0</v>
      </c>
      <c r="M32" s="358">
        <f t="shared" si="11"/>
        <v>0</v>
      </c>
      <c r="N32" s="358">
        <f t="shared" si="11"/>
        <v>0</v>
      </c>
      <c r="O32" s="358">
        <f t="shared" si="11"/>
        <v>0</v>
      </c>
      <c r="P32" s="358">
        <f t="shared" si="11"/>
        <v>0</v>
      </c>
      <c r="Q32" s="358">
        <f t="shared" si="11"/>
        <v>0</v>
      </c>
      <c r="R32" s="358">
        <f t="shared" si="11"/>
        <v>0</v>
      </c>
      <c r="S32" s="358">
        <f t="shared" si="11"/>
        <v>0</v>
      </c>
      <c r="T32" s="358">
        <f t="shared" si="11"/>
        <v>0</v>
      </c>
      <c r="U32" s="358">
        <f t="shared" si="11"/>
        <v>0</v>
      </c>
      <c r="V32" s="164"/>
      <c r="Y32" s="34"/>
    </row>
    <row r="33" spans="2:25" s="15" customFormat="1">
      <c r="B33" s="20"/>
      <c r="C33" s="35"/>
      <c r="D33" s="35"/>
      <c r="E33" s="35"/>
      <c r="F33" s="35"/>
      <c r="G33" s="33"/>
      <c r="H33" s="33"/>
      <c r="I33" s="33"/>
      <c r="J33" s="33"/>
      <c r="K33" s="33"/>
      <c r="L33" s="33"/>
      <c r="M33" s="33"/>
      <c r="N33" s="33"/>
      <c r="O33" s="33"/>
      <c r="P33" s="33"/>
      <c r="Q33" s="33"/>
      <c r="R33" s="33"/>
      <c r="S33" s="33"/>
      <c r="T33" s="33"/>
      <c r="U33" s="33"/>
      <c r="V33" s="33"/>
      <c r="Y33" s="36"/>
    </row>
    <row r="34" spans="2:25" s="15" customFormat="1">
      <c r="B34" s="32" t="str">
        <f>'Data Request'!B34</f>
        <v>Outstanding domestic debt stock by categories (matching State Quarterly Domestic Debt Report)</v>
      </c>
      <c r="C34" s="35"/>
      <c r="D34" s="35"/>
      <c r="E34" s="35"/>
      <c r="F34" s="35"/>
      <c r="G34" s="33"/>
      <c r="H34" s="33"/>
      <c r="I34" s="33"/>
      <c r="J34" s="33"/>
      <c r="K34" s="33"/>
      <c r="L34" s="33"/>
      <c r="M34" s="33"/>
      <c r="N34" s="33"/>
      <c r="O34" s="33"/>
      <c r="P34" s="33"/>
      <c r="Q34" s="33"/>
      <c r="R34" s="33"/>
      <c r="S34" s="33"/>
      <c r="T34" s="33"/>
      <c r="U34" s="33"/>
      <c r="V34" s="33"/>
      <c r="Y34" s="36"/>
    </row>
    <row r="35" spans="2:25" s="15" customFormat="1">
      <c r="B35" s="32" t="str">
        <f>B36</f>
        <v>Total Domestic Debt - Stocks</v>
      </c>
      <c r="C35" s="35" t="str">
        <f>'Data Request'!$C$6</f>
        <v>Naira</v>
      </c>
      <c r="D35" s="35" t="str">
        <f>'Data Request'!$C$7</f>
        <v>Million</v>
      </c>
      <c r="E35" s="35"/>
      <c r="F35" s="35"/>
      <c r="G35" s="159">
        <f>G36</f>
        <v>115522.25205775999</v>
      </c>
      <c r="H35" s="159">
        <f t="shared" ref="H35:K35" si="12">H36</f>
        <v>128142.09312897999</v>
      </c>
      <c r="I35" s="159">
        <f t="shared" si="12"/>
        <v>125648.7055425</v>
      </c>
      <c r="J35" s="159">
        <f t="shared" si="12"/>
        <v>167955.84872232002</v>
      </c>
      <c r="K35" s="159">
        <f t="shared" si="12"/>
        <v>166953.58491927999</v>
      </c>
      <c r="L35" s="159">
        <f t="shared" ref="L35" si="13">L36</f>
        <v>165939.46395010999</v>
      </c>
      <c r="M35" s="159">
        <f t="shared" ref="M35" si="14">M36</f>
        <v>163893.29921517998</v>
      </c>
      <c r="N35" s="159">
        <f t="shared" ref="N35" si="15">N36</f>
        <v>156879.17824600998</v>
      </c>
      <c r="O35" s="159">
        <f t="shared" ref="O35" si="16">O36</f>
        <v>149865.05727683997</v>
      </c>
      <c r="P35" s="159">
        <f t="shared" ref="P35" si="17">P36</f>
        <v>140850.93630766997</v>
      </c>
      <c r="Q35" s="159">
        <f t="shared" ref="Q35" si="18">Q36</f>
        <v>134836.81533849996</v>
      </c>
      <c r="R35" s="159">
        <f t="shared" ref="R35" si="19">R36</f>
        <v>127322.69436932995</v>
      </c>
      <c r="S35" s="159">
        <f t="shared" ref="S35" si="20">S36</f>
        <v>119308.57340015995</v>
      </c>
      <c r="T35" s="159">
        <f t="shared" ref="T35" si="21">T36</f>
        <v>112876.27699859995</v>
      </c>
      <c r="U35" s="159">
        <f t="shared" ref="U35" si="22">U36</f>
        <v>106545.59046511995</v>
      </c>
      <c r="V35" s="33"/>
      <c r="Y35" s="36"/>
    </row>
    <row r="36" spans="2:25" s="15" customFormat="1">
      <c r="B36" s="32" t="str">
        <f>'Data Request'!B36</f>
        <v>Total Domestic Debt - Stocks</v>
      </c>
      <c r="C36" s="35" t="str">
        <f>'Data Request'!C36</f>
        <v>Naira</v>
      </c>
      <c r="D36" s="35" t="str">
        <f>'Data Request'!D36</f>
        <v>Million</v>
      </c>
      <c r="E36" s="35"/>
      <c r="F36" s="35"/>
      <c r="G36" s="159">
        <f>'Data Request'!G36</f>
        <v>115522.25205775999</v>
      </c>
      <c r="H36" s="159">
        <f>'Data Request'!H36</f>
        <v>128142.09312897999</v>
      </c>
      <c r="I36" s="159">
        <f>'Data Request'!I36</f>
        <v>125648.7055425</v>
      </c>
      <c r="J36" s="159">
        <f>'Data Request'!J36</f>
        <v>167955.84872232002</v>
      </c>
      <c r="K36" s="159">
        <f>'Data Request'!K36</f>
        <v>166953.58491927999</v>
      </c>
      <c r="L36" s="360">
        <f>K36-L68</f>
        <v>165939.46395010999</v>
      </c>
      <c r="M36" s="360">
        <f t="shared" ref="M36:U36" si="23">L36-M68</f>
        <v>163893.29921517998</v>
      </c>
      <c r="N36" s="360">
        <f t="shared" si="23"/>
        <v>156879.17824600998</v>
      </c>
      <c r="O36" s="360">
        <f t="shared" si="23"/>
        <v>149865.05727683997</v>
      </c>
      <c r="P36" s="360">
        <f t="shared" si="23"/>
        <v>140850.93630766997</v>
      </c>
      <c r="Q36" s="360">
        <f t="shared" si="23"/>
        <v>134836.81533849996</v>
      </c>
      <c r="R36" s="360">
        <f t="shared" si="23"/>
        <v>127322.69436932995</v>
      </c>
      <c r="S36" s="360">
        <f t="shared" si="23"/>
        <v>119308.57340015995</v>
      </c>
      <c r="T36" s="360">
        <f t="shared" si="23"/>
        <v>112876.27699859995</v>
      </c>
      <c r="U36" s="360">
        <f t="shared" si="23"/>
        <v>106545.59046511995</v>
      </c>
      <c r="V36" s="159"/>
      <c r="Y36" s="34" t="s">
        <v>22</v>
      </c>
    </row>
    <row r="37" spans="2:25">
      <c r="B37" s="154" t="str">
        <f>'Data Request'!B37</f>
        <v>Budget Support Facility</v>
      </c>
      <c r="C37" s="35" t="str">
        <f>'Data Request'!C37</f>
        <v>Naira</v>
      </c>
      <c r="D37" s="35" t="str">
        <f>'Data Request'!D37</f>
        <v>Million</v>
      </c>
      <c r="E37" s="35"/>
      <c r="F37" s="35"/>
      <c r="G37" s="164">
        <f>'Data Request'!G37</f>
        <v>0</v>
      </c>
      <c r="H37" s="164">
        <f>'Data Request'!H37</f>
        <v>0</v>
      </c>
      <c r="I37" s="164">
        <f>'Data Request'!I37</f>
        <v>0</v>
      </c>
      <c r="J37" s="164">
        <f>'Data Request'!J37</f>
        <v>16869</v>
      </c>
      <c r="K37" s="164">
        <f>'Data Request'!K37</f>
        <v>17525.794256910001</v>
      </c>
      <c r="L37" s="358">
        <f t="shared" ref="L37:U37" si="24">K37-L69</f>
        <v>17492.18516139</v>
      </c>
      <c r="M37" s="358">
        <f t="shared" si="24"/>
        <v>17458.576065869998</v>
      </c>
      <c r="N37" s="358">
        <f t="shared" si="24"/>
        <v>17424.966970349997</v>
      </c>
      <c r="O37" s="358">
        <f t="shared" si="24"/>
        <v>17391.357874829995</v>
      </c>
      <c r="P37" s="358">
        <f t="shared" si="24"/>
        <v>17357.748779309994</v>
      </c>
      <c r="Q37" s="358">
        <f t="shared" si="24"/>
        <v>17324.139683789992</v>
      </c>
      <c r="R37" s="358">
        <f t="shared" si="24"/>
        <v>17290.53058826999</v>
      </c>
      <c r="S37" s="358">
        <f t="shared" si="24"/>
        <v>17256.921492749989</v>
      </c>
      <c r="T37" s="358">
        <f t="shared" si="24"/>
        <v>17223.312397229987</v>
      </c>
      <c r="U37" s="358">
        <f t="shared" si="24"/>
        <v>17189.703301709986</v>
      </c>
      <c r="V37" s="164"/>
      <c r="X37" s="15"/>
      <c r="Y37" s="34" t="s">
        <v>23</v>
      </c>
    </row>
    <row r="38" spans="2:25">
      <c r="B38" s="154" t="str">
        <f>'Data Request'!B38</f>
        <v>Salary Bailout Facility</v>
      </c>
      <c r="C38" s="35" t="str">
        <f>'Data Request'!C38</f>
        <v>Naira</v>
      </c>
      <c r="D38" s="35" t="str">
        <f>'Data Request'!D38</f>
        <v>Million</v>
      </c>
      <c r="E38" s="35"/>
      <c r="F38" s="35"/>
      <c r="G38" s="164">
        <f>'Data Request'!G38</f>
        <v>7587.9417899199998</v>
      </c>
      <c r="H38" s="164">
        <f>'Data Request'!H38</f>
        <v>7437.4789149799999</v>
      </c>
      <c r="I38" s="164">
        <f>'Data Request'!I38</f>
        <v>7272.9015845200001</v>
      </c>
      <c r="J38" s="164">
        <f>'Data Request'!J38</f>
        <v>7091.8310075700001</v>
      </c>
      <c r="K38" s="164">
        <f>'Data Request'!K38</f>
        <v>6890.4648451400008</v>
      </c>
      <c r="L38" s="358">
        <f t="shared" ref="L38:U38" si="25">K38-L70</f>
        <v>6838.4181846700012</v>
      </c>
      <c r="M38" s="358">
        <f t="shared" si="25"/>
        <v>6786.3715242000017</v>
      </c>
      <c r="N38" s="358">
        <f t="shared" si="25"/>
        <v>6734.3248637300021</v>
      </c>
      <c r="O38" s="358">
        <f t="shared" si="25"/>
        <v>6682.2782032600026</v>
      </c>
      <c r="P38" s="358">
        <f t="shared" si="25"/>
        <v>6630.231542790003</v>
      </c>
      <c r="Q38" s="358">
        <f t="shared" si="25"/>
        <v>6578.1848823200035</v>
      </c>
      <c r="R38" s="358">
        <f t="shared" si="25"/>
        <v>6526.1382218500039</v>
      </c>
      <c r="S38" s="358">
        <f t="shared" si="25"/>
        <v>6474.0915613800044</v>
      </c>
      <c r="T38" s="358">
        <f t="shared" si="25"/>
        <v>6422.0449009100048</v>
      </c>
      <c r="U38" s="358">
        <f t="shared" si="25"/>
        <v>6369.9982404400052</v>
      </c>
      <c r="V38" s="164"/>
      <c r="X38" s="15"/>
      <c r="Y38" s="34"/>
    </row>
    <row r="39" spans="2:25">
      <c r="B39" s="154" t="str">
        <f>'Data Request'!B39</f>
        <v>Restructured Commercial Bank Loans (FGN Bond)</v>
      </c>
      <c r="C39" s="35" t="str">
        <f>'Data Request'!C39</f>
        <v>Naira</v>
      </c>
      <c r="D39" s="35" t="str">
        <f>'Data Request'!D39</f>
        <v>Million</v>
      </c>
      <c r="E39" s="35"/>
      <c r="F39" s="35"/>
      <c r="G39" s="164">
        <f>'Data Request'!G39</f>
        <v>33678.882927890001</v>
      </c>
      <c r="H39" s="164">
        <f>'Data Request'!H39</f>
        <v>33308.170558930004</v>
      </c>
      <c r="I39" s="164">
        <f>'Data Request'!I39</f>
        <v>32875.84652762</v>
      </c>
      <c r="J39" s="164">
        <f>'Data Request'!J39</f>
        <v>32373.416704990002</v>
      </c>
      <c r="K39" s="164">
        <f>'Data Request'!K39</f>
        <v>31791.197461470001</v>
      </c>
      <c r="L39" s="358">
        <f t="shared" ref="L39:U39" si="26">K39-L71</f>
        <v>31637.501564820002</v>
      </c>
      <c r="M39" s="358">
        <f t="shared" si="26"/>
        <v>31483.805668170004</v>
      </c>
      <c r="N39" s="358">
        <f t="shared" si="26"/>
        <v>31330.109771520005</v>
      </c>
      <c r="O39" s="358">
        <f t="shared" si="26"/>
        <v>31176.413874870006</v>
      </c>
      <c r="P39" s="358">
        <f t="shared" si="26"/>
        <v>31022.717978220007</v>
      </c>
      <c r="Q39" s="358">
        <f t="shared" si="26"/>
        <v>30869.022081570009</v>
      </c>
      <c r="R39" s="358">
        <f t="shared" si="26"/>
        <v>30715.32618492001</v>
      </c>
      <c r="S39" s="358">
        <f t="shared" si="26"/>
        <v>30561.630288270011</v>
      </c>
      <c r="T39" s="358">
        <f t="shared" si="26"/>
        <v>30407.934391620012</v>
      </c>
      <c r="U39" s="358">
        <f t="shared" si="26"/>
        <v>30254.238494970014</v>
      </c>
      <c r="V39" s="164"/>
      <c r="X39" s="15"/>
      <c r="Y39" s="34"/>
    </row>
    <row r="40" spans="2:25">
      <c r="B40" s="154" t="str">
        <f>'Data Request'!B40</f>
        <v>Excess Crude Account Backed Loan</v>
      </c>
      <c r="C40" s="35" t="str">
        <f>'Data Request'!C40</f>
        <v>Naira</v>
      </c>
      <c r="D40" s="35" t="str">
        <f>'Data Request'!D40</f>
        <v>Million</v>
      </c>
      <c r="E40" s="35"/>
      <c r="F40" s="35"/>
      <c r="G40" s="164">
        <f>'Data Request'!G40</f>
        <v>0</v>
      </c>
      <c r="H40" s="164">
        <f>'Data Request'!H40</f>
        <v>0</v>
      </c>
      <c r="I40" s="164">
        <f>'Data Request'!I40</f>
        <v>0</v>
      </c>
      <c r="J40" s="164">
        <f>'Data Request'!J40</f>
        <v>9364.2432063799988</v>
      </c>
      <c r="K40" s="164">
        <f>'Data Request'!K40</f>
        <v>9117.3238016399991</v>
      </c>
      <c r="L40" s="358">
        <f t="shared" ref="L40:U40" si="27">K40-L72</f>
        <v>9053.5056814499985</v>
      </c>
      <c r="M40" s="358">
        <f t="shared" si="27"/>
        <v>8989.6875612599979</v>
      </c>
      <c r="N40" s="358">
        <f t="shared" si="27"/>
        <v>8925.8694410699973</v>
      </c>
      <c r="O40" s="358">
        <f t="shared" si="27"/>
        <v>8862.0513208799966</v>
      </c>
      <c r="P40" s="358">
        <f t="shared" si="27"/>
        <v>8798.233200689996</v>
      </c>
      <c r="Q40" s="358">
        <f t="shared" si="27"/>
        <v>8734.4150804999954</v>
      </c>
      <c r="R40" s="358">
        <f t="shared" si="27"/>
        <v>8670.5969603099948</v>
      </c>
      <c r="S40" s="358">
        <f t="shared" si="27"/>
        <v>8606.7788401199941</v>
      </c>
      <c r="T40" s="358">
        <f t="shared" si="27"/>
        <v>8542.9607199299935</v>
      </c>
      <c r="U40" s="358">
        <f t="shared" si="27"/>
        <v>8479.1425997399929</v>
      </c>
      <c r="V40" s="164"/>
      <c r="X40" s="15"/>
      <c r="Y40" s="34"/>
    </row>
    <row r="41" spans="2:25">
      <c r="B41" s="154" t="str">
        <f>'Data Request'!B41</f>
        <v xml:space="preserve">Commercial Banks Loans </v>
      </c>
      <c r="C41" s="35" t="str">
        <f>'Data Request'!C41</f>
        <v>Naira</v>
      </c>
      <c r="D41" s="35" t="str">
        <f>'Data Request'!D41</f>
        <v>Million</v>
      </c>
      <c r="E41" s="35"/>
      <c r="F41" s="35"/>
      <c r="G41" s="164">
        <f>'Data Request'!G41</f>
        <v>0</v>
      </c>
      <c r="H41" s="164">
        <f>'Data Request'!H41</f>
        <v>0</v>
      </c>
      <c r="I41" s="164">
        <f>'Data Request'!I41</f>
        <v>0</v>
      </c>
      <c r="J41" s="164">
        <f>'Data Request'!J41</f>
        <v>892.32311784000001</v>
      </c>
      <c r="K41" s="164">
        <f>'Data Request'!K41</f>
        <v>1620.9792862899999</v>
      </c>
      <c r="L41" s="358">
        <f t="shared" ref="L41:U41" si="28">K41-L73</f>
        <v>1502.9371047599998</v>
      </c>
      <c r="M41" s="358">
        <f t="shared" si="28"/>
        <v>1384.8949232299997</v>
      </c>
      <c r="N41" s="358">
        <f t="shared" si="28"/>
        <v>1266.8527416999996</v>
      </c>
      <c r="O41" s="358">
        <f t="shared" si="28"/>
        <v>1148.8105601699995</v>
      </c>
      <c r="P41" s="358">
        <f t="shared" si="28"/>
        <v>1030.7683786399994</v>
      </c>
      <c r="Q41" s="358">
        <f t="shared" si="28"/>
        <v>912.72619710999936</v>
      </c>
      <c r="R41" s="358">
        <f t="shared" si="28"/>
        <v>794.68401557999937</v>
      </c>
      <c r="S41" s="358">
        <f t="shared" si="28"/>
        <v>676.64183404999937</v>
      </c>
      <c r="T41" s="358">
        <f t="shared" si="28"/>
        <v>558.59965251999938</v>
      </c>
      <c r="U41" s="358">
        <f t="shared" si="28"/>
        <v>440.55747098999939</v>
      </c>
      <c r="V41" s="164"/>
      <c r="X41" s="15"/>
      <c r="Y41" s="34"/>
    </row>
    <row r="42" spans="2:25">
      <c r="B42" s="154" t="str">
        <f>'Data Request'!B42</f>
        <v>State Bonds</v>
      </c>
      <c r="C42" s="35" t="str">
        <f>'Data Request'!C42</f>
        <v>Naira</v>
      </c>
      <c r="D42" s="35" t="str">
        <f>'Data Request'!D42</f>
        <v>Million</v>
      </c>
      <c r="E42" s="35"/>
      <c r="F42" s="35"/>
      <c r="G42" s="164">
        <f>'Data Request'!G42</f>
        <v>7584.6056014899996</v>
      </c>
      <c r="H42" s="164">
        <f>'Data Request'!H42</f>
        <v>6676.3183792700002</v>
      </c>
      <c r="I42" s="164">
        <f>'Data Request'!I42</f>
        <v>5533.4612364700006</v>
      </c>
      <c r="J42" s="164">
        <f>'Data Request'!J42</f>
        <v>4390.6040949300004</v>
      </c>
      <c r="K42" s="164">
        <f>'Data Request'!K42</f>
        <v>3247.7469546500001</v>
      </c>
      <c r="L42" s="358">
        <f t="shared" ref="L42:U42" si="29">K42-L74</f>
        <v>2962.0326695799999</v>
      </c>
      <c r="M42" s="358">
        <f t="shared" si="29"/>
        <v>2676.3183845099998</v>
      </c>
      <c r="N42" s="358">
        <f t="shared" si="29"/>
        <v>2390.6040994399996</v>
      </c>
      <c r="O42" s="358">
        <f t="shared" si="29"/>
        <v>2104.8898143699994</v>
      </c>
      <c r="P42" s="358">
        <f t="shared" si="29"/>
        <v>1819.1755292999994</v>
      </c>
      <c r="Q42" s="358">
        <f t="shared" si="29"/>
        <v>1533.4612442299995</v>
      </c>
      <c r="R42" s="358">
        <f t="shared" si="29"/>
        <v>1247.7469591599995</v>
      </c>
      <c r="S42" s="358">
        <f t="shared" si="29"/>
        <v>962.03267408999955</v>
      </c>
      <c r="T42" s="358">
        <f t="shared" si="29"/>
        <v>676.31838901999959</v>
      </c>
      <c r="U42" s="358">
        <f t="shared" si="29"/>
        <v>390.60410394999957</v>
      </c>
      <c r="V42" s="164"/>
      <c r="X42" s="15"/>
      <c r="Y42" s="34"/>
    </row>
    <row r="43" spans="2:25">
      <c r="B43" s="154" t="str">
        <f>'Data Request'!B43</f>
        <v>Commercial Agriculture Loan (CBN Development Financing Facility)</v>
      </c>
      <c r="C43" s="35" t="str">
        <f>'Data Request'!C43</f>
        <v>Naira</v>
      </c>
      <c r="D43" s="35" t="str">
        <f>'Data Request'!D43</f>
        <v>Million</v>
      </c>
      <c r="E43" s="35"/>
      <c r="F43" s="35"/>
      <c r="G43" s="164">
        <f>'Data Request'!G43</f>
        <v>0</v>
      </c>
      <c r="H43" s="164">
        <f>'Data Request'!H43</f>
        <v>14049.30353734</v>
      </c>
      <c r="I43" s="164">
        <f>'Data Request'!I43</f>
        <v>13295.67445543</v>
      </c>
      <c r="J43" s="164">
        <f>'Data Request'!J43</f>
        <v>2116.3494071199998</v>
      </c>
      <c r="K43" s="164">
        <f>'Data Request'!K43</f>
        <v>2482.9280000500003</v>
      </c>
      <c r="L43" s="358">
        <f t="shared" ref="L43:U43" si="30">K43-L75</f>
        <v>2175.7332703100001</v>
      </c>
      <c r="M43" s="358">
        <f t="shared" si="30"/>
        <v>1868.5385405700001</v>
      </c>
      <c r="N43" s="358">
        <f t="shared" si="30"/>
        <v>1561.3438108300002</v>
      </c>
      <c r="O43" s="358">
        <f t="shared" si="30"/>
        <v>1254.1490810900002</v>
      </c>
      <c r="P43" s="358">
        <f t="shared" si="30"/>
        <v>946.95435135000025</v>
      </c>
      <c r="Q43" s="358">
        <f t="shared" si="30"/>
        <v>639.75962161000029</v>
      </c>
      <c r="R43" s="358">
        <f t="shared" si="30"/>
        <v>332.56489187000028</v>
      </c>
      <c r="S43" s="358">
        <f t="shared" si="30"/>
        <v>25.370162130000267</v>
      </c>
      <c r="T43" s="358">
        <f t="shared" si="30"/>
        <v>0</v>
      </c>
      <c r="U43" s="358">
        <f t="shared" si="30"/>
        <v>0</v>
      </c>
      <c r="V43" s="164"/>
      <c r="X43" s="15"/>
      <c r="Y43" s="34"/>
    </row>
    <row r="44" spans="2:25">
      <c r="B44" s="154" t="str">
        <f>'Data Request'!B44</f>
        <v>Infrastructure Loan (CBN Development Financing Facilities)</v>
      </c>
      <c r="C44" s="35" t="str">
        <f>'Data Request'!C44</f>
        <v>Naira</v>
      </c>
      <c r="D44" s="35" t="str">
        <f>'Data Request'!D44</f>
        <v>Million</v>
      </c>
      <c r="E44" s="35"/>
      <c r="F44" s="35"/>
      <c r="G44" s="164">
        <f>'Data Request'!G44</f>
        <v>0</v>
      </c>
      <c r="H44" s="164">
        <f>'Data Request'!H44</f>
        <v>0</v>
      </c>
      <c r="I44" s="164">
        <f>'Data Request'!I44</f>
        <v>0</v>
      </c>
      <c r="J44" s="164">
        <f>'Data Request'!J44</f>
        <v>0</v>
      </c>
      <c r="K44" s="164">
        <f>'Data Request'!K44</f>
        <v>0</v>
      </c>
      <c r="L44" s="358">
        <f t="shared" ref="L44:U44" si="31">K44-L76</f>
        <v>0</v>
      </c>
      <c r="M44" s="358">
        <f t="shared" si="31"/>
        <v>0</v>
      </c>
      <c r="N44" s="358">
        <f t="shared" si="31"/>
        <v>0</v>
      </c>
      <c r="O44" s="358">
        <f t="shared" si="31"/>
        <v>0</v>
      </c>
      <c r="P44" s="358">
        <f t="shared" si="31"/>
        <v>0</v>
      </c>
      <c r="Q44" s="358">
        <f t="shared" si="31"/>
        <v>0</v>
      </c>
      <c r="R44" s="358">
        <f t="shared" si="31"/>
        <v>0</v>
      </c>
      <c r="S44" s="358">
        <f t="shared" si="31"/>
        <v>0</v>
      </c>
      <c r="T44" s="358">
        <f t="shared" si="31"/>
        <v>0</v>
      </c>
      <c r="U44" s="358">
        <f t="shared" si="31"/>
        <v>0</v>
      </c>
      <c r="V44" s="164"/>
      <c r="X44" s="15"/>
      <c r="Y44" s="34"/>
    </row>
    <row r="45" spans="2:25">
      <c r="B45" s="154" t="str">
        <f>'Data Request'!B45</f>
        <v>Micro Small and Medium Enterprise Development Fund (CBN Development Financing Facility)</v>
      </c>
      <c r="C45" s="35" t="str">
        <f>'Data Request'!C45</f>
        <v>Naira</v>
      </c>
      <c r="D45" s="35" t="str">
        <f>'Data Request'!D45</f>
        <v>Million</v>
      </c>
      <c r="E45" s="35"/>
      <c r="F45" s="35"/>
      <c r="G45" s="164">
        <f>'Data Request'!G45</f>
        <v>0</v>
      </c>
      <c r="H45" s="164">
        <f>'Data Request'!H45</f>
        <v>0</v>
      </c>
      <c r="I45" s="164">
        <f>'Data Request'!I45</f>
        <v>0</v>
      </c>
      <c r="J45" s="164">
        <f>'Data Request'!J45</f>
        <v>0</v>
      </c>
      <c r="K45" s="164">
        <f>'Data Request'!K45</f>
        <v>0</v>
      </c>
      <c r="L45" s="358">
        <f t="shared" ref="L45:U45" si="32">K45-L77</f>
        <v>0</v>
      </c>
      <c r="M45" s="358">
        <f t="shared" si="32"/>
        <v>0</v>
      </c>
      <c r="N45" s="358">
        <f t="shared" si="32"/>
        <v>0</v>
      </c>
      <c r="O45" s="358">
        <f t="shared" si="32"/>
        <v>0</v>
      </c>
      <c r="P45" s="358">
        <f t="shared" si="32"/>
        <v>0</v>
      </c>
      <c r="Q45" s="358">
        <f t="shared" si="32"/>
        <v>0</v>
      </c>
      <c r="R45" s="358">
        <f t="shared" si="32"/>
        <v>0</v>
      </c>
      <c r="S45" s="358">
        <f t="shared" si="32"/>
        <v>0</v>
      </c>
      <c r="T45" s="358">
        <f t="shared" si="32"/>
        <v>0</v>
      </c>
      <c r="U45" s="358">
        <f t="shared" si="32"/>
        <v>0</v>
      </c>
      <c r="V45" s="164"/>
      <c r="X45" s="15"/>
      <c r="Y45" s="34"/>
    </row>
    <row r="46" spans="2:25">
      <c r="B46" s="154" t="str">
        <f>'Data Request'!B46</f>
        <v>Judgement Debts</v>
      </c>
      <c r="C46" s="35" t="str">
        <f>'Data Request'!C46</f>
        <v>Naira</v>
      </c>
      <c r="D46" s="35" t="str">
        <f>'Data Request'!D46</f>
        <v>Million</v>
      </c>
      <c r="E46" s="35"/>
      <c r="F46" s="35"/>
      <c r="G46" s="164">
        <f>'Data Request'!G46</f>
        <v>32.043765759999999</v>
      </c>
      <c r="H46" s="164">
        <f>'Data Request'!H46</f>
        <v>32.043765759999999</v>
      </c>
      <c r="I46" s="164">
        <f>'Data Request'!I46</f>
        <v>32.043765759999999</v>
      </c>
      <c r="J46" s="164">
        <f>'Data Request'!J46</f>
        <v>32.043765759999999</v>
      </c>
      <c r="K46" s="164">
        <f>'Data Request'!K46</f>
        <v>32.043765759999999</v>
      </c>
      <c r="L46" s="358">
        <f t="shared" ref="L46:U46" si="33">K46-L78</f>
        <v>32.043765759999999</v>
      </c>
      <c r="M46" s="358">
        <f t="shared" si="33"/>
        <v>0</v>
      </c>
      <c r="N46" s="358">
        <f t="shared" si="33"/>
        <v>0</v>
      </c>
      <c r="O46" s="358">
        <f t="shared" si="33"/>
        <v>0</v>
      </c>
      <c r="P46" s="358">
        <f t="shared" si="33"/>
        <v>0</v>
      </c>
      <c r="Q46" s="358">
        <f t="shared" si="33"/>
        <v>0</v>
      </c>
      <c r="R46" s="358">
        <f t="shared" si="33"/>
        <v>0</v>
      </c>
      <c r="S46" s="358">
        <f t="shared" si="33"/>
        <v>0</v>
      </c>
      <c r="T46" s="358">
        <f t="shared" si="33"/>
        <v>0</v>
      </c>
      <c r="U46" s="358">
        <f t="shared" si="33"/>
        <v>0</v>
      </c>
      <c r="V46" s="164"/>
      <c r="X46" s="15"/>
      <c r="Y46" s="34"/>
    </row>
    <row r="47" spans="2:25">
      <c r="B47" s="154" t="str">
        <f>'Data Request'!B47</f>
        <v>Government-to-Government Debts</v>
      </c>
      <c r="C47" s="35" t="str">
        <f>'Data Request'!C47</f>
        <v>Naira</v>
      </c>
      <c r="D47" s="35" t="str">
        <f>'Data Request'!D47</f>
        <v>Million</v>
      </c>
      <c r="E47" s="35"/>
      <c r="F47" s="35"/>
      <c r="G47" s="164">
        <f>'Data Request'!G47</f>
        <v>22341.666666669997</v>
      </c>
      <c r="H47" s="164">
        <f>'Data Request'!H47</f>
        <v>22341.666666669997</v>
      </c>
      <c r="I47" s="164">
        <f>'Data Request'!I47</f>
        <v>22341.666666669997</v>
      </c>
      <c r="J47" s="164">
        <f>'Data Request'!J47</f>
        <v>22341.666666669997</v>
      </c>
      <c r="K47" s="164">
        <f>'Data Request'!K47</f>
        <v>22341.666666669997</v>
      </c>
      <c r="L47" s="358">
        <f t="shared" ref="L47:U47" si="34">K47-L79</f>
        <v>22341.666666669997</v>
      </c>
      <c r="M47" s="358">
        <f t="shared" si="34"/>
        <v>22341.666666669997</v>
      </c>
      <c r="N47" s="358">
        <f t="shared" si="34"/>
        <v>22341.666666669997</v>
      </c>
      <c r="O47" s="358">
        <f t="shared" si="34"/>
        <v>22341.666666669997</v>
      </c>
      <c r="P47" s="358">
        <f t="shared" si="34"/>
        <v>22341.666666669997</v>
      </c>
      <c r="Q47" s="358">
        <f t="shared" si="34"/>
        <v>22341.666666669997</v>
      </c>
      <c r="R47" s="358">
        <f t="shared" si="34"/>
        <v>22341.666666669997</v>
      </c>
      <c r="S47" s="358">
        <f t="shared" si="34"/>
        <v>22341.666666669997</v>
      </c>
      <c r="T47" s="358">
        <f t="shared" si="34"/>
        <v>22341.666666669997</v>
      </c>
      <c r="U47" s="358">
        <f t="shared" si="34"/>
        <v>22341.666666669997</v>
      </c>
      <c r="V47" s="164"/>
      <c r="X47" s="15"/>
      <c r="Y47" s="34"/>
    </row>
    <row r="48" spans="2:25">
      <c r="B48" s="154" t="str">
        <f>'Data Request'!B48</f>
        <v>Contractors' Arrears</v>
      </c>
      <c r="C48" s="35" t="str">
        <f>'Data Request'!C48</f>
        <v>Naira</v>
      </c>
      <c r="D48" s="35" t="str">
        <f>'Data Request'!D48</f>
        <v>Million</v>
      </c>
      <c r="E48" s="35"/>
      <c r="F48" s="35"/>
      <c r="G48" s="164">
        <f>'Data Request'!G48</f>
        <v>25188.894385039999</v>
      </c>
      <c r="H48" s="164">
        <f>'Data Request'!H48</f>
        <v>25188.894385039999</v>
      </c>
      <c r="I48" s="164">
        <f>'Data Request'!I48</f>
        <v>25188.894385039999</v>
      </c>
      <c r="J48" s="164">
        <f>'Data Request'!J48</f>
        <v>39123.76029405</v>
      </c>
      <c r="K48" s="164">
        <f>'Data Request'!K48</f>
        <v>39123.76029405</v>
      </c>
      <c r="L48" s="358">
        <f t="shared" ref="L48:U48" si="35">K48-L80</f>
        <v>39123.76029405</v>
      </c>
      <c r="M48" s="358">
        <f t="shared" si="35"/>
        <v>39123.76029405</v>
      </c>
      <c r="N48" s="358">
        <f t="shared" si="35"/>
        <v>34123.76029405</v>
      </c>
      <c r="O48" s="358">
        <f t="shared" si="35"/>
        <v>29123.76029405</v>
      </c>
      <c r="P48" s="358">
        <f t="shared" si="35"/>
        <v>24123.76029405</v>
      </c>
      <c r="Q48" s="358">
        <f t="shared" si="35"/>
        <v>19123.76029405</v>
      </c>
      <c r="R48" s="358">
        <f t="shared" si="35"/>
        <v>14123.76029405</v>
      </c>
      <c r="S48" s="358">
        <f t="shared" si="35"/>
        <v>9123.7602940500001</v>
      </c>
      <c r="T48" s="358">
        <f t="shared" si="35"/>
        <v>4123.7602940500001</v>
      </c>
      <c r="U48" s="358">
        <f t="shared" si="35"/>
        <v>0</v>
      </c>
      <c r="V48" s="164"/>
      <c r="X48" s="15"/>
      <c r="Y48" s="34"/>
    </row>
    <row r="49" spans="2:25">
      <c r="B49" s="154" t="str">
        <f>'Data Request'!B49</f>
        <v>Pension and Gratuity Arrears</v>
      </c>
      <c r="C49" s="35" t="str">
        <f>'Data Request'!C49</f>
        <v>Naira</v>
      </c>
      <c r="D49" s="35" t="str">
        <f>'Data Request'!D49</f>
        <v>Million</v>
      </c>
      <c r="E49" s="35"/>
      <c r="F49" s="35"/>
      <c r="G49" s="164">
        <f>'Data Request'!G49</f>
        <v>0</v>
      </c>
      <c r="H49" s="164">
        <f>'Data Request'!H49</f>
        <v>0</v>
      </c>
      <c r="I49" s="164">
        <f>'Data Request'!I49</f>
        <v>0</v>
      </c>
      <c r="J49" s="164">
        <f>'Data Request'!J49</f>
        <v>14252.393536020001</v>
      </c>
      <c r="K49" s="164">
        <f>'Data Request'!K49</f>
        <v>13671.462665659999</v>
      </c>
      <c r="L49" s="358">
        <f t="shared" ref="L49:U49" si="36">K49-L81</f>
        <v>13671.462665659999</v>
      </c>
      <c r="M49" s="358">
        <f t="shared" si="36"/>
        <v>12671.462665659999</v>
      </c>
      <c r="N49" s="358">
        <f t="shared" si="36"/>
        <v>11671.462665659999</v>
      </c>
      <c r="O49" s="358">
        <f t="shared" si="36"/>
        <v>10671.462665659999</v>
      </c>
      <c r="P49" s="358">
        <f t="shared" si="36"/>
        <v>7671.4626656599994</v>
      </c>
      <c r="Q49" s="358">
        <f t="shared" si="36"/>
        <v>7671.4626656599994</v>
      </c>
      <c r="R49" s="358">
        <f t="shared" si="36"/>
        <v>6171.4626656599994</v>
      </c>
      <c r="S49" s="358">
        <f t="shared" si="36"/>
        <v>4171.4626656599994</v>
      </c>
      <c r="T49" s="358">
        <f t="shared" si="36"/>
        <v>3471.4626656599994</v>
      </c>
      <c r="U49" s="358">
        <f t="shared" si="36"/>
        <v>1971.4626656599994</v>
      </c>
      <c r="V49" s="164"/>
      <c r="X49" s="15"/>
      <c r="Y49" s="34"/>
    </row>
    <row r="50" spans="2:25">
      <c r="B50" s="154" t="str">
        <f>'Data Request'!B50</f>
        <v>Salary Arrears and Other Staff Claims</v>
      </c>
      <c r="C50" s="35" t="str">
        <f>'Data Request'!C50</f>
        <v>Naira</v>
      </c>
      <c r="D50" s="35" t="str">
        <f>'Data Request'!D50</f>
        <v>Million</v>
      </c>
      <c r="E50" s="35"/>
      <c r="F50" s="35"/>
      <c r="G50" s="164">
        <f>'Data Request'!G50</f>
        <v>0</v>
      </c>
      <c r="H50" s="164">
        <f>'Data Request'!H50</f>
        <v>0</v>
      </c>
      <c r="I50" s="164">
        <f>'Data Request'!I50</f>
        <v>0</v>
      </c>
      <c r="J50" s="164">
        <f>'Data Request'!J50</f>
        <v>0</v>
      </c>
      <c r="K50" s="164">
        <f>'Data Request'!K50</f>
        <v>0</v>
      </c>
      <c r="L50" s="358">
        <f t="shared" ref="L50:U50" si="37">K50-L82</f>
        <v>0</v>
      </c>
      <c r="M50" s="358">
        <f t="shared" si="37"/>
        <v>0</v>
      </c>
      <c r="N50" s="358">
        <f t="shared" si="37"/>
        <v>0</v>
      </c>
      <c r="O50" s="358">
        <f t="shared" si="37"/>
        <v>0</v>
      </c>
      <c r="P50" s="358">
        <f t="shared" si="37"/>
        <v>0</v>
      </c>
      <c r="Q50" s="358">
        <f t="shared" si="37"/>
        <v>0</v>
      </c>
      <c r="R50" s="358">
        <f t="shared" si="37"/>
        <v>0</v>
      </c>
      <c r="S50" s="358">
        <f t="shared" si="37"/>
        <v>0</v>
      </c>
      <c r="T50" s="358">
        <f t="shared" si="37"/>
        <v>0</v>
      </c>
      <c r="U50" s="358">
        <f t="shared" si="37"/>
        <v>0</v>
      </c>
      <c r="V50" s="164"/>
      <c r="X50" s="15"/>
      <c r="Y50" s="34"/>
    </row>
    <row r="51" spans="2:25">
      <c r="B51" s="154" t="str">
        <f>'Data Request'!B51</f>
        <v>Other Debts</v>
      </c>
      <c r="C51" s="35" t="str">
        <f>'Data Request'!C51</f>
        <v>Naira</v>
      </c>
      <c r="D51" s="35" t="str">
        <f>'Data Request'!D51</f>
        <v>Million</v>
      </c>
      <c r="E51" s="35"/>
      <c r="F51" s="35"/>
      <c r="G51" s="164">
        <f>'Data Request'!G51</f>
        <v>19108.216920990002</v>
      </c>
      <c r="H51" s="164">
        <f>'Data Request'!H51</f>
        <v>19108.216920990002</v>
      </c>
      <c r="I51" s="164">
        <f>'Data Request'!I51</f>
        <v>19108.216920990002</v>
      </c>
      <c r="J51" s="164">
        <f>'Data Request'!J51</f>
        <v>19108.216920990002</v>
      </c>
      <c r="K51" s="164">
        <f>'Data Request'!K51</f>
        <v>19108.216920990002</v>
      </c>
      <c r="L51" s="358">
        <f t="shared" ref="L51:U51" si="38">K51-L83</f>
        <v>19108.216920990002</v>
      </c>
      <c r="M51" s="358">
        <f t="shared" si="38"/>
        <v>19108.216920990002</v>
      </c>
      <c r="N51" s="358">
        <f t="shared" si="38"/>
        <v>19108.216920990002</v>
      </c>
      <c r="O51" s="358">
        <f t="shared" si="38"/>
        <v>19108.216920990002</v>
      </c>
      <c r="P51" s="358">
        <f t="shared" si="38"/>
        <v>19108.216920990002</v>
      </c>
      <c r="Q51" s="358">
        <f t="shared" si="38"/>
        <v>19108.216920990002</v>
      </c>
      <c r="R51" s="358">
        <f t="shared" si="38"/>
        <v>19108.216920990002</v>
      </c>
      <c r="S51" s="358">
        <f t="shared" si="38"/>
        <v>19108.216920990002</v>
      </c>
      <c r="T51" s="358">
        <f t="shared" si="38"/>
        <v>19108.216920990002</v>
      </c>
      <c r="U51" s="358">
        <f t="shared" si="38"/>
        <v>19108.216920990002</v>
      </c>
      <c r="V51" s="164"/>
      <c r="X51" s="15"/>
      <c r="Y51" s="34"/>
    </row>
    <row r="52" spans="2:25" s="15" customFormat="1">
      <c r="B52" s="32"/>
      <c r="C52" s="35"/>
      <c r="D52" s="35"/>
      <c r="E52" s="35"/>
      <c r="F52" s="35"/>
      <c r="G52" s="59"/>
      <c r="H52" s="59"/>
      <c r="I52" s="59"/>
      <c r="J52" s="59"/>
      <c r="K52" s="59"/>
      <c r="L52" s="59"/>
      <c r="M52" s="59"/>
      <c r="N52" s="59"/>
      <c r="O52" s="59"/>
      <c r="P52" s="59"/>
      <c r="Q52" s="59"/>
      <c r="R52" s="59"/>
      <c r="S52" s="59"/>
      <c r="T52" s="59"/>
      <c r="U52" s="59"/>
      <c r="V52" s="59"/>
      <c r="W52" s="20"/>
      <c r="Y52" s="34"/>
    </row>
    <row r="53" spans="2:25" s="15" customFormat="1">
      <c r="B53" s="32" t="str">
        <f>'Data Request'!B53</f>
        <v>Amortization (principal) Payments corresponding to Outstanding external debt by categories</v>
      </c>
      <c r="C53" s="35"/>
      <c r="D53" s="35"/>
      <c r="E53" s="35"/>
      <c r="F53" s="35"/>
      <c r="G53" s="33"/>
      <c r="H53" s="33"/>
      <c r="I53" s="33"/>
      <c r="J53" s="33"/>
      <c r="K53" s="33"/>
      <c r="L53" s="33"/>
      <c r="M53" s="33"/>
      <c r="N53" s="33"/>
      <c r="O53" s="33"/>
      <c r="P53" s="33"/>
      <c r="Q53" s="33"/>
      <c r="R53" s="33"/>
      <c r="S53" s="33"/>
      <c r="T53" s="33"/>
      <c r="U53" s="33"/>
      <c r="V53" s="33"/>
      <c r="W53" s="20"/>
      <c r="Y53" s="34"/>
    </row>
    <row r="54" spans="2:25" s="15" customFormat="1">
      <c r="B54" s="32" t="str">
        <f>B55</f>
        <v>Total External Debt - Amortizations (principal) Payments</v>
      </c>
      <c r="C54" s="35" t="str">
        <f>'Data Request'!$C$6</f>
        <v>Naira</v>
      </c>
      <c r="D54" s="35" t="str">
        <f>'Data Request'!$C$7</f>
        <v>Million</v>
      </c>
      <c r="E54" s="35"/>
      <c r="F54" s="35"/>
      <c r="G54" s="159">
        <f>G55*G$16</f>
        <v>749.37921787428002</v>
      </c>
      <c r="H54" s="159">
        <f t="shared" ref="H54" si="39">H55*H$16</f>
        <v>1013.9213346861732</v>
      </c>
      <c r="I54" s="159">
        <f t="shared" ref="I54" si="40">I55*I$16</f>
        <v>1285.7762761843937</v>
      </c>
      <c r="J54" s="159">
        <f t="shared" ref="J54" si="41">J55*J$16</f>
        <v>1353.2165613851851</v>
      </c>
      <c r="K54" s="159">
        <f t="shared" ref="K54" si="42">K55*K$16</f>
        <v>1511.2757878047269</v>
      </c>
      <c r="L54" s="159">
        <f t="shared" ref="L54" si="43">L55*L$16</f>
        <v>1844.8226986407706</v>
      </c>
      <c r="M54" s="159">
        <f t="shared" ref="M54" si="44">M55*M$16</f>
        <v>1937.0638335728088</v>
      </c>
      <c r="N54" s="159">
        <f t="shared" ref="N54" si="45">N55*N$16</f>
        <v>2033.9170252514496</v>
      </c>
      <c r="O54" s="159">
        <f t="shared" ref="O54" si="46">O55*O$16</f>
        <v>2135.6128765140215</v>
      </c>
      <c r="P54" s="159">
        <f t="shared" ref="P54" si="47">P55*P$16</f>
        <v>2242.3935203397227</v>
      </c>
      <c r="Q54" s="159">
        <f t="shared" ref="Q54" si="48">Q55*Q$16</f>
        <v>2354.5131963567092</v>
      </c>
      <c r="R54" s="159">
        <f t="shared" ref="R54" si="49">R55*R$16</f>
        <v>2472.2388561745447</v>
      </c>
      <c r="S54" s="159">
        <f t="shared" ref="S54" si="50">S55*S$16</f>
        <v>2595.8507989832715</v>
      </c>
      <c r="T54" s="159">
        <f t="shared" ref="T54" si="51">T55*T$16</f>
        <v>2725.6433389324357</v>
      </c>
      <c r="U54" s="159">
        <f t="shared" ref="U54" si="52">U55*U$16</f>
        <v>2861.9255058790563</v>
      </c>
      <c r="V54" s="33"/>
      <c r="W54" s="20"/>
      <c r="Y54" s="34"/>
    </row>
    <row r="55" spans="2:25" s="15" customFormat="1">
      <c r="B55" s="32" t="str">
        <f>'Data Request'!B55</f>
        <v>Total External Debt - Amortizations (principal) Payments</v>
      </c>
      <c r="C55" s="35" t="str">
        <f>'Data Request'!C55</f>
        <v>US Dollars</v>
      </c>
      <c r="D55" s="35" t="str">
        <f>'Data Request'!D55</f>
        <v>Million</v>
      </c>
      <c r="E55" s="35"/>
      <c r="F55" s="35"/>
      <c r="G55" s="159">
        <f>'Data Request'!G55</f>
        <v>3.8138967199999998</v>
      </c>
      <c r="H55" s="159">
        <f>'Data Request'!H55</f>
        <v>4.0045915560000003</v>
      </c>
      <c r="I55" s="159">
        <f>'Data Request'!I55</f>
        <v>4.2048211338000003</v>
      </c>
      <c r="J55" s="159">
        <f>'Data Request'!J55</f>
        <v>4.4150621904900005</v>
      </c>
      <c r="K55" s="159">
        <f>'Data Request'!K55</f>
        <v>4.6358153000144995</v>
      </c>
      <c r="L55" s="159">
        <f>'Data Request'!L55</f>
        <v>4.8676060650152255</v>
      </c>
      <c r="M55" s="159">
        <f>'Data Request'!M55</f>
        <v>5.1109863682659862</v>
      </c>
      <c r="N55" s="159">
        <f>'Data Request'!N55</f>
        <v>5.3665356866792866</v>
      </c>
      <c r="O55" s="159">
        <f>'Data Request'!O55</f>
        <v>5.6348624710132498</v>
      </c>
      <c r="P55" s="159">
        <f>'Data Request'!P55</f>
        <v>5.9166055945639124</v>
      </c>
      <c r="Q55" s="159">
        <f>'Data Request'!Q55</f>
        <v>6.2124358742921082</v>
      </c>
      <c r="R55" s="159">
        <f>'Data Request'!R55</f>
        <v>6.5230576680067145</v>
      </c>
      <c r="S55" s="159">
        <f>'Data Request'!S55</f>
        <v>6.8492105514070492</v>
      </c>
      <c r="T55" s="159">
        <f>'Data Request'!T55</f>
        <v>7.1916710789774028</v>
      </c>
      <c r="U55" s="159">
        <f>'Data Request'!U55</f>
        <v>7.5512546329262706</v>
      </c>
      <c r="V55" s="159"/>
      <c r="W55" s="20"/>
      <c r="Y55" s="36" t="s">
        <v>29</v>
      </c>
    </row>
    <row r="56" spans="2:25">
      <c r="B56" s="154" t="str">
        <f>'Data Request'!B56</f>
        <v>World Bank (WB) (including International Development Association (IDA) and IBRD)</v>
      </c>
      <c r="C56" s="35" t="str">
        <f>'Data Request'!C56</f>
        <v>US Dollars</v>
      </c>
      <c r="D56" s="35" t="str">
        <f>'Data Request'!D56</f>
        <v>Million</v>
      </c>
      <c r="E56" s="35"/>
      <c r="F56" s="35"/>
      <c r="G56" s="164">
        <f>'Data Request'!G56</f>
        <v>0.31338098999999997</v>
      </c>
      <c r="H56" s="164">
        <f>'Data Request'!H56</f>
        <v>0.3290500395</v>
      </c>
      <c r="I56" s="164">
        <f>'Data Request'!I56</f>
        <v>0.34550254147499998</v>
      </c>
      <c r="J56" s="164">
        <f>'Data Request'!J56</f>
        <v>0.36277766854874999</v>
      </c>
      <c r="K56" s="164">
        <f>'Data Request'!K56</f>
        <v>0.38091655197618746</v>
      </c>
      <c r="L56" s="164">
        <f>'Data Request'!L56</f>
        <v>0.39996237957499686</v>
      </c>
      <c r="M56" s="164">
        <f>'Data Request'!M56</f>
        <v>0.41996049855374668</v>
      </c>
      <c r="N56" s="164">
        <f>'Data Request'!N56</f>
        <v>0.44095852348143411</v>
      </c>
      <c r="O56" s="164">
        <f>'Data Request'!O56</f>
        <v>0.46300644965550575</v>
      </c>
      <c r="P56" s="164">
        <f>'Data Request'!P56</f>
        <v>0.48615677213828107</v>
      </c>
      <c r="Q56" s="164">
        <f>'Data Request'!Q56</f>
        <v>0.51046461074519511</v>
      </c>
      <c r="R56" s="164">
        <f>'Data Request'!R56</f>
        <v>0.53598784128245491</v>
      </c>
      <c r="S56" s="164">
        <f>'Data Request'!S56</f>
        <v>0.56278723334657754</v>
      </c>
      <c r="T56" s="164">
        <f>'Data Request'!T56</f>
        <v>0.59092659501390654</v>
      </c>
      <c r="U56" s="164">
        <f>'Data Request'!U56</f>
        <v>0.6204729247646017</v>
      </c>
      <c r="V56" s="164"/>
      <c r="W56" s="20"/>
      <c r="Y56" s="34"/>
    </row>
    <row r="57" spans="2:25">
      <c r="B57" s="154" t="str">
        <f>'Data Request'!B57</f>
        <v>African Development Bank (AfDB) [including African Development Fund (AfDFP) and Africa Growing Together FUND]</v>
      </c>
      <c r="C57" s="35" t="str">
        <f>'Data Request'!C57</f>
        <v>US Dollars</v>
      </c>
      <c r="D57" s="35" t="str">
        <f>'Data Request'!D57</f>
        <v>Million</v>
      </c>
      <c r="E57" s="35"/>
      <c r="F57" s="35"/>
      <c r="G57" s="164">
        <f>'Data Request'!G57</f>
        <v>3.50051573</v>
      </c>
      <c r="H57" s="164">
        <f>'Data Request'!H57</f>
        <v>3.6755415165</v>
      </c>
      <c r="I57" s="164">
        <f>'Data Request'!I57</f>
        <v>3.8593185923250002</v>
      </c>
      <c r="J57" s="164">
        <f>'Data Request'!J57</f>
        <v>4.0522845219412504</v>
      </c>
      <c r="K57" s="164">
        <f>'Data Request'!K57</f>
        <v>4.2548987480383129</v>
      </c>
      <c r="L57" s="164">
        <f>'Data Request'!L57</f>
        <v>4.4676436854402288</v>
      </c>
      <c r="M57" s="164">
        <f>'Data Request'!M57</f>
        <v>4.6910258697122398</v>
      </c>
      <c r="N57" s="164">
        <f>'Data Request'!N57</f>
        <v>4.9255771631978522</v>
      </c>
      <c r="O57" s="164">
        <f>'Data Request'!O57</f>
        <v>5.171856021357744</v>
      </c>
      <c r="P57" s="164">
        <f>'Data Request'!P57</f>
        <v>5.4304488224256318</v>
      </c>
      <c r="Q57" s="164">
        <f>'Data Request'!Q57</f>
        <v>5.7019712635469135</v>
      </c>
      <c r="R57" s="164">
        <f>'Data Request'!R57</f>
        <v>5.9870698267242597</v>
      </c>
      <c r="S57" s="164">
        <f>'Data Request'!S57</f>
        <v>6.2864233180604714</v>
      </c>
      <c r="T57" s="164">
        <f>'Data Request'!T57</f>
        <v>6.6007444839634966</v>
      </c>
      <c r="U57" s="164">
        <f>'Data Request'!U57</f>
        <v>6.9307817081616694</v>
      </c>
      <c r="V57" s="164"/>
      <c r="W57" s="20"/>
      <c r="Y57" s="34"/>
    </row>
    <row r="58" spans="2:25">
      <c r="B58" s="154" t="str">
        <f>'Data Request'!B58</f>
        <v>Multilateral Creditor (1) [Insert name]</v>
      </c>
      <c r="C58" s="35" t="str">
        <f>'Data Request'!C58</f>
        <v>US Dollars</v>
      </c>
      <c r="D58" s="35" t="str">
        <f>'Data Request'!D58</f>
        <v>Million</v>
      </c>
      <c r="E58" s="35"/>
      <c r="F58" s="35"/>
      <c r="G58" s="164">
        <f>'Data Request'!G58</f>
        <v>0</v>
      </c>
      <c r="H58" s="164">
        <f>'Data Request'!H58</f>
        <v>0</v>
      </c>
      <c r="I58" s="164">
        <f>'Data Request'!I58</f>
        <v>0</v>
      </c>
      <c r="J58" s="164">
        <f>'Data Request'!J58</f>
        <v>0</v>
      </c>
      <c r="K58" s="164">
        <f>'Data Request'!K58</f>
        <v>0</v>
      </c>
      <c r="L58" s="164">
        <f>'Data Request'!L58</f>
        <v>0</v>
      </c>
      <c r="M58" s="164">
        <f>'Data Request'!M58</f>
        <v>0</v>
      </c>
      <c r="N58" s="164">
        <f>'Data Request'!N58</f>
        <v>0</v>
      </c>
      <c r="O58" s="164">
        <f>'Data Request'!O58</f>
        <v>0</v>
      </c>
      <c r="P58" s="164">
        <f>'Data Request'!P58</f>
        <v>0</v>
      </c>
      <c r="Q58" s="164">
        <f>'Data Request'!Q58</f>
        <v>0</v>
      </c>
      <c r="R58" s="164">
        <f>'Data Request'!R58</f>
        <v>0</v>
      </c>
      <c r="S58" s="164">
        <f>'Data Request'!S58</f>
        <v>0</v>
      </c>
      <c r="T58" s="164">
        <f>'Data Request'!T58</f>
        <v>0</v>
      </c>
      <c r="U58" s="164">
        <f>'Data Request'!U58</f>
        <v>0</v>
      </c>
      <c r="V58" s="164"/>
      <c r="W58" s="20"/>
      <c r="Y58" s="34"/>
    </row>
    <row r="59" spans="2:25">
      <c r="B59" s="154" t="str">
        <f>'Data Request'!B59</f>
        <v>Multilateral Creditor (2) [Insert name]</v>
      </c>
      <c r="C59" s="35" t="str">
        <f>'Data Request'!C59</f>
        <v>US Dollars</v>
      </c>
      <c r="D59" s="35" t="str">
        <f>'Data Request'!D59</f>
        <v>Million</v>
      </c>
      <c r="E59" s="35"/>
      <c r="F59" s="35"/>
      <c r="G59" s="164">
        <f>'Data Request'!G59</f>
        <v>0</v>
      </c>
      <c r="H59" s="164">
        <f>'Data Request'!H59</f>
        <v>0</v>
      </c>
      <c r="I59" s="164">
        <f>'Data Request'!I59</f>
        <v>0</v>
      </c>
      <c r="J59" s="164">
        <f>'Data Request'!J59</f>
        <v>0</v>
      </c>
      <c r="K59" s="164">
        <f>'Data Request'!K59</f>
        <v>0</v>
      </c>
      <c r="L59" s="164">
        <f>'Data Request'!L59</f>
        <v>0</v>
      </c>
      <c r="M59" s="164">
        <f>'Data Request'!M59</f>
        <v>0</v>
      </c>
      <c r="N59" s="164">
        <f>'Data Request'!N59</f>
        <v>0</v>
      </c>
      <c r="O59" s="164">
        <f>'Data Request'!O59</f>
        <v>0</v>
      </c>
      <c r="P59" s="164">
        <f>'Data Request'!P59</f>
        <v>0</v>
      </c>
      <c r="Q59" s="164">
        <f>'Data Request'!Q59</f>
        <v>0</v>
      </c>
      <c r="R59" s="164">
        <f>'Data Request'!R59</f>
        <v>0</v>
      </c>
      <c r="S59" s="164">
        <f>'Data Request'!S59</f>
        <v>0</v>
      </c>
      <c r="T59" s="164">
        <f>'Data Request'!T59</f>
        <v>0</v>
      </c>
      <c r="U59" s="164">
        <f>'Data Request'!U59</f>
        <v>0</v>
      </c>
      <c r="V59" s="164"/>
      <c r="W59" s="20"/>
      <c r="Y59" s="34"/>
    </row>
    <row r="60" spans="2:25">
      <c r="B60" s="154" t="str">
        <f>'Data Request'!B60</f>
        <v>Multilateral Creditors (others) [Insert list of all]</v>
      </c>
      <c r="C60" s="35" t="str">
        <f>'Data Request'!C60</f>
        <v>US Dollars</v>
      </c>
      <c r="D60" s="35" t="str">
        <f>'Data Request'!D60</f>
        <v>Million</v>
      </c>
      <c r="E60" s="35"/>
      <c r="F60" s="35"/>
      <c r="G60" s="164">
        <f>'Data Request'!G60</f>
        <v>0</v>
      </c>
      <c r="H60" s="164">
        <f>'Data Request'!H60</f>
        <v>0</v>
      </c>
      <c r="I60" s="164">
        <f>'Data Request'!I60</f>
        <v>0</v>
      </c>
      <c r="J60" s="164">
        <f>'Data Request'!J60</f>
        <v>0</v>
      </c>
      <c r="K60" s="164">
        <f>'Data Request'!K60</f>
        <v>0</v>
      </c>
      <c r="L60" s="164">
        <f>'Data Request'!L60</f>
        <v>0</v>
      </c>
      <c r="M60" s="164">
        <f>'Data Request'!M60</f>
        <v>0</v>
      </c>
      <c r="N60" s="164">
        <f>'Data Request'!N60</f>
        <v>0</v>
      </c>
      <c r="O60" s="164">
        <f>'Data Request'!O60</f>
        <v>0</v>
      </c>
      <c r="P60" s="164">
        <f>'Data Request'!P60</f>
        <v>0</v>
      </c>
      <c r="Q60" s="164">
        <f>'Data Request'!Q60</f>
        <v>0</v>
      </c>
      <c r="R60" s="164">
        <f>'Data Request'!R60</f>
        <v>0</v>
      </c>
      <c r="S60" s="164">
        <f>'Data Request'!S60</f>
        <v>0</v>
      </c>
      <c r="T60" s="164">
        <f>'Data Request'!T60</f>
        <v>0</v>
      </c>
      <c r="U60" s="164">
        <f>'Data Request'!U60</f>
        <v>0</v>
      </c>
      <c r="V60" s="164"/>
      <c r="W60" s="20"/>
      <c r="Y60" s="34"/>
    </row>
    <row r="61" spans="2:25">
      <c r="B61" s="154" t="str">
        <f>'Data Request'!B61</f>
        <v>Bilateral Creditor (1) [Insert name]</v>
      </c>
      <c r="C61" s="35" t="str">
        <f>'Data Request'!C61</f>
        <v>US Dollars</v>
      </c>
      <c r="D61" s="35" t="str">
        <f>'Data Request'!D61</f>
        <v>Million</v>
      </c>
      <c r="E61" s="35"/>
      <c r="F61" s="35"/>
      <c r="G61" s="164">
        <f>'Data Request'!G61</f>
        <v>0</v>
      </c>
      <c r="H61" s="164">
        <f>'Data Request'!H61</f>
        <v>0</v>
      </c>
      <c r="I61" s="164">
        <f>'Data Request'!I61</f>
        <v>0</v>
      </c>
      <c r="J61" s="164">
        <f>'Data Request'!J61</f>
        <v>0</v>
      </c>
      <c r="K61" s="164">
        <f>'Data Request'!K61</f>
        <v>0</v>
      </c>
      <c r="L61" s="164">
        <f>'Data Request'!L61</f>
        <v>0</v>
      </c>
      <c r="M61" s="164">
        <f>'Data Request'!M61</f>
        <v>0</v>
      </c>
      <c r="N61" s="164">
        <f>'Data Request'!N61</f>
        <v>0</v>
      </c>
      <c r="O61" s="164">
        <f>'Data Request'!O61</f>
        <v>0</v>
      </c>
      <c r="P61" s="164">
        <f>'Data Request'!P61</f>
        <v>0</v>
      </c>
      <c r="Q61" s="164">
        <f>'Data Request'!Q61</f>
        <v>0</v>
      </c>
      <c r="R61" s="164">
        <f>'Data Request'!R61</f>
        <v>0</v>
      </c>
      <c r="S61" s="164">
        <f>'Data Request'!S61</f>
        <v>0</v>
      </c>
      <c r="T61" s="164">
        <f>'Data Request'!T61</f>
        <v>0</v>
      </c>
      <c r="U61" s="164">
        <f>'Data Request'!U61</f>
        <v>0</v>
      </c>
      <c r="V61" s="164"/>
      <c r="W61" s="20"/>
      <c r="Y61" s="34"/>
    </row>
    <row r="62" spans="2:25">
      <c r="B62" s="154" t="str">
        <f>'Data Request'!B62</f>
        <v>Bilateral Creditor (2) [Insert name]</v>
      </c>
      <c r="C62" s="35" t="str">
        <f>'Data Request'!C62</f>
        <v>US Dollars</v>
      </c>
      <c r="D62" s="35" t="str">
        <f>'Data Request'!D62</f>
        <v>Million</v>
      </c>
      <c r="E62" s="35"/>
      <c r="F62" s="35"/>
      <c r="G62" s="164">
        <f>'Data Request'!G62</f>
        <v>0</v>
      </c>
      <c r="H62" s="164">
        <f>'Data Request'!H62</f>
        <v>0</v>
      </c>
      <c r="I62" s="164">
        <f>'Data Request'!I62</f>
        <v>0</v>
      </c>
      <c r="J62" s="164">
        <f>'Data Request'!J62</f>
        <v>0</v>
      </c>
      <c r="K62" s="164">
        <f>'Data Request'!K62</f>
        <v>0</v>
      </c>
      <c r="L62" s="164">
        <f>'Data Request'!L62</f>
        <v>0</v>
      </c>
      <c r="M62" s="164">
        <f>'Data Request'!M62</f>
        <v>0</v>
      </c>
      <c r="N62" s="164">
        <f>'Data Request'!N62</f>
        <v>0</v>
      </c>
      <c r="O62" s="164">
        <f>'Data Request'!O62</f>
        <v>0</v>
      </c>
      <c r="P62" s="164">
        <f>'Data Request'!P62</f>
        <v>0</v>
      </c>
      <c r="Q62" s="164">
        <f>'Data Request'!Q62</f>
        <v>0</v>
      </c>
      <c r="R62" s="164">
        <f>'Data Request'!R62</f>
        <v>0</v>
      </c>
      <c r="S62" s="164">
        <f>'Data Request'!S62</f>
        <v>0</v>
      </c>
      <c r="T62" s="164">
        <f>'Data Request'!T62</f>
        <v>0</v>
      </c>
      <c r="U62" s="164">
        <f>'Data Request'!U62</f>
        <v>0</v>
      </c>
      <c r="V62" s="164"/>
      <c r="W62" s="20"/>
      <c r="Y62" s="34"/>
    </row>
    <row r="63" spans="2:25">
      <c r="B63" s="154" t="str">
        <f>'Data Request'!B63</f>
        <v>Bilateral Creditors (others) [Insert name]</v>
      </c>
      <c r="C63" s="35" t="str">
        <f>'Data Request'!C63</f>
        <v>US Dollars</v>
      </c>
      <c r="D63" s="35" t="str">
        <f>'Data Request'!D63</f>
        <v>Million</v>
      </c>
      <c r="E63" s="35"/>
      <c r="F63" s="35"/>
      <c r="G63" s="164">
        <f>'Data Request'!G63</f>
        <v>0</v>
      </c>
      <c r="H63" s="164">
        <f>'Data Request'!H63</f>
        <v>0</v>
      </c>
      <c r="I63" s="164">
        <f>'Data Request'!I63</f>
        <v>0</v>
      </c>
      <c r="J63" s="164">
        <f>'Data Request'!J63</f>
        <v>0</v>
      </c>
      <c r="K63" s="164">
        <f>'Data Request'!K63</f>
        <v>0</v>
      </c>
      <c r="L63" s="164">
        <f>'Data Request'!L63</f>
        <v>0</v>
      </c>
      <c r="M63" s="164">
        <f>'Data Request'!M63</f>
        <v>0</v>
      </c>
      <c r="N63" s="164">
        <f>'Data Request'!N63</f>
        <v>0</v>
      </c>
      <c r="O63" s="164">
        <f>'Data Request'!O63</f>
        <v>0</v>
      </c>
      <c r="P63" s="164">
        <f>'Data Request'!P63</f>
        <v>0</v>
      </c>
      <c r="Q63" s="164">
        <f>'Data Request'!Q63</f>
        <v>0</v>
      </c>
      <c r="R63" s="164">
        <f>'Data Request'!R63</f>
        <v>0</v>
      </c>
      <c r="S63" s="164">
        <f>'Data Request'!S63</f>
        <v>0</v>
      </c>
      <c r="T63" s="164">
        <f>'Data Request'!T63</f>
        <v>0</v>
      </c>
      <c r="U63" s="164">
        <f>'Data Request'!U63</f>
        <v>0</v>
      </c>
      <c r="V63" s="164"/>
      <c r="W63" s="20"/>
      <c r="Y63" s="34"/>
    </row>
    <row r="64" spans="2:25">
      <c r="B64" s="154" t="str">
        <f>'Data Request'!B64</f>
        <v>Other External Debt</v>
      </c>
      <c r="C64" s="35" t="str">
        <f>'Data Request'!C64</f>
        <v>US Dollars</v>
      </c>
      <c r="D64" s="35" t="str">
        <f>'Data Request'!D64</f>
        <v>Million</v>
      </c>
      <c r="E64" s="35"/>
      <c r="F64" s="35"/>
      <c r="G64" s="164">
        <f>'Data Request'!G64</f>
        <v>0</v>
      </c>
      <c r="H64" s="164">
        <f>'Data Request'!H64</f>
        <v>0</v>
      </c>
      <c r="I64" s="164">
        <f>'Data Request'!I64</f>
        <v>0</v>
      </c>
      <c r="J64" s="164">
        <f>'Data Request'!J64</f>
        <v>0</v>
      </c>
      <c r="K64" s="164">
        <f>'Data Request'!K64</f>
        <v>0</v>
      </c>
      <c r="L64" s="164">
        <f>'Data Request'!L64</f>
        <v>0</v>
      </c>
      <c r="M64" s="164">
        <f>'Data Request'!M64</f>
        <v>0</v>
      </c>
      <c r="N64" s="164">
        <f>'Data Request'!N64</f>
        <v>0</v>
      </c>
      <c r="O64" s="164">
        <f>'Data Request'!O64</f>
        <v>0</v>
      </c>
      <c r="P64" s="164">
        <f>'Data Request'!P64</f>
        <v>0</v>
      </c>
      <c r="Q64" s="164">
        <f>'Data Request'!Q64</f>
        <v>0</v>
      </c>
      <c r="R64" s="164">
        <f>'Data Request'!R64</f>
        <v>0</v>
      </c>
      <c r="S64" s="164">
        <f>'Data Request'!S64</f>
        <v>0</v>
      </c>
      <c r="T64" s="164">
        <f>'Data Request'!T64</f>
        <v>0</v>
      </c>
      <c r="U64" s="164">
        <f>'Data Request'!U64</f>
        <v>0</v>
      </c>
      <c r="V64" s="164"/>
      <c r="W64" s="20"/>
      <c r="Y64" s="34"/>
    </row>
    <row r="65" spans="2:25" s="15" customFormat="1">
      <c r="B65" s="20"/>
      <c r="C65" s="35"/>
      <c r="D65" s="35"/>
      <c r="E65" s="35"/>
      <c r="F65" s="35"/>
      <c r="G65" s="33"/>
      <c r="H65" s="33"/>
      <c r="I65" s="33"/>
      <c r="J65" s="33"/>
      <c r="K65" s="33"/>
      <c r="L65" s="33"/>
      <c r="M65" s="33"/>
      <c r="N65" s="33"/>
      <c r="O65" s="33"/>
      <c r="P65" s="33"/>
      <c r="Q65" s="33"/>
      <c r="R65" s="33"/>
      <c r="S65" s="33"/>
      <c r="T65" s="33"/>
      <c r="U65" s="33"/>
      <c r="V65" s="33"/>
      <c r="W65" s="20"/>
      <c r="Y65" s="36"/>
    </row>
    <row r="66" spans="2:25" s="15" customFormat="1">
      <c r="B66" s="32" t="str">
        <f>'Data Request'!B66</f>
        <v>Amortization (principal) Payments corresponding to Outstanding domestic debt by categories</v>
      </c>
      <c r="C66" s="35"/>
      <c r="D66" s="35"/>
      <c r="E66" s="35"/>
      <c r="F66" s="35"/>
      <c r="G66" s="33"/>
      <c r="H66" s="33"/>
      <c r="I66" s="33"/>
      <c r="J66" s="33"/>
      <c r="K66" s="33"/>
      <c r="L66" s="33"/>
      <c r="M66" s="33"/>
      <c r="N66" s="33"/>
      <c r="O66" s="33"/>
      <c r="P66" s="33"/>
      <c r="Q66" s="33"/>
      <c r="R66" s="33"/>
      <c r="S66" s="33"/>
      <c r="T66" s="33"/>
      <c r="U66" s="33"/>
      <c r="V66" s="33"/>
      <c r="W66" s="20"/>
      <c r="Y66" s="36"/>
    </row>
    <row r="67" spans="2:25" s="15" customFormat="1">
      <c r="B67" s="32" t="str">
        <f>B68</f>
        <v>Total Domestic Debt - Amortizations (principal) Payments</v>
      </c>
      <c r="C67" s="35" t="str">
        <f>'Data Request'!$C$6</f>
        <v>Naira</v>
      </c>
      <c r="D67" s="35" t="str">
        <f>'Data Request'!$C$7</f>
        <v>Million</v>
      </c>
      <c r="E67" s="35"/>
      <c r="F67" s="35"/>
      <c r="G67" s="159">
        <f>G68</f>
        <v>454.71563360000005</v>
      </c>
      <c r="H67" s="159">
        <f t="shared" ref="H67" si="53">H68</f>
        <v>472.14149785000001</v>
      </c>
      <c r="I67" s="159">
        <f t="shared" ref="I67" si="54">I68</f>
        <v>680.35819921999996</v>
      </c>
      <c r="J67" s="159">
        <f t="shared" ref="J67" si="55">J68</f>
        <v>695.21912125000006</v>
      </c>
      <c r="K67" s="159">
        <f t="shared" ref="K67" si="56">K68</f>
        <v>1014.1209691700001</v>
      </c>
      <c r="L67" s="159">
        <f t="shared" ref="L67" si="57">L68</f>
        <v>1014.1209691700001</v>
      </c>
      <c r="M67" s="159">
        <f t="shared" ref="M67" si="58">M68</f>
        <v>2046.1647349300001</v>
      </c>
      <c r="N67" s="159">
        <f t="shared" ref="N67" si="59">N68</f>
        <v>7014.1209691700005</v>
      </c>
      <c r="O67" s="159">
        <f t="shared" ref="O67" si="60">O68</f>
        <v>7014.1209691700005</v>
      </c>
      <c r="P67" s="159">
        <f t="shared" ref="P67" si="61">P68</f>
        <v>9014.1209691700005</v>
      </c>
      <c r="Q67" s="159">
        <f t="shared" ref="Q67" si="62">Q68</f>
        <v>6014.1209691700005</v>
      </c>
      <c r="R67" s="159">
        <f t="shared" ref="R67" si="63">R68</f>
        <v>7514.1209691700005</v>
      </c>
      <c r="S67" s="159">
        <f t="shared" ref="S67" si="64">S68</f>
        <v>8014.1209691700005</v>
      </c>
      <c r="T67" s="159">
        <f t="shared" ref="T67" si="65">T68</f>
        <v>6432.29640156</v>
      </c>
      <c r="U67" s="159">
        <f t="shared" ref="U67" si="66">U68</f>
        <v>6330.6865334800004</v>
      </c>
      <c r="V67" s="33"/>
      <c r="W67" s="20"/>
      <c r="Y67" s="36"/>
    </row>
    <row r="68" spans="2:25" s="15" customFormat="1">
      <c r="B68" s="32" t="str">
        <f>'Data Request'!B68</f>
        <v>Total Domestic Debt - Amortizations (principal) Payments</v>
      </c>
      <c r="C68" s="35" t="str">
        <f>'Data Request'!C68</f>
        <v>Naira</v>
      </c>
      <c r="D68" s="35" t="str">
        <f>'Data Request'!D68</f>
        <v>Million</v>
      </c>
      <c r="E68" s="35"/>
      <c r="F68" s="35"/>
      <c r="G68" s="159">
        <f>'Data Request'!G68</f>
        <v>454.71563360000005</v>
      </c>
      <c r="H68" s="159">
        <f>'Data Request'!H68</f>
        <v>472.14149785000001</v>
      </c>
      <c r="I68" s="159">
        <f>'Data Request'!I68</f>
        <v>680.35819921999996</v>
      </c>
      <c r="J68" s="159">
        <f>'Data Request'!J68</f>
        <v>695.21912125000006</v>
      </c>
      <c r="K68" s="159">
        <f>'Data Request'!K68</f>
        <v>1014.1209691700001</v>
      </c>
      <c r="L68" s="159">
        <f>'Data Request'!L68</f>
        <v>1014.1209691700001</v>
      </c>
      <c r="M68" s="159">
        <f>'Data Request'!M68</f>
        <v>2046.1647349300001</v>
      </c>
      <c r="N68" s="159">
        <f>'Data Request'!N68</f>
        <v>7014.1209691700005</v>
      </c>
      <c r="O68" s="159">
        <f>'Data Request'!O68</f>
        <v>7014.1209691700005</v>
      </c>
      <c r="P68" s="159">
        <f>'Data Request'!P68</f>
        <v>9014.1209691700005</v>
      </c>
      <c r="Q68" s="159">
        <f>'Data Request'!Q68</f>
        <v>6014.1209691700005</v>
      </c>
      <c r="R68" s="159">
        <f>'Data Request'!R68</f>
        <v>7514.1209691700005</v>
      </c>
      <c r="S68" s="159">
        <f>'Data Request'!S68</f>
        <v>8014.1209691700005</v>
      </c>
      <c r="T68" s="159">
        <f>'Data Request'!T68</f>
        <v>6432.29640156</v>
      </c>
      <c r="U68" s="159">
        <f>'Data Request'!U68</f>
        <v>6330.6865334800004</v>
      </c>
      <c r="V68" s="159"/>
      <c r="W68" s="20"/>
      <c r="Y68" s="36" t="s">
        <v>30</v>
      </c>
    </row>
    <row r="69" spans="2:25">
      <c r="B69" s="154" t="str">
        <f>'Data Request'!B69</f>
        <v>Budget Support Facility</v>
      </c>
      <c r="C69" s="35" t="str">
        <f>'Data Request'!C69</f>
        <v>Naira</v>
      </c>
      <c r="D69" s="35" t="str">
        <f>'Data Request'!D69</f>
        <v>Million</v>
      </c>
      <c r="E69" s="35"/>
      <c r="F69" s="35"/>
      <c r="G69" s="164">
        <f>'Data Request'!G69</f>
        <v>0</v>
      </c>
      <c r="H69" s="164">
        <f>'Data Request'!H69</f>
        <v>0</v>
      </c>
      <c r="I69" s="164">
        <f>'Data Request'!I69</f>
        <v>0</v>
      </c>
      <c r="J69" s="164">
        <f>'Data Request'!J69</f>
        <v>0</v>
      </c>
      <c r="K69" s="164">
        <f>'Data Request'!K69</f>
        <v>33.609095520000004</v>
      </c>
      <c r="L69" s="164">
        <f>'Data Request'!L69</f>
        <v>33.609095520000004</v>
      </c>
      <c r="M69" s="164">
        <f>'Data Request'!M69</f>
        <v>33.609095520000004</v>
      </c>
      <c r="N69" s="164">
        <f>'Data Request'!N69</f>
        <v>33.609095520000004</v>
      </c>
      <c r="O69" s="164">
        <f>'Data Request'!O69</f>
        <v>33.609095520000004</v>
      </c>
      <c r="P69" s="164">
        <f>'Data Request'!P69</f>
        <v>33.609095520000004</v>
      </c>
      <c r="Q69" s="164">
        <f>'Data Request'!Q69</f>
        <v>33.609095520000004</v>
      </c>
      <c r="R69" s="164">
        <f>'Data Request'!R69</f>
        <v>33.609095520000004</v>
      </c>
      <c r="S69" s="164">
        <f>'Data Request'!S69</f>
        <v>33.609095520000004</v>
      </c>
      <c r="T69" s="164">
        <f>'Data Request'!T69</f>
        <v>33.609095520000004</v>
      </c>
      <c r="U69" s="164">
        <f>'Data Request'!U69</f>
        <v>33.609095520000004</v>
      </c>
      <c r="V69" s="164"/>
      <c r="W69" s="20"/>
      <c r="Y69" s="34"/>
    </row>
    <row r="70" spans="2:25">
      <c r="B70" s="154" t="str">
        <f>'Data Request'!B70</f>
        <v>Salary Bailout Facility</v>
      </c>
      <c r="C70" s="35" t="str">
        <f>'Data Request'!C70</f>
        <v>Naira</v>
      </c>
      <c r="D70" s="35" t="str">
        <f>'Data Request'!D70</f>
        <v>Million</v>
      </c>
      <c r="E70" s="35"/>
      <c r="F70" s="35"/>
      <c r="G70" s="164">
        <f>'Data Request'!G70</f>
        <v>212.05821008000001</v>
      </c>
      <c r="H70" s="164">
        <f>'Data Request'!H70</f>
        <v>38.889801900000002</v>
      </c>
      <c r="I70" s="164">
        <f>'Data Request'!I70</f>
        <v>42.53793357</v>
      </c>
      <c r="J70" s="164">
        <f>'Data Request'!J70</f>
        <v>47.583042840000005</v>
      </c>
      <c r="K70" s="164">
        <f>'Data Request'!K70</f>
        <v>52.046660469999999</v>
      </c>
      <c r="L70" s="164">
        <f>'Data Request'!L70</f>
        <v>52.046660469999999</v>
      </c>
      <c r="M70" s="164">
        <f>'Data Request'!M70</f>
        <v>52.046660469999999</v>
      </c>
      <c r="N70" s="164">
        <f>'Data Request'!N70</f>
        <v>52.046660469999999</v>
      </c>
      <c r="O70" s="164">
        <f>'Data Request'!O70</f>
        <v>52.046660469999999</v>
      </c>
      <c r="P70" s="164">
        <f>'Data Request'!P70</f>
        <v>52.046660469999999</v>
      </c>
      <c r="Q70" s="164">
        <f>'Data Request'!Q70</f>
        <v>52.046660469999999</v>
      </c>
      <c r="R70" s="164">
        <f>'Data Request'!R70</f>
        <v>52.046660469999999</v>
      </c>
      <c r="S70" s="164">
        <f>'Data Request'!S70</f>
        <v>52.046660469999999</v>
      </c>
      <c r="T70" s="164">
        <f>'Data Request'!T70</f>
        <v>52.046660469999999</v>
      </c>
      <c r="U70" s="164">
        <f>'Data Request'!U70</f>
        <v>52.046660469999999</v>
      </c>
      <c r="V70" s="164"/>
      <c r="W70" s="20"/>
      <c r="Y70" s="34"/>
    </row>
    <row r="71" spans="2:25">
      <c r="B71" s="154" t="str">
        <f>'Data Request'!B71</f>
        <v>Restructured Commercial Bank Loans (FGN Bond)</v>
      </c>
      <c r="C71" s="35" t="str">
        <f>'Data Request'!C71</f>
        <v>Naira</v>
      </c>
      <c r="D71" s="35" t="str">
        <f>'Data Request'!D71</f>
        <v>Million</v>
      </c>
      <c r="E71" s="35"/>
      <c r="F71" s="35"/>
      <c r="G71" s="164">
        <f>'Data Request'!G71</f>
        <v>85.234945840000009</v>
      </c>
      <c r="H71" s="164">
        <f>'Data Request'!H71</f>
        <v>98.770860040000002</v>
      </c>
      <c r="I71" s="164">
        <f>'Data Request'!I71</f>
        <v>114.45637348000001</v>
      </c>
      <c r="J71" s="164">
        <f>'Data Request'!J71</f>
        <v>132.63285773000001</v>
      </c>
      <c r="K71" s="164">
        <f>'Data Request'!K71</f>
        <v>153.69589665000001</v>
      </c>
      <c r="L71" s="164">
        <f>'Data Request'!L71</f>
        <v>153.69589665000001</v>
      </c>
      <c r="M71" s="164">
        <f>'Data Request'!M71</f>
        <v>153.69589665000001</v>
      </c>
      <c r="N71" s="164">
        <f>'Data Request'!N71</f>
        <v>153.69589665000001</v>
      </c>
      <c r="O71" s="164">
        <f>'Data Request'!O71</f>
        <v>153.69589665000001</v>
      </c>
      <c r="P71" s="164">
        <f>'Data Request'!P71</f>
        <v>153.69589665000001</v>
      </c>
      <c r="Q71" s="164">
        <f>'Data Request'!Q71</f>
        <v>153.69589665000001</v>
      </c>
      <c r="R71" s="164">
        <f>'Data Request'!R71</f>
        <v>153.69589665000001</v>
      </c>
      <c r="S71" s="164">
        <f>'Data Request'!S71</f>
        <v>153.69589665000001</v>
      </c>
      <c r="T71" s="164">
        <f>'Data Request'!T71</f>
        <v>153.69589665000001</v>
      </c>
      <c r="U71" s="164">
        <f>'Data Request'!U71</f>
        <v>153.69589665000001</v>
      </c>
      <c r="V71" s="164"/>
      <c r="W71" s="20"/>
      <c r="Y71" s="34"/>
    </row>
    <row r="72" spans="2:25">
      <c r="B72" s="154" t="str">
        <f>'Data Request'!B72</f>
        <v>Excess Crude Account Backed Loan</v>
      </c>
      <c r="C72" s="35" t="str">
        <f>'Data Request'!C72</f>
        <v>Naira</v>
      </c>
      <c r="D72" s="35" t="str">
        <f>'Data Request'!D72</f>
        <v>Million</v>
      </c>
      <c r="E72" s="35"/>
      <c r="F72" s="35"/>
      <c r="G72" s="164">
        <f>'Data Request'!G72</f>
        <v>0</v>
      </c>
      <c r="H72" s="164">
        <f>'Data Request'!H72</f>
        <v>0</v>
      </c>
      <c r="I72" s="164">
        <f>'Data Request'!I72</f>
        <v>0</v>
      </c>
      <c r="J72" s="164">
        <f>'Data Request'!J72</f>
        <v>58.344960450000002</v>
      </c>
      <c r="K72" s="164">
        <f>'Data Request'!K72</f>
        <v>63.818120189999995</v>
      </c>
      <c r="L72" s="164">
        <f>'Data Request'!L72</f>
        <v>63.818120189999995</v>
      </c>
      <c r="M72" s="164">
        <f>'Data Request'!M72</f>
        <v>63.818120189999995</v>
      </c>
      <c r="N72" s="164">
        <f>'Data Request'!N72</f>
        <v>63.818120189999995</v>
      </c>
      <c r="O72" s="164">
        <f>'Data Request'!O72</f>
        <v>63.818120189999995</v>
      </c>
      <c r="P72" s="164">
        <f>'Data Request'!P72</f>
        <v>63.818120189999995</v>
      </c>
      <c r="Q72" s="164">
        <f>'Data Request'!Q72</f>
        <v>63.818120189999995</v>
      </c>
      <c r="R72" s="164">
        <f>'Data Request'!R72</f>
        <v>63.818120189999995</v>
      </c>
      <c r="S72" s="164">
        <f>'Data Request'!S72</f>
        <v>63.818120189999995</v>
      </c>
      <c r="T72" s="164">
        <f>'Data Request'!T72</f>
        <v>63.818120189999995</v>
      </c>
      <c r="U72" s="164">
        <f>'Data Request'!U72</f>
        <v>63.818120189999995</v>
      </c>
      <c r="V72" s="164"/>
      <c r="W72" s="20"/>
      <c r="Y72" s="34"/>
    </row>
    <row r="73" spans="2:25">
      <c r="B73" s="154" t="str">
        <f>'Data Request'!B73</f>
        <v xml:space="preserve">Commercial Banks Loans </v>
      </c>
      <c r="C73" s="35" t="str">
        <f>'Data Request'!C73</f>
        <v>Naira</v>
      </c>
      <c r="D73" s="35" t="str">
        <f>'Data Request'!D73</f>
        <v>Million</v>
      </c>
      <c r="E73" s="35"/>
      <c r="F73" s="35"/>
      <c r="G73" s="164">
        <f>'Data Request'!G73</f>
        <v>0</v>
      </c>
      <c r="H73" s="164">
        <f>'Data Request'!H73</f>
        <v>0</v>
      </c>
      <c r="I73" s="164">
        <f>'Data Request'!I73</f>
        <v>0</v>
      </c>
      <c r="J73" s="164">
        <f>'Data Request'!J73</f>
        <v>56.99448932</v>
      </c>
      <c r="K73" s="164">
        <f>'Data Request'!K73</f>
        <v>118.04218153000001</v>
      </c>
      <c r="L73" s="164">
        <f>'Data Request'!L73</f>
        <v>118.04218153000001</v>
      </c>
      <c r="M73" s="164">
        <f>'Data Request'!M73</f>
        <v>118.04218153000001</v>
      </c>
      <c r="N73" s="164">
        <f>'Data Request'!N73</f>
        <v>118.04218153000001</v>
      </c>
      <c r="O73" s="164">
        <f>'Data Request'!O73</f>
        <v>118.04218153000001</v>
      </c>
      <c r="P73" s="164">
        <f>'Data Request'!P73</f>
        <v>118.04218153000001</v>
      </c>
      <c r="Q73" s="164">
        <f>'Data Request'!Q73</f>
        <v>118.04218153000001</v>
      </c>
      <c r="R73" s="164">
        <f>'Data Request'!R73</f>
        <v>118.04218153000001</v>
      </c>
      <c r="S73" s="164">
        <f>'Data Request'!S73</f>
        <v>118.04218153000001</v>
      </c>
      <c r="T73" s="164">
        <f>'Data Request'!T73</f>
        <v>118.04218153000001</v>
      </c>
      <c r="U73" s="164">
        <f>'Data Request'!U73</f>
        <v>118.04218153000001</v>
      </c>
      <c r="V73" s="164"/>
      <c r="W73" s="20"/>
      <c r="Y73" s="34"/>
    </row>
    <row r="74" spans="2:25">
      <c r="B74" s="154" t="str">
        <f>'Data Request'!B74</f>
        <v>State Bonds</v>
      </c>
      <c r="C74" s="35" t="str">
        <f>'Data Request'!C74</f>
        <v>Naira</v>
      </c>
      <c r="D74" s="35" t="str">
        <f>'Data Request'!D74</f>
        <v>Million</v>
      </c>
      <c r="E74" s="35"/>
      <c r="F74" s="35"/>
      <c r="G74" s="164">
        <f>'Data Request'!G74</f>
        <v>157.42247768000001</v>
      </c>
      <c r="H74" s="164">
        <f>'Data Request'!H74</f>
        <v>285.7142857</v>
      </c>
      <c r="I74" s="164">
        <f>'Data Request'!I74</f>
        <v>285.7142857</v>
      </c>
      <c r="J74" s="164">
        <f>'Data Request'!J74</f>
        <v>285.71428507000002</v>
      </c>
      <c r="K74" s="164">
        <f>'Data Request'!K74</f>
        <v>285.71428507000002</v>
      </c>
      <c r="L74" s="164">
        <f>'Data Request'!L74</f>
        <v>285.71428507000002</v>
      </c>
      <c r="M74" s="164">
        <f>'Data Request'!M74</f>
        <v>285.71428507000002</v>
      </c>
      <c r="N74" s="164">
        <f>'Data Request'!N74</f>
        <v>285.71428507000002</v>
      </c>
      <c r="O74" s="164">
        <f>'Data Request'!O74</f>
        <v>285.71428507000002</v>
      </c>
      <c r="P74" s="164">
        <f>'Data Request'!P74</f>
        <v>285.71428507000002</v>
      </c>
      <c r="Q74" s="164">
        <f>'Data Request'!Q74</f>
        <v>285.71428507000002</v>
      </c>
      <c r="R74" s="164">
        <f>'Data Request'!R74</f>
        <v>285.71428507000002</v>
      </c>
      <c r="S74" s="164">
        <f>'Data Request'!S74</f>
        <v>285.71428507000002</v>
      </c>
      <c r="T74" s="164">
        <f>'Data Request'!T74</f>
        <v>285.71428507000002</v>
      </c>
      <c r="U74" s="164">
        <f>'Data Request'!U74</f>
        <v>285.71428507000002</v>
      </c>
      <c r="V74" s="164"/>
      <c r="W74" s="20"/>
      <c r="Y74" s="34"/>
    </row>
    <row r="75" spans="2:25">
      <c r="B75" s="154" t="str">
        <f>'Data Request'!B75</f>
        <v>Commercial Agriculture Loan (CBN Development Financing Facility)</v>
      </c>
      <c r="C75" s="35" t="str">
        <f>'Data Request'!C75</f>
        <v>Naira</v>
      </c>
      <c r="D75" s="35" t="str">
        <f>'Data Request'!D75</f>
        <v>Million</v>
      </c>
      <c r="E75" s="35"/>
      <c r="F75" s="35"/>
      <c r="G75" s="164">
        <f>'Data Request'!G75</f>
        <v>0</v>
      </c>
      <c r="H75" s="164">
        <f>'Data Request'!H75</f>
        <v>48.766550209999998</v>
      </c>
      <c r="I75" s="164">
        <f>'Data Request'!I75</f>
        <v>237.64960647000001</v>
      </c>
      <c r="J75" s="164">
        <f>'Data Request'!J75</f>
        <v>113.94948584000001</v>
      </c>
      <c r="K75" s="164">
        <f>'Data Request'!K75</f>
        <v>307.19472974000001</v>
      </c>
      <c r="L75" s="164">
        <f>'Data Request'!L75</f>
        <v>307.19472974000001</v>
      </c>
      <c r="M75" s="164">
        <f>'Data Request'!M75</f>
        <v>307.19472974000001</v>
      </c>
      <c r="N75" s="164">
        <f>'Data Request'!N75</f>
        <v>307.19472974000001</v>
      </c>
      <c r="O75" s="164">
        <f>'Data Request'!O75</f>
        <v>307.19472974000001</v>
      </c>
      <c r="P75" s="164">
        <f>'Data Request'!P75</f>
        <v>307.19472974000001</v>
      </c>
      <c r="Q75" s="164">
        <f>'Data Request'!Q75</f>
        <v>307.19472974000001</v>
      </c>
      <c r="R75" s="164">
        <f>'Data Request'!R75</f>
        <v>307.19472974000001</v>
      </c>
      <c r="S75" s="164">
        <f>'Data Request'!S75</f>
        <v>307.19472974000001</v>
      </c>
      <c r="T75" s="164">
        <f>'Data Request'!T75</f>
        <v>25.370162130000267</v>
      </c>
      <c r="U75" s="164">
        <f>'Data Request'!U75</f>
        <v>0</v>
      </c>
      <c r="V75" s="164"/>
      <c r="W75" s="20"/>
      <c r="Y75" s="34"/>
    </row>
    <row r="76" spans="2:25">
      <c r="B76" s="154" t="str">
        <f>'Data Request'!B76</f>
        <v>Infrastructure Loan (CBN Development Financing Facilities)</v>
      </c>
      <c r="C76" s="35" t="str">
        <f>'Data Request'!C76</f>
        <v>Naira</v>
      </c>
      <c r="D76" s="35" t="str">
        <f>'Data Request'!D76</f>
        <v>Million</v>
      </c>
      <c r="E76" s="35"/>
      <c r="F76" s="35"/>
      <c r="G76" s="164">
        <f>'Data Request'!G76</f>
        <v>0</v>
      </c>
      <c r="H76" s="164">
        <f>'Data Request'!H76</f>
        <v>0</v>
      </c>
      <c r="I76" s="164">
        <f>'Data Request'!I76</f>
        <v>0</v>
      </c>
      <c r="J76" s="164">
        <f>'Data Request'!J76</f>
        <v>0</v>
      </c>
      <c r="K76" s="164">
        <f>'Data Request'!K76</f>
        <v>0</v>
      </c>
      <c r="L76" s="164">
        <f>'Data Request'!L76</f>
        <v>0</v>
      </c>
      <c r="M76" s="164">
        <f>'Data Request'!M76</f>
        <v>0</v>
      </c>
      <c r="N76" s="164">
        <f>'Data Request'!N76</f>
        <v>0</v>
      </c>
      <c r="O76" s="164">
        <f>'Data Request'!O76</f>
        <v>0</v>
      </c>
      <c r="P76" s="164">
        <f>'Data Request'!P76</f>
        <v>0</v>
      </c>
      <c r="Q76" s="164">
        <f>'Data Request'!Q76</f>
        <v>0</v>
      </c>
      <c r="R76" s="164">
        <f>'Data Request'!R76</f>
        <v>0</v>
      </c>
      <c r="S76" s="164">
        <f>'Data Request'!S76</f>
        <v>0</v>
      </c>
      <c r="T76" s="164">
        <f>'Data Request'!T76</f>
        <v>0</v>
      </c>
      <c r="U76" s="164">
        <f>'Data Request'!U76</f>
        <v>0</v>
      </c>
      <c r="V76" s="164"/>
      <c r="W76" s="20"/>
      <c r="Y76" s="34"/>
    </row>
    <row r="77" spans="2:25">
      <c r="B77" s="154" t="str">
        <f>'Data Request'!B77</f>
        <v>Micro Small and Medium Enterprise Development Fund (CBN Development Financing Facility)</v>
      </c>
      <c r="C77" s="35" t="str">
        <f>'Data Request'!C77</f>
        <v>Naira</v>
      </c>
      <c r="D77" s="35" t="str">
        <f>'Data Request'!D77</f>
        <v>Million</v>
      </c>
      <c r="E77" s="35"/>
      <c r="F77" s="35"/>
      <c r="G77" s="164">
        <f>'Data Request'!G77</f>
        <v>0</v>
      </c>
      <c r="H77" s="164">
        <f>'Data Request'!H77</f>
        <v>0</v>
      </c>
      <c r="I77" s="164">
        <f>'Data Request'!I77</f>
        <v>0</v>
      </c>
      <c r="J77" s="164">
        <f>'Data Request'!J77</f>
        <v>0</v>
      </c>
      <c r="K77" s="164">
        <f>'Data Request'!K77</f>
        <v>0</v>
      </c>
      <c r="L77" s="164">
        <f>'Data Request'!L77</f>
        <v>0</v>
      </c>
      <c r="M77" s="164">
        <f>'Data Request'!M77</f>
        <v>0</v>
      </c>
      <c r="N77" s="164">
        <f>'Data Request'!N77</f>
        <v>0</v>
      </c>
      <c r="O77" s="164">
        <f>'Data Request'!O77</f>
        <v>0</v>
      </c>
      <c r="P77" s="164">
        <f>'Data Request'!P77</f>
        <v>0</v>
      </c>
      <c r="Q77" s="164">
        <f>'Data Request'!Q77</f>
        <v>0</v>
      </c>
      <c r="R77" s="164">
        <f>'Data Request'!R77</f>
        <v>0</v>
      </c>
      <c r="S77" s="164">
        <f>'Data Request'!S77</f>
        <v>0</v>
      </c>
      <c r="T77" s="164">
        <f>'Data Request'!T77</f>
        <v>0</v>
      </c>
      <c r="U77" s="164">
        <f>'Data Request'!U77</f>
        <v>0</v>
      </c>
      <c r="V77" s="164"/>
      <c r="W77" s="20"/>
      <c r="Y77" s="34"/>
    </row>
    <row r="78" spans="2:25">
      <c r="B78" s="154" t="str">
        <f>'Data Request'!B78</f>
        <v>Judgement Debts</v>
      </c>
      <c r="C78" s="35" t="str">
        <f>'Data Request'!C78</f>
        <v>Naira</v>
      </c>
      <c r="D78" s="35" t="str">
        <f>'Data Request'!D78</f>
        <v>Million</v>
      </c>
      <c r="E78" s="35"/>
      <c r="F78" s="35"/>
      <c r="G78" s="164">
        <f>'Data Request'!G78</f>
        <v>0</v>
      </c>
      <c r="H78" s="164">
        <f>'Data Request'!H78</f>
        <v>0</v>
      </c>
      <c r="I78" s="164">
        <f>'Data Request'!I78</f>
        <v>0</v>
      </c>
      <c r="J78" s="164">
        <f>'Data Request'!J78</f>
        <v>0</v>
      </c>
      <c r="K78" s="164">
        <f>'Data Request'!K78</f>
        <v>0</v>
      </c>
      <c r="L78" s="164">
        <f>'Data Request'!L78</f>
        <v>0</v>
      </c>
      <c r="M78" s="164">
        <f>'Data Request'!M78</f>
        <v>32.043765759999999</v>
      </c>
      <c r="N78" s="164">
        <f>'Data Request'!N78</f>
        <v>0</v>
      </c>
      <c r="O78" s="164">
        <f>'Data Request'!O78</f>
        <v>0</v>
      </c>
      <c r="P78" s="164">
        <f>'Data Request'!P78</f>
        <v>0</v>
      </c>
      <c r="Q78" s="164">
        <f>'Data Request'!Q78</f>
        <v>0</v>
      </c>
      <c r="R78" s="164">
        <f>'Data Request'!R78</f>
        <v>0</v>
      </c>
      <c r="S78" s="164">
        <f>'Data Request'!S78</f>
        <v>0</v>
      </c>
      <c r="T78" s="164">
        <f>'Data Request'!T78</f>
        <v>0</v>
      </c>
      <c r="U78" s="164">
        <f>'Data Request'!U78</f>
        <v>0</v>
      </c>
      <c r="V78" s="164"/>
      <c r="W78" s="20"/>
      <c r="Y78" s="34"/>
    </row>
    <row r="79" spans="2:25">
      <c r="B79" s="154" t="str">
        <f>'Data Request'!B79</f>
        <v>Government-to-Government Debts</v>
      </c>
      <c r="C79" s="35" t="str">
        <f>'Data Request'!C79</f>
        <v>Naira</v>
      </c>
      <c r="D79" s="35" t="str">
        <f>'Data Request'!D79</f>
        <v>Million</v>
      </c>
      <c r="E79" s="35"/>
      <c r="F79" s="35"/>
      <c r="G79" s="164">
        <f>'Data Request'!G79</f>
        <v>0</v>
      </c>
      <c r="H79" s="164">
        <f>'Data Request'!H79</f>
        <v>0</v>
      </c>
      <c r="I79" s="164">
        <f>'Data Request'!I79</f>
        <v>0</v>
      </c>
      <c r="J79" s="164">
        <f>'Data Request'!J79</f>
        <v>0</v>
      </c>
      <c r="K79" s="164">
        <f>'Data Request'!K79</f>
        <v>0</v>
      </c>
      <c r="L79" s="164">
        <f>'Data Request'!L79</f>
        <v>0</v>
      </c>
      <c r="M79" s="164">
        <f>'Data Request'!M79</f>
        <v>0</v>
      </c>
      <c r="N79" s="164">
        <f>'Data Request'!N79</f>
        <v>0</v>
      </c>
      <c r="O79" s="164">
        <f>'Data Request'!O79</f>
        <v>0</v>
      </c>
      <c r="P79" s="164">
        <f>'Data Request'!P79</f>
        <v>0</v>
      </c>
      <c r="Q79" s="164">
        <f>'Data Request'!Q79</f>
        <v>0</v>
      </c>
      <c r="R79" s="164">
        <f>'Data Request'!R79</f>
        <v>0</v>
      </c>
      <c r="S79" s="164">
        <f>'Data Request'!S79</f>
        <v>0</v>
      </c>
      <c r="T79" s="164">
        <f>'Data Request'!T79</f>
        <v>0</v>
      </c>
      <c r="U79" s="164">
        <f>'Data Request'!U79</f>
        <v>0</v>
      </c>
      <c r="V79" s="164"/>
      <c r="W79" s="20"/>
      <c r="Y79" s="34"/>
    </row>
    <row r="80" spans="2:25">
      <c r="B80" s="154" t="str">
        <f>'Data Request'!B80</f>
        <v>Contractors' Arrears</v>
      </c>
      <c r="C80" s="35" t="str">
        <f>'Data Request'!C80</f>
        <v>Naira</v>
      </c>
      <c r="D80" s="35" t="str">
        <f>'Data Request'!D80</f>
        <v>Million</v>
      </c>
      <c r="E80" s="35"/>
      <c r="F80" s="35"/>
      <c r="G80" s="164">
        <f>'Data Request'!G80</f>
        <v>0</v>
      </c>
      <c r="H80" s="164">
        <f>'Data Request'!H80</f>
        <v>0</v>
      </c>
      <c r="I80" s="164">
        <f>'Data Request'!I80</f>
        <v>0</v>
      </c>
      <c r="J80" s="164">
        <f>'Data Request'!J80</f>
        <v>0</v>
      </c>
      <c r="K80" s="164">
        <f>'Data Request'!K80</f>
        <v>0</v>
      </c>
      <c r="L80" s="164">
        <f>'Data Request'!L80</f>
        <v>0</v>
      </c>
      <c r="M80" s="164">
        <f>'Data Request'!M80</f>
        <v>0</v>
      </c>
      <c r="N80" s="164">
        <f>'Data Request'!N80</f>
        <v>5000</v>
      </c>
      <c r="O80" s="164">
        <f>'Data Request'!O80</f>
        <v>5000</v>
      </c>
      <c r="P80" s="164">
        <f>'Data Request'!P80</f>
        <v>5000</v>
      </c>
      <c r="Q80" s="164">
        <f>'Data Request'!Q80</f>
        <v>5000</v>
      </c>
      <c r="R80" s="164">
        <f>'Data Request'!R80</f>
        <v>5000</v>
      </c>
      <c r="S80" s="164">
        <f>'Data Request'!S80</f>
        <v>5000</v>
      </c>
      <c r="T80" s="164">
        <f>'Data Request'!T80</f>
        <v>5000</v>
      </c>
      <c r="U80" s="164">
        <f>'Data Request'!U80</f>
        <v>4123.7602940500001</v>
      </c>
      <c r="V80" s="164"/>
      <c r="W80" s="20"/>
      <c r="Y80" s="34"/>
    </row>
    <row r="81" spans="2:25">
      <c r="B81" s="154" t="str">
        <f>'Data Request'!B81</f>
        <v>Pension and Gratuity Arrears</v>
      </c>
      <c r="C81" s="35" t="str">
        <f>'Data Request'!C81</f>
        <v>Naira</v>
      </c>
      <c r="D81" s="35" t="str">
        <f>'Data Request'!D81</f>
        <v>Million</v>
      </c>
      <c r="E81" s="35"/>
      <c r="F81" s="35"/>
      <c r="G81" s="164">
        <f>'Data Request'!G81</f>
        <v>0</v>
      </c>
      <c r="H81" s="164">
        <f>'Data Request'!H81</f>
        <v>0</v>
      </c>
      <c r="I81" s="164">
        <f>'Data Request'!I81</f>
        <v>0</v>
      </c>
      <c r="J81" s="164">
        <f>'Data Request'!J81</f>
        <v>0</v>
      </c>
      <c r="K81" s="164">
        <f>'Data Request'!K81</f>
        <v>0</v>
      </c>
      <c r="L81" s="164">
        <f>'Data Request'!L81</f>
        <v>0</v>
      </c>
      <c r="M81" s="164">
        <f>'Data Request'!M81</f>
        <v>1000</v>
      </c>
      <c r="N81" s="164">
        <f>'Data Request'!N81</f>
        <v>1000</v>
      </c>
      <c r="O81" s="164">
        <f>'Data Request'!O81</f>
        <v>1000</v>
      </c>
      <c r="P81" s="164">
        <f>'Data Request'!P81</f>
        <v>3000</v>
      </c>
      <c r="Q81" s="164">
        <f>'Data Request'!Q81</f>
        <v>0</v>
      </c>
      <c r="R81" s="164">
        <f>'Data Request'!R81</f>
        <v>1500</v>
      </c>
      <c r="S81" s="164">
        <f>'Data Request'!S81</f>
        <v>2000</v>
      </c>
      <c r="T81" s="164">
        <f>'Data Request'!T81</f>
        <v>700</v>
      </c>
      <c r="U81" s="164">
        <f>'Data Request'!U81</f>
        <v>1500</v>
      </c>
      <c r="V81" s="164"/>
      <c r="W81" s="20"/>
      <c r="Y81" s="34"/>
    </row>
    <row r="82" spans="2:25">
      <c r="B82" s="154" t="str">
        <f>'Data Request'!B82</f>
        <v>Salary Arrears and Other Staff Claims</v>
      </c>
      <c r="C82" s="35" t="str">
        <f>'Data Request'!C82</f>
        <v>Naira</v>
      </c>
      <c r="D82" s="35" t="str">
        <f>'Data Request'!D82</f>
        <v>Million</v>
      </c>
      <c r="E82" s="35"/>
      <c r="F82" s="35"/>
      <c r="G82" s="164">
        <f>'Data Request'!G82</f>
        <v>0</v>
      </c>
      <c r="H82" s="164">
        <f>'Data Request'!H82</f>
        <v>0</v>
      </c>
      <c r="I82" s="164">
        <f>'Data Request'!I82</f>
        <v>0</v>
      </c>
      <c r="J82" s="164">
        <f>'Data Request'!J82</f>
        <v>0</v>
      </c>
      <c r="K82" s="164">
        <f>'Data Request'!K82</f>
        <v>0</v>
      </c>
      <c r="L82" s="164">
        <f>'Data Request'!L82</f>
        <v>0</v>
      </c>
      <c r="M82" s="164">
        <f>'Data Request'!M82</f>
        <v>0</v>
      </c>
      <c r="N82" s="164">
        <f>'Data Request'!N82</f>
        <v>0</v>
      </c>
      <c r="O82" s="164">
        <f>'Data Request'!O82</f>
        <v>0</v>
      </c>
      <c r="P82" s="164">
        <f>'Data Request'!P82</f>
        <v>0</v>
      </c>
      <c r="Q82" s="164">
        <f>'Data Request'!Q82</f>
        <v>0</v>
      </c>
      <c r="R82" s="164">
        <f>'Data Request'!R82</f>
        <v>0</v>
      </c>
      <c r="S82" s="164">
        <f>'Data Request'!S82</f>
        <v>0</v>
      </c>
      <c r="T82" s="164">
        <f>'Data Request'!T82</f>
        <v>0</v>
      </c>
      <c r="U82" s="164">
        <f>'Data Request'!U82</f>
        <v>0</v>
      </c>
      <c r="V82" s="164"/>
      <c r="W82" s="20"/>
      <c r="Y82" s="34"/>
    </row>
    <row r="83" spans="2:25">
      <c r="B83" s="154" t="str">
        <f>'Data Request'!B83</f>
        <v>Other Debts</v>
      </c>
      <c r="C83" s="35" t="str">
        <f>'Data Request'!C83</f>
        <v>Naira</v>
      </c>
      <c r="D83" s="35" t="str">
        <f>'Data Request'!D83</f>
        <v>Million</v>
      </c>
      <c r="E83" s="35"/>
      <c r="F83" s="35"/>
      <c r="G83" s="164">
        <f>'Data Request'!G83</f>
        <v>0</v>
      </c>
      <c r="H83" s="164">
        <f>'Data Request'!H83</f>
        <v>0</v>
      </c>
      <c r="I83" s="164">
        <f>'Data Request'!I83</f>
        <v>0</v>
      </c>
      <c r="J83" s="164">
        <f>'Data Request'!J83</f>
        <v>0</v>
      </c>
      <c r="K83" s="164">
        <f>'Data Request'!K83</f>
        <v>0</v>
      </c>
      <c r="L83" s="164">
        <f>'Data Request'!L83</f>
        <v>0</v>
      </c>
      <c r="M83" s="164">
        <f>'Data Request'!M83</f>
        <v>0</v>
      </c>
      <c r="N83" s="164">
        <f>'Data Request'!N83</f>
        <v>0</v>
      </c>
      <c r="O83" s="164">
        <f>'Data Request'!O83</f>
        <v>0</v>
      </c>
      <c r="P83" s="164">
        <f>'Data Request'!P83</f>
        <v>0</v>
      </c>
      <c r="Q83" s="164">
        <f>'Data Request'!Q83</f>
        <v>0</v>
      </c>
      <c r="R83" s="164">
        <f>'Data Request'!R83</f>
        <v>0</v>
      </c>
      <c r="S83" s="164">
        <f>'Data Request'!S83</f>
        <v>0</v>
      </c>
      <c r="T83" s="164">
        <f>'Data Request'!T83</f>
        <v>0</v>
      </c>
      <c r="U83" s="164">
        <f>'Data Request'!U83</f>
        <v>0</v>
      </c>
      <c r="V83" s="164"/>
      <c r="W83" s="20"/>
      <c r="Y83" s="34"/>
    </row>
    <row r="84" spans="2:25" s="15" customFormat="1">
      <c r="B84" s="20"/>
      <c r="C84" s="35"/>
      <c r="D84" s="35"/>
      <c r="E84" s="35"/>
      <c r="F84" s="35"/>
      <c r="G84" s="37"/>
      <c r="H84" s="37"/>
      <c r="I84" s="37"/>
      <c r="J84" s="37"/>
      <c r="K84" s="37"/>
      <c r="L84" s="38"/>
      <c r="M84" s="38"/>
      <c r="N84" s="38"/>
      <c r="O84" s="38"/>
      <c r="P84" s="38"/>
      <c r="Q84" s="38"/>
      <c r="R84" s="38"/>
      <c r="S84" s="38"/>
      <c r="T84" s="38"/>
      <c r="U84" s="38"/>
      <c r="V84" s="38"/>
      <c r="Y84" s="36"/>
    </row>
    <row r="85" spans="2:25" s="15" customFormat="1">
      <c r="B85" s="32" t="str">
        <f>'Data Request'!B85</f>
        <v>Interest Payments corresponding to Outstanding external debt by categories</v>
      </c>
      <c r="C85" s="35"/>
      <c r="D85" s="35"/>
      <c r="E85" s="35"/>
      <c r="F85" s="35"/>
      <c r="G85" s="58"/>
      <c r="H85" s="58"/>
      <c r="I85" s="58"/>
      <c r="J85" s="58"/>
      <c r="K85" s="58"/>
      <c r="L85" s="58"/>
      <c r="M85" s="58"/>
      <c r="N85" s="58"/>
      <c r="O85" s="58"/>
      <c r="P85" s="58"/>
      <c r="Q85" s="58"/>
      <c r="R85" s="58"/>
      <c r="S85" s="58"/>
      <c r="T85" s="58"/>
      <c r="U85" s="58"/>
      <c r="V85" s="58"/>
      <c r="X85" s="19"/>
      <c r="Y85" s="34"/>
    </row>
    <row r="86" spans="2:25" s="15" customFormat="1">
      <c r="B86" s="32" t="str">
        <f>B87</f>
        <v>Total External Debt - Interest Payments</v>
      </c>
      <c r="C86" s="35" t="str">
        <f>'Data Request'!$C$6</f>
        <v>Naira</v>
      </c>
      <c r="D86" s="35" t="str">
        <f>'Data Request'!$C$7</f>
        <v>Million</v>
      </c>
      <c r="E86" s="35"/>
      <c r="F86" s="35"/>
      <c r="G86" s="159">
        <f>G87*G$16</f>
        <v>315.32915494647006</v>
      </c>
      <c r="H86" s="159">
        <f t="shared" ref="H86" si="67">H87*H$16</f>
        <v>297.55214086132793</v>
      </c>
      <c r="I86" s="159">
        <f t="shared" ref="I86" si="68">I87*I$16</f>
        <v>332.76194914001599</v>
      </c>
      <c r="J86" s="159">
        <f t="shared" ref="J86" si="69">J87*J$16</f>
        <v>289.35785958000002</v>
      </c>
      <c r="K86" s="159">
        <f t="shared" ref="K86" si="70">K87*K$16</f>
        <v>225.85071360000003</v>
      </c>
      <c r="L86" s="159">
        <f t="shared" ref="L86" si="71">L87*L$16</f>
        <v>315.08252928000007</v>
      </c>
      <c r="M86" s="159">
        <f t="shared" ref="M86" si="72">M87*M$16</f>
        <v>378.099035136</v>
      </c>
      <c r="N86" s="159">
        <f t="shared" ref="N86" si="73">N87*N$16</f>
        <v>453.71884216320001</v>
      </c>
      <c r="O86" s="159">
        <f t="shared" ref="O86" si="74">O87*O$16</f>
        <v>544.46261059584003</v>
      </c>
      <c r="P86" s="159">
        <f t="shared" ref="P86" si="75">P87*P$16</f>
        <v>653.35513271500793</v>
      </c>
      <c r="Q86" s="159">
        <f t="shared" ref="Q86" si="76">Q87*Q$16</f>
        <v>784.02615925800944</v>
      </c>
      <c r="R86" s="159">
        <f t="shared" ref="R86" si="77">R87*R$16</f>
        <v>940.83139110961145</v>
      </c>
      <c r="S86" s="159">
        <f t="shared" ref="S86" si="78">S87*S$16</f>
        <v>1128.9976693315336</v>
      </c>
      <c r="T86" s="159">
        <f t="shared" ref="T86" si="79">T87*T$16</f>
        <v>1354.7972031978404</v>
      </c>
      <c r="U86" s="159">
        <f t="shared" ref="U86" si="80">U87*U$16</f>
        <v>1625.7566438374083</v>
      </c>
      <c r="V86" s="58"/>
      <c r="X86" s="19"/>
      <c r="Y86" s="34"/>
    </row>
    <row r="87" spans="2:25" s="56" customFormat="1">
      <c r="B87" s="32" t="str">
        <f>'Data Request'!B87</f>
        <v>Total External Debt - Interest Payments</v>
      </c>
      <c r="C87" s="35" t="str">
        <f>'Data Request'!C87</f>
        <v>US Dollars</v>
      </c>
      <c r="D87" s="35" t="str">
        <f>'Data Request'!D87</f>
        <v>Million</v>
      </c>
      <c r="E87" s="35"/>
      <c r="F87" s="35"/>
      <c r="G87" s="159">
        <f>'Data Request'!G87</f>
        <v>1.6048387800000004</v>
      </c>
      <c r="H87" s="159">
        <f>'Data Request'!H87</f>
        <v>1.1752142399999999</v>
      </c>
      <c r="I87" s="159">
        <f>'Data Request'!I87</f>
        <v>1.0882176799999999</v>
      </c>
      <c r="J87" s="159">
        <f>'Data Request'!J87</f>
        <v>0.94407132000000005</v>
      </c>
      <c r="K87" s="159">
        <f>'Data Request'!K87</f>
        <v>0.69279360000000012</v>
      </c>
      <c r="L87" s="159">
        <f>'Data Request'!L87</f>
        <v>0.83135232000000014</v>
      </c>
      <c r="M87" s="159">
        <f>'Data Request'!M87</f>
        <v>0.99762278400000004</v>
      </c>
      <c r="N87" s="159">
        <f>'Data Request'!N87</f>
        <v>1.1971473408</v>
      </c>
      <c r="O87" s="159">
        <f>'Data Request'!O87</f>
        <v>1.43657680896</v>
      </c>
      <c r="P87" s="159">
        <f>'Data Request'!P87</f>
        <v>1.7238921707519999</v>
      </c>
      <c r="Q87" s="159">
        <f>'Data Request'!Q87</f>
        <v>2.0686706049023997</v>
      </c>
      <c r="R87" s="159">
        <f>'Data Request'!R87</f>
        <v>2.4824047258828799</v>
      </c>
      <c r="S87" s="159">
        <f>'Data Request'!S87</f>
        <v>2.9788856710594556</v>
      </c>
      <c r="T87" s="159">
        <f>'Data Request'!T87</f>
        <v>3.5746628052713465</v>
      </c>
      <c r="U87" s="159">
        <f>'Data Request'!U87</f>
        <v>4.2895953663256154</v>
      </c>
      <c r="V87" s="159"/>
      <c r="W87" s="22"/>
      <c r="Y87" s="57" t="s">
        <v>26</v>
      </c>
    </row>
    <row r="88" spans="2:25">
      <c r="B88" s="154" t="str">
        <f>'Data Request'!B88</f>
        <v>World Bank (WB) (including International Development Association (IDA) and IBRD)</v>
      </c>
      <c r="C88" s="35" t="str">
        <f>'Data Request'!C88</f>
        <v>US Dollars</v>
      </c>
      <c r="D88" s="35" t="str">
        <f>'Data Request'!D88</f>
        <v>Million</v>
      </c>
      <c r="E88" s="35"/>
      <c r="F88" s="35"/>
      <c r="G88" s="164">
        <f>'Data Request'!G88</f>
        <v>0.48220166000000003</v>
      </c>
      <c r="H88" s="164">
        <f>'Data Request'!H88</f>
        <v>0.43153963999999995</v>
      </c>
      <c r="I88" s="164">
        <f>'Data Request'!I88</f>
        <v>0.42407055999999999</v>
      </c>
      <c r="J88" s="164">
        <f>'Data Request'!J88</f>
        <v>0.51767717999999996</v>
      </c>
      <c r="K88" s="164">
        <f>'Data Request'!K88</f>
        <v>0.37336859999999999</v>
      </c>
      <c r="L88" s="164">
        <f>'Data Request'!L88</f>
        <v>0.44804231999999999</v>
      </c>
      <c r="M88" s="164">
        <f>'Data Request'!M88</f>
        <v>0.53765078399999999</v>
      </c>
      <c r="N88" s="164">
        <f>'Data Request'!N88</f>
        <v>0.64518094079999999</v>
      </c>
      <c r="O88" s="164">
        <f>'Data Request'!O88</f>
        <v>0.77421712895999995</v>
      </c>
      <c r="P88" s="164">
        <f>'Data Request'!P88</f>
        <v>0.92906055475199989</v>
      </c>
      <c r="Q88" s="164">
        <f>'Data Request'!Q88</f>
        <v>1.1148726657023997</v>
      </c>
      <c r="R88" s="164">
        <f>'Data Request'!R88</f>
        <v>1.3378471988428797</v>
      </c>
      <c r="S88" s="164">
        <f>'Data Request'!S88</f>
        <v>1.6054166386114557</v>
      </c>
      <c r="T88" s="164">
        <f>'Data Request'!T88</f>
        <v>1.9264999663337468</v>
      </c>
      <c r="U88" s="164">
        <f>'Data Request'!U88</f>
        <v>2.3117999596004961</v>
      </c>
      <c r="V88" s="164"/>
      <c r="Y88" s="34"/>
    </row>
    <row r="89" spans="2:25">
      <c r="B89" s="154" t="str">
        <f>'Data Request'!B89</f>
        <v>African Development Bank (AfDB) [including African Development Fund (AfDFP) and Africa Growing Together FUND]</v>
      </c>
      <c r="C89" s="35" t="str">
        <f>'Data Request'!C89</f>
        <v>US Dollars</v>
      </c>
      <c r="D89" s="35" t="str">
        <f>'Data Request'!D89</f>
        <v>Million</v>
      </c>
      <c r="E89" s="35"/>
      <c r="F89" s="35"/>
      <c r="G89" s="164">
        <f>'Data Request'!G89</f>
        <v>1.1226371200000003</v>
      </c>
      <c r="H89" s="164">
        <f>'Data Request'!H89</f>
        <v>0.74367459999999996</v>
      </c>
      <c r="I89" s="164">
        <f>'Data Request'!I89</f>
        <v>0.66414711999999987</v>
      </c>
      <c r="J89" s="164">
        <f>'Data Request'!J89</f>
        <v>0.42639414000000009</v>
      </c>
      <c r="K89" s="164">
        <f>'Data Request'!K89</f>
        <v>0.31942500000000007</v>
      </c>
      <c r="L89" s="164">
        <f>'Data Request'!L89</f>
        <v>0.3833100000000001</v>
      </c>
      <c r="M89" s="164">
        <f>'Data Request'!M89</f>
        <v>0.4599720000000001</v>
      </c>
      <c r="N89" s="164">
        <f>'Data Request'!N89</f>
        <v>0.55196640000000008</v>
      </c>
      <c r="O89" s="164">
        <f>'Data Request'!O89</f>
        <v>0.66235968000000012</v>
      </c>
      <c r="P89" s="164">
        <f>'Data Request'!P89</f>
        <v>0.79483161600000007</v>
      </c>
      <c r="Q89" s="164">
        <f>'Data Request'!Q89</f>
        <v>0.9537979392</v>
      </c>
      <c r="R89" s="164">
        <f>'Data Request'!R89</f>
        <v>1.1445575270399999</v>
      </c>
      <c r="S89" s="164">
        <f>'Data Request'!S89</f>
        <v>1.3734690324479999</v>
      </c>
      <c r="T89" s="164">
        <f>'Data Request'!T89</f>
        <v>1.6481628389375997</v>
      </c>
      <c r="U89" s="164">
        <f>'Data Request'!U89</f>
        <v>1.9777954067251196</v>
      </c>
      <c r="V89" s="164"/>
      <c r="Y89" s="34"/>
    </row>
    <row r="90" spans="2:25">
      <c r="B90" s="154" t="str">
        <f>'Data Request'!B90</f>
        <v>Multilateral Creditor (1) [Insert name]</v>
      </c>
      <c r="C90" s="35" t="str">
        <f>'Data Request'!C90</f>
        <v>US Dollars</v>
      </c>
      <c r="D90" s="35" t="str">
        <f>'Data Request'!D90</f>
        <v>Million</v>
      </c>
      <c r="E90" s="35"/>
      <c r="F90" s="35"/>
      <c r="G90" s="164">
        <f>'Data Request'!G90</f>
        <v>0</v>
      </c>
      <c r="H90" s="164">
        <f>'Data Request'!H90</f>
        <v>0</v>
      </c>
      <c r="I90" s="164">
        <f>'Data Request'!I90</f>
        <v>0</v>
      </c>
      <c r="J90" s="164">
        <f>'Data Request'!J90</f>
        <v>0</v>
      </c>
      <c r="K90" s="164">
        <f>'Data Request'!K90</f>
        <v>0</v>
      </c>
      <c r="L90" s="164">
        <f>'Data Request'!L90</f>
        <v>0</v>
      </c>
      <c r="M90" s="164">
        <f>'Data Request'!M90</f>
        <v>0</v>
      </c>
      <c r="N90" s="164">
        <f>'Data Request'!N90</f>
        <v>0</v>
      </c>
      <c r="O90" s="164">
        <f>'Data Request'!O90</f>
        <v>0</v>
      </c>
      <c r="P90" s="164">
        <f>'Data Request'!P90</f>
        <v>0</v>
      </c>
      <c r="Q90" s="164">
        <f>'Data Request'!Q90</f>
        <v>0</v>
      </c>
      <c r="R90" s="164">
        <f>'Data Request'!R90</f>
        <v>0</v>
      </c>
      <c r="S90" s="164">
        <f>'Data Request'!S90</f>
        <v>0</v>
      </c>
      <c r="T90" s="164">
        <f>'Data Request'!T90</f>
        <v>0</v>
      </c>
      <c r="U90" s="164">
        <f>'Data Request'!U90</f>
        <v>0</v>
      </c>
      <c r="V90" s="164"/>
      <c r="Y90" s="34"/>
    </row>
    <row r="91" spans="2:25">
      <c r="B91" s="154" t="str">
        <f>'Data Request'!B91</f>
        <v>Multilateral Creditor (2) [Insert name]</v>
      </c>
      <c r="C91" s="35" t="str">
        <f>'Data Request'!C91</f>
        <v>US Dollars</v>
      </c>
      <c r="D91" s="35" t="str">
        <f>'Data Request'!D91</f>
        <v>Million</v>
      </c>
      <c r="E91" s="35"/>
      <c r="F91" s="35"/>
      <c r="G91" s="164">
        <f>'Data Request'!G91</f>
        <v>0</v>
      </c>
      <c r="H91" s="164">
        <f>'Data Request'!H91</f>
        <v>0</v>
      </c>
      <c r="I91" s="164">
        <f>'Data Request'!I91</f>
        <v>0</v>
      </c>
      <c r="J91" s="164">
        <f>'Data Request'!J91</f>
        <v>0</v>
      </c>
      <c r="K91" s="164">
        <f>'Data Request'!K91</f>
        <v>0</v>
      </c>
      <c r="L91" s="164">
        <f>'Data Request'!L91</f>
        <v>0</v>
      </c>
      <c r="M91" s="164">
        <f>'Data Request'!M91</f>
        <v>0</v>
      </c>
      <c r="N91" s="164">
        <f>'Data Request'!N91</f>
        <v>0</v>
      </c>
      <c r="O91" s="164">
        <f>'Data Request'!O91</f>
        <v>0</v>
      </c>
      <c r="P91" s="164">
        <f>'Data Request'!P91</f>
        <v>0</v>
      </c>
      <c r="Q91" s="164">
        <f>'Data Request'!Q91</f>
        <v>0</v>
      </c>
      <c r="R91" s="164">
        <f>'Data Request'!R91</f>
        <v>0</v>
      </c>
      <c r="S91" s="164">
        <f>'Data Request'!S91</f>
        <v>0</v>
      </c>
      <c r="T91" s="164">
        <f>'Data Request'!T91</f>
        <v>0</v>
      </c>
      <c r="U91" s="164">
        <f>'Data Request'!U91</f>
        <v>0</v>
      </c>
      <c r="V91" s="164"/>
      <c r="Y91" s="34"/>
    </row>
    <row r="92" spans="2:25">
      <c r="B92" s="154" t="str">
        <f>'Data Request'!B92</f>
        <v>Multilateral Creditors (others) [Insert list of all]</v>
      </c>
      <c r="C92" s="35" t="str">
        <f>'Data Request'!C92</f>
        <v>US Dollars</v>
      </c>
      <c r="D92" s="35" t="str">
        <f>'Data Request'!D92</f>
        <v>Million</v>
      </c>
      <c r="E92" s="35"/>
      <c r="F92" s="35"/>
      <c r="G92" s="164">
        <f>'Data Request'!G92</f>
        <v>0</v>
      </c>
      <c r="H92" s="164">
        <f>'Data Request'!H92</f>
        <v>0</v>
      </c>
      <c r="I92" s="164">
        <f>'Data Request'!I92</f>
        <v>0</v>
      </c>
      <c r="J92" s="164">
        <f>'Data Request'!J92</f>
        <v>0</v>
      </c>
      <c r="K92" s="164">
        <f>'Data Request'!K92</f>
        <v>0</v>
      </c>
      <c r="L92" s="164">
        <f>'Data Request'!L92</f>
        <v>0</v>
      </c>
      <c r="M92" s="164">
        <f>'Data Request'!M92</f>
        <v>0</v>
      </c>
      <c r="N92" s="164">
        <f>'Data Request'!N92</f>
        <v>0</v>
      </c>
      <c r="O92" s="164">
        <f>'Data Request'!O92</f>
        <v>0</v>
      </c>
      <c r="P92" s="164">
        <f>'Data Request'!P92</f>
        <v>0</v>
      </c>
      <c r="Q92" s="164">
        <f>'Data Request'!Q92</f>
        <v>0</v>
      </c>
      <c r="R92" s="164">
        <f>'Data Request'!R92</f>
        <v>0</v>
      </c>
      <c r="S92" s="164">
        <f>'Data Request'!S92</f>
        <v>0</v>
      </c>
      <c r="T92" s="164">
        <f>'Data Request'!T92</f>
        <v>0</v>
      </c>
      <c r="U92" s="164">
        <f>'Data Request'!U92</f>
        <v>0</v>
      </c>
      <c r="V92" s="164"/>
      <c r="Y92" s="34"/>
    </row>
    <row r="93" spans="2:25">
      <c r="B93" s="154" t="str">
        <f>'Data Request'!B93</f>
        <v>Bilateral Creditor (1) [Insert name]</v>
      </c>
      <c r="C93" s="35" t="str">
        <f>'Data Request'!C93</f>
        <v>US Dollars</v>
      </c>
      <c r="D93" s="35" t="str">
        <f>'Data Request'!D93</f>
        <v>Million</v>
      </c>
      <c r="E93" s="35"/>
      <c r="F93" s="35"/>
      <c r="G93" s="164">
        <f>'Data Request'!G93</f>
        <v>0</v>
      </c>
      <c r="H93" s="164">
        <f>'Data Request'!H93</f>
        <v>0</v>
      </c>
      <c r="I93" s="164">
        <f>'Data Request'!I93</f>
        <v>0</v>
      </c>
      <c r="J93" s="164">
        <f>'Data Request'!J93</f>
        <v>0</v>
      </c>
      <c r="K93" s="164">
        <f>'Data Request'!K93</f>
        <v>0</v>
      </c>
      <c r="L93" s="164">
        <f>'Data Request'!L93</f>
        <v>0</v>
      </c>
      <c r="M93" s="164">
        <f>'Data Request'!M93</f>
        <v>0</v>
      </c>
      <c r="N93" s="164">
        <f>'Data Request'!N93</f>
        <v>0</v>
      </c>
      <c r="O93" s="164">
        <f>'Data Request'!O93</f>
        <v>0</v>
      </c>
      <c r="P93" s="164">
        <f>'Data Request'!P93</f>
        <v>0</v>
      </c>
      <c r="Q93" s="164">
        <f>'Data Request'!Q93</f>
        <v>0</v>
      </c>
      <c r="R93" s="164">
        <f>'Data Request'!R93</f>
        <v>0</v>
      </c>
      <c r="S93" s="164">
        <f>'Data Request'!S93</f>
        <v>0</v>
      </c>
      <c r="T93" s="164">
        <f>'Data Request'!T93</f>
        <v>0</v>
      </c>
      <c r="U93" s="164">
        <f>'Data Request'!U93</f>
        <v>0</v>
      </c>
      <c r="V93" s="164"/>
      <c r="Y93" s="34"/>
    </row>
    <row r="94" spans="2:25">
      <c r="B94" s="154" t="str">
        <f>'Data Request'!B94</f>
        <v>Bilateral Creditor (2) [Insert name]</v>
      </c>
      <c r="C94" s="35" t="str">
        <f>'Data Request'!C94</f>
        <v>US Dollars</v>
      </c>
      <c r="D94" s="35" t="str">
        <f>'Data Request'!D94</f>
        <v>Million</v>
      </c>
      <c r="E94" s="35"/>
      <c r="F94" s="35"/>
      <c r="G94" s="164">
        <f>'Data Request'!G94</f>
        <v>0</v>
      </c>
      <c r="H94" s="164">
        <f>'Data Request'!H94</f>
        <v>0</v>
      </c>
      <c r="I94" s="164">
        <f>'Data Request'!I94</f>
        <v>0</v>
      </c>
      <c r="J94" s="164">
        <f>'Data Request'!J94</f>
        <v>0</v>
      </c>
      <c r="K94" s="164">
        <f>'Data Request'!K94</f>
        <v>0</v>
      </c>
      <c r="L94" s="164">
        <f>'Data Request'!L94</f>
        <v>0</v>
      </c>
      <c r="M94" s="164">
        <f>'Data Request'!M94</f>
        <v>0</v>
      </c>
      <c r="N94" s="164">
        <f>'Data Request'!N94</f>
        <v>0</v>
      </c>
      <c r="O94" s="164">
        <f>'Data Request'!O94</f>
        <v>0</v>
      </c>
      <c r="P94" s="164">
        <f>'Data Request'!P94</f>
        <v>0</v>
      </c>
      <c r="Q94" s="164">
        <f>'Data Request'!Q94</f>
        <v>0</v>
      </c>
      <c r="R94" s="164">
        <f>'Data Request'!R94</f>
        <v>0</v>
      </c>
      <c r="S94" s="164">
        <f>'Data Request'!S94</f>
        <v>0</v>
      </c>
      <c r="T94" s="164">
        <f>'Data Request'!T94</f>
        <v>0</v>
      </c>
      <c r="U94" s="164">
        <f>'Data Request'!U94</f>
        <v>0</v>
      </c>
      <c r="V94" s="164"/>
      <c r="Y94" s="34"/>
    </row>
    <row r="95" spans="2:25">
      <c r="B95" s="154" t="str">
        <f>'Data Request'!B95</f>
        <v>Bilateral Creditors (others) [Insert name]</v>
      </c>
      <c r="C95" s="35" t="str">
        <f>'Data Request'!C95</f>
        <v>US Dollars</v>
      </c>
      <c r="D95" s="35" t="str">
        <f>'Data Request'!D95</f>
        <v>Million</v>
      </c>
      <c r="E95" s="35"/>
      <c r="F95" s="35"/>
      <c r="G95" s="164">
        <f>'Data Request'!G95</f>
        <v>0</v>
      </c>
      <c r="H95" s="164">
        <f>'Data Request'!H95</f>
        <v>0</v>
      </c>
      <c r="I95" s="164">
        <f>'Data Request'!I95</f>
        <v>0</v>
      </c>
      <c r="J95" s="164">
        <f>'Data Request'!J95</f>
        <v>0</v>
      </c>
      <c r="K95" s="164">
        <f>'Data Request'!K95</f>
        <v>0</v>
      </c>
      <c r="L95" s="164">
        <f>'Data Request'!L95</f>
        <v>0</v>
      </c>
      <c r="M95" s="164">
        <f>'Data Request'!M95</f>
        <v>0</v>
      </c>
      <c r="N95" s="164">
        <f>'Data Request'!N95</f>
        <v>0</v>
      </c>
      <c r="O95" s="164">
        <f>'Data Request'!O95</f>
        <v>0</v>
      </c>
      <c r="P95" s="164">
        <f>'Data Request'!P95</f>
        <v>0</v>
      </c>
      <c r="Q95" s="164">
        <f>'Data Request'!Q95</f>
        <v>0</v>
      </c>
      <c r="R95" s="164">
        <f>'Data Request'!R95</f>
        <v>0</v>
      </c>
      <c r="S95" s="164">
        <f>'Data Request'!S95</f>
        <v>0</v>
      </c>
      <c r="T95" s="164">
        <f>'Data Request'!T95</f>
        <v>0</v>
      </c>
      <c r="U95" s="164">
        <f>'Data Request'!U95</f>
        <v>0</v>
      </c>
      <c r="V95" s="164"/>
      <c r="Y95" s="34"/>
    </row>
    <row r="96" spans="2:25">
      <c r="B96" s="154" t="str">
        <f>'Data Request'!B96</f>
        <v>Other External Debt</v>
      </c>
      <c r="C96" s="35" t="str">
        <f>'Data Request'!C96</f>
        <v>US Dollars</v>
      </c>
      <c r="D96" s="35" t="str">
        <f>'Data Request'!D96</f>
        <v>Million</v>
      </c>
      <c r="E96" s="35"/>
      <c r="F96" s="35"/>
      <c r="G96" s="164">
        <f>'Data Request'!G96</f>
        <v>0</v>
      </c>
      <c r="H96" s="164">
        <f>'Data Request'!H96</f>
        <v>0</v>
      </c>
      <c r="I96" s="164">
        <f>'Data Request'!I96</f>
        <v>0</v>
      </c>
      <c r="J96" s="164">
        <f>'Data Request'!J96</f>
        <v>0</v>
      </c>
      <c r="K96" s="164">
        <f>'Data Request'!K96</f>
        <v>0</v>
      </c>
      <c r="L96" s="164">
        <f>'Data Request'!L96</f>
        <v>0</v>
      </c>
      <c r="M96" s="164">
        <f>'Data Request'!M96</f>
        <v>0</v>
      </c>
      <c r="N96" s="164">
        <f>'Data Request'!N96</f>
        <v>0</v>
      </c>
      <c r="O96" s="164">
        <f>'Data Request'!O96</f>
        <v>0</v>
      </c>
      <c r="P96" s="164">
        <f>'Data Request'!P96</f>
        <v>0</v>
      </c>
      <c r="Q96" s="164">
        <f>'Data Request'!Q96</f>
        <v>0</v>
      </c>
      <c r="R96" s="164">
        <f>'Data Request'!R96</f>
        <v>0</v>
      </c>
      <c r="S96" s="164">
        <f>'Data Request'!S96</f>
        <v>0</v>
      </c>
      <c r="T96" s="164">
        <f>'Data Request'!T96</f>
        <v>0</v>
      </c>
      <c r="U96" s="164">
        <f>'Data Request'!U96</f>
        <v>0</v>
      </c>
      <c r="V96" s="164"/>
      <c r="Y96" s="34"/>
    </row>
    <row r="97" spans="2:25" s="15" customFormat="1">
      <c r="B97" s="39"/>
      <c r="C97" s="35"/>
      <c r="D97" s="35"/>
      <c r="E97" s="35"/>
      <c r="F97" s="35"/>
      <c r="G97" s="33"/>
      <c r="H97" s="33"/>
      <c r="I97" s="33"/>
      <c r="J97" s="33"/>
      <c r="K97" s="33"/>
      <c r="L97" s="33"/>
      <c r="M97" s="33"/>
      <c r="N97" s="33"/>
      <c r="O97" s="33"/>
      <c r="P97" s="33"/>
      <c r="Q97" s="33"/>
      <c r="R97" s="33"/>
      <c r="S97" s="33"/>
      <c r="T97" s="33"/>
      <c r="U97" s="33"/>
      <c r="V97" s="33"/>
      <c r="W97" s="20"/>
      <c r="Y97" s="36"/>
    </row>
    <row r="98" spans="2:25" s="15" customFormat="1">
      <c r="B98" s="32" t="str">
        <f>'Data Request'!B98</f>
        <v>Interest Payments corresponding to Outstanding domestic debt by categories</v>
      </c>
      <c r="C98" s="35"/>
      <c r="D98" s="35"/>
      <c r="E98" s="35"/>
      <c r="F98" s="35"/>
      <c r="G98" s="33"/>
      <c r="H98" s="33"/>
      <c r="I98" s="33"/>
      <c r="J98" s="33"/>
      <c r="K98" s="33"/>
      <c r="L98" s="33"/>
      <c r="M98" s="33"/>
      <c r="N98" s="33"/>
      <c r="O98" s="33"/>
      <c r="P98" s="33"/>
      <c r="Q98" s="33"/>
      <c r="R98" s="33"/>
      <c r="S98" s="33"/>
      <c r="T98" s="33"/>
      <c r="U98" s="33"/>
      <c r="V98" s="33"/>
      <c r="W98" s="20"/>
      <c r="Y98" s="36"/>
    </row>
    <row r="99" spans="2:25" s="15" customFormat="1">
      <c r="B99" s="32" t="str">
        <f>B100</f>
        <v>Total Domestic Debt - Interest Payments</v>
      </c>
      <c r="C99" s="35" t="str">
        <f>'Data Request'!$C$6</f>
        <v>Naira</v>
      </c>
      <c r="D99" s="35" t="str">
        <f>'Data Request'!$C$7</f>
        <v>Million</v>
      </c>
      <c r="E99" s="35"/>
      <c r="F99" s="35"/>
      <c r="G99" s="159">
        <f>G100</f>
        <v>1598.00465347</v>
      </c>
      <c r="H99" s="159">
        <f t="shared" ref="H99" si="81">H100</f>
        <v>1851.6425008699998</v>
      </c>
      <c r="I99" s="159">
        <f t="shared" ref="I99" si="82">I100</f>
        <v>1985.5148699600002</v>
      </c>
      <c r="J99" s="159">
        <f t="shared" ref="J99" si="83">J100</f>
        <v>1882.2708666600001</v>
      </c>
      <c r="K99" s="159">
        <f t="shared" ref="K99" si="84">K100</f>
        <v>2318.9253391899997</v>
      </c>
      <c r="L99" s="159">
        <f t="shared" ref="L99" si="85">L100</f>
        <v>2434.8716061494997</v>
      </c>
      <c r="M99" s="159">
        <f t="shared" ref="M99" si="86">M100</f>
        <v>2556.6151864569747</v>
      </c>
      <c r="N99" s="159">
        <f t="shared" ref="N99" si="87">N100</f>
        <v>2684.4459457798239</v>
      </c>
      <c r="O99" s="159">
        <f t="shared" ref="O99" si="88">O100</f>
        <v>2818.6682430688147</v>
      </c>
      <c r="P99" s="159">
        <f t="shared" ref="P99" si="89">P100</f>
        <v>2959.6016552222554</v>
      </c>
      <c r="Q99" s="159">
        <f t="shared" ref="Q99" si="90">Q100</f>
        <v>3107.5817379833679</v>
      </c>
      <c r="R99" s="159">
        <f t="shared" ref="R99" si="91">R100</f>
        <v>3262.9608248825371</v>
      </c>
      <c r="S99" s="159">
        <f t="shared" ref="S99" si="92">S100</f>
        <v>3426.1088661266635</v>
      </c>
      <c r="T99" s="159">
        <f t="shared" ref="T99" si="93">T100</f>
        <v>3597.414309432997</v>
      </c>
      <c r="U99" s="159">
        <f t="shared" ref="U99" si="94">U100</f>
        <v>3777.2850249046469</v>
      </c>
      <c r="V99" s="33"/>
      <c r="W99" s="20"/>
      <c r="Y99" s="36"/>
    </row>
    <row r="100" spans="2:25" s="53" customFormat="1">
      <c r="B100" s="32" t="str">
        <f>'Data Request'!B100</f>
        <v>Total Domestic Debt - Interest Payments</v>
      </c>
      <c r="C100" s="35" t="str">
        <f>'Data Request'!C100</f>
        <v>Naira</v>
      </c>
      <c r="D100" s="35" t="str">
        <f>'Data Request'!D100</f>
        <v>Million</v>
      </c>
      <c r="E100" s="35"/>
      <c r="F100" s="35"/>
      <c r="G100" s="159">
        <f>'Data Request'!G100</f>
        <v>1598.00465347</v>
      </c>
      <c r="H100" s="159">
        <f>'Data Request'!H100</f>
        <v>1851.6425008699998</v>
      </c>
      <c r="I100" s="159">
        <f>'Data Request'!I100</f>
        <v>1985.5148699600002</v>
      </c>
      <c r="J100" s="159">
        <f>'Data Request'!J100</f>
        <v>1882.2708666600001</v>
      </c>
      <c r="K100" s="159">
        <f>'Data Request'!K100</f>
        <v>2318.9253391899997</v>
      </c>
      <c r="L100" s="159">
        <f>'Data Request'!L100</f>
        <v>2434.8716061494997</v>
      </c>
      <c r="M100" s="159">
        <f>'Data Request'!M100</f>
        <v>2556.6151864569747</v>
      </c>
      <c r="N100" s="159">
        <f>'Data Request'!N100</f>
        <v>2684.4459457798239</v>
      </c>
      <c r="O100" s="159">
        <f>'Data Request'!O100</f>
        <v>2818.6682430688147</v>
      </c>
      <c r="P100" s="159">
        <f>'Data Request'!P100</f>
        <v>2959.6016552222554</v>
      </c>
      <c r="Q100" s="159">
        <f>'Data Request'!Q100</f>
        <v>3107.5817379833679</v>
      </c>
      <c r="R100" s="159">
        <f>'Data Request'!R100</f>
        <v>3262.9608248825371</v>
      </c>
      <c r="S100" s="159">
        <f>'Data Request'!S100</f>
        <v>3426.1088661266635</v>
      </c>
      <c r="T100" s="159">
        <f>'Data Request'!T100</f>
        <v>3597.414309432997</v>
      </c>
      <c r="U100" s="159">
        <f>'Data Request'!U100</f>
        <v>3777.2850249046469</v>
      </c>
      <c r="V100" s="159"/>
      <c r="W100" s="55"/>
      <c r="Y100" s="52"/>
    </row>
    <row r="101" spans="2:25">
      <c r="B101" s="154" t="str">
        <f>'Data Request'!B101</f>
        <v>Budget Support Facility</v>
      </c>
      <c r="C101" s="35" t="str">
        <f>'Data Request'!C101</f>
        <v>Naira</v>
      </c>
      <c r="D101" s="35" t="str">
        <f>'Data Request'!D101</f>
        <v>Million</v>
      </c>
      <c r="E101" s="35"/>
      <c r="F101" s="35"/>
      <c r="G101" s="164">
        <f>'Data Request'!G101</f>
        <v>0</v>
      </c>
      <c r="H101" s="164">
        <f>'Data Request'!H101</f>
        <v>0</v>
      </c>
      <c r="I101" s="164">
        <f>'Data Request'!I101</f>
        <v>0</v>
      </c>
      <c r="J101" s="164">
        <f>'Data Request'!J101</f>
        <v>0</v>
      </c>
      <c r="K101" s="164">
        <f>'Data Request'!K101</f>
        <v>424.09244271</v>
      </c>
      <c r="L101" s="164">
        <f>'Data Request'!L101</f>
        <v>445.29706484550002</v>
      </c>
      <c r="M101" s="164">
        <f>'Data Request'!M101</f>
        <v>467.56191808777504</v>
      </c>
      <c r="N101" s="164">
        <f>'Data Request'!N101</f>
        <v>490.94001399216381</v>
      </c>
      <c r="O101" s="164">
        <f>'Data Request'!O101</f>
        <v>515.48701469177195</v>
      </c>
      <c r="P101" s="164">
        <f>'Data Request'!P101</f>
        <v>541.26136542636061</v>
      </c>
      <c r="Q101" s="164">
        <f>'Data Request'!Q101</f>
        <v>568.3244336976785</v>
      </c>
      <c r="R101" s="164">
        <f>'Data Request'!R101</f>
        <v>596.74065538256264</v>
      </c>
      <c r="S101" s="164">
        <f>'Data Request'!S101</f>
        <v>626.57768815169061</v>
      </c>
      <c r="T101" s="164">
        <f>'Data Request'!T101</f>
        <v>657.90657255927522</v>
      </c>
      <c r="U101" s="164">
        <f>'Data Request'!U101</f>
        <v>690.80190118723897</v>
      </c>
      <c r="V101" s="164"/>
      <c r="W101" s="20"/>
      <c r="Y101" s="34"/>
    </row>
    <row r="102" spans="2:25">
      <c r="B102" s="154" t="str">
        <f>'Data Request'!B102</f>
        <v>Salary Bailout Facility</v>
      </c>
      <c r="C102" s="35" t="str">
        <f>'Data Request'!C102</f>
        <v>Naira</v>
      </c>
      <c r="D102" s="35" t="str">
        <f>'Data Request'!D102</f>
        <v>Million</v>
      </c>
      <c r="E102" s="35"/>
      <c r="F102" s="35"/>
      <c r="G102" s="164">
        <f>'Data Request'!G102</f>
        <v>0</v>
      </c>
      <c r="H102" s="164">
        <f>'Data Request'!H102</f>
        <v>173.16840809000001</v>
      </c>
      <c r="I102" s="164">
        <f>'Data Request'!I102</f>
        <v>169.52027641999999</v>
      </c>
      <c r="J102" s="164">
        <f>'Data Request'!J102</f>
        <v>164.47516715</v>
      </c>
      <c r="K102" s="164">
        <f>'Data Request'!K102</f>
        <v>160.01154952000002</v>
      </c>
      <c r="L102" s="164">
        <f>'Data Request'!L102</f>
        <v>168.01212699600003</v>
      </c>
      <c r="M102" s="164">
        <f>'Data Request'!M102</f>
        <v>176.41273334580004</v>
      </c>
      <c r="N102" s="164">
        <f>'Data Request'!N102</f>
        <v>185.23337001309005</v>
      </c>
      <c r="O102" s="164">
        <f>'Data Request'!O102</f>
        <v>194.49503851374453</v>
      </c>
      <c r="P102" s="164">
        <f>'Data Request'!P102</f>
        <v>204.21979043943176</v>
      </c>
      <c r="Q102" s="164">
        <f>'Data Request'!Q102</f>
        <v>214.43077996140332</v>
      </c>
      <c r="R102" s="164">
        <f>'Data Request'!R102</f>
        <v>225.15231895947355</v>
      </c>
      <c r="S102" s="164">
        <f>'Data Request'!S102</f>
        <v>236.40993490744719</v>
      </c>
      <c r="T102" s="164">
        <f>'Data Request'!T102</f>
        <v>248.23043165281956</v>
      </c>
      <c r="U102" s="164">
        <f>'Data Request'!U102</f>
        <v>260.64195323546056</v>
      </c>
      <c r="V102" s="164"/>
      <c r="W102" s="20"/>
      <c r="Y102" s="34"/>
    </row>
    <row r="103" spans="2:25">
      <c r="B103" s="154" t="str">
        <f>'Data Request'!B103</f>
        <v>Restructured Commercial Bank Loans (FGN Bond)</v>
      </c>
      <c r="C103" s="35" t="str">
        <f>'Data Request'!C103</f>
        <v>Naira</v>
      </c>
      <c r="D103" s="35" t="str">
        <f>'Data Request'!D103</f>
        <v>Million</v>
      </c>
      <c r="E103" s="35"/>
      <c r="F103" s="35"/>
      <c r="G103" s="164">
        <f>'Data Request'!G103</f>
        <v>1249.7321840299999</v>
      </c>
      <c r="H103" s="164">
        <f>'Data Request'!H103</f>
        <v>1236.1962698299999</v>
      </c>
      <c r="I103" s="164">
        <f>'Data Request'!I103</f>
        <v>1220.5107564100001</v>
      </c>
      <c r="J103" s="164">
        <f>'Data Request'!J103</f>
        <v>1202.3342721600002</v>
      </c>
      <c r="K103" s="164">
        <f>'Data Request'!K103</f>
        <v>1181.2712333299999</v>
      </c>
      <c r="L103" s="164">
        <f>'Data Request'!L103</f>
        <v>1240.3347949964998</v>
      </c>
      <c r="M103" s="164">
        <f>'Data Request'!M103</f>
        <v>1302.3515347463249</v>
      </c>
      <c r="N103" s="164">
        <f>'Data Request'!N103</f>
        <v>1367.4691114836412</v>
      </c>
      <c r="O103" s="164">
        <f>'Data Request'!O103</f>
        <v>1435.8425670578231</v>
      </c>
      <c r="P103" s="164">
        <f>'Data Request'!P103</f>
        <v>1507.6346954107144</v>
      </c>
      <c r="Q103" s="164">
        <f>'Data Request'!Q103</f>
        <v>1583.0164301812499</v>
      </c>
      <c r="R103" s="164">
        <f>'Data Request'!R103</f>
        <v>1662.1672516903127</v>
      </c>
      <c r="S103" s="164">
        <f>'Data Request'!S103</f>
        <v>1745.2756142748283</v>
      </c>
      <c r="T103" s="164">
        <f>'Data Request'!T103</f>
        <v>1832.5393949885697</v>
      </c>
      <c r="U103" s="164">
        <f>'Data Request'!U103</f>
        <v>1924.1663647379983</v>
      </c>
      <c r="V103" s="164"/>
      <c r="W103" s="20"/>
      <c r="Y103" s="34"/>
    </row>
    <row r="104" spans="2:25">
      <c r="B104" s="154" t="str">
        <f>'Data Request'!B104</f>
        <v>Excess Crude Account Backed Loan</v>
      </c>
      <c r="C104" s="35" t="str">
        <f>'Data Request'!C104</f>
        <v>Naira</v>
      </c>
      <c r="D104" s="35" t="str">
        <f>'Data Request'!D104</f>
        <v>Million</v>
      </c>
      <c r="E104" s="35"/>
      <c r="F104" s="35"/>
      <c r="G104" s="164">
        <f>'Data Request'!G104</f>
        <v>0</v>
      </c>
      <c r="H104" s="164">
        <f>'Data Request'!H104</f>
        <v>0</v>
      </c>
      <c r="I104" s="164">
        <f>'Data Request'!I104</f>
        <v>0</v>
      </c>
      <c r="J104" s="164">
        <f>'Data Request'!J104</f>
        <v>211.5728263</v>
      </c>
      <c r="K104" s="164">
        <f>'Data Request'!K104</f>
        <v>206.09966656999998</v>
      </c>
      <c r="L104" s="164">
        <f>'Data Request'!L104</f>
        <v>216.4046498985</v>
      </c>
      <c r="M104" s="164">
        <f>'Data Request'!M104</f>
        <v>227.22488239342499</v>
      </c>
      <c r="N104" s="164">
        <f>'Data Request'!N104</f>
        <v>238.58612651309625</v>
      </c>
      <c r="O104" s="164">
        <f>'Data Request'!O104</f>
        <v>250.51543283875105</v>
      </c>
      <c r="P104" s="164">
        <f>'Data Request'!P104</f>
        <v>263.04120448068863</v>
      </c>
      <c r="Q104" s="164">
        <f>'Data Request'!Q104</f>
        <v>276.19326470472299</v>
      </c>
      <c r="R104" s="164">
        <f>'Data Request'!R104</f>
        <v>290.00292793995925</v>
      </c>
      <c r="S104" s="164">
        <f>'Data Request'!S104</f>
        <v>304.50307433695713</v>
      </c>
      <c r="T104" s="164">
        <f>'Data Request'!T104</f>
        <v>319.72822805380503</v>
      </c>
      <c r="U104" s="164">
        <f>'Data Request'!U104</f>
        <v>335.71463945649526</v>
      </c>
      <c r="V104" s="164"/>
      <c r="W104" s="20"/>
      <c r="Y104" s="34"/>
    </row>
    <row r="105" spans="2:25">
      <c r="B105" s="154" t="str">
        <f>'Data Request'!B105</f>
        <v xml:space="preserve">Commercial Banks Loans </v>
      </c>
      <c r="C105" s="35" t="str">
        <f>'Data Request'!C105</f>
        <v>Naira</v>
      </c>
      <c r="D105" s="35" t="str">
        <f>'Data Request'!D105</f>
        <v>Million</v>
      </c>
      <c r="E105" s="35"/>
      <c r="F105" s="35"/>
      <c r="G105" s="164">
        <f>'Data Request'!G105</f>
        <v>0</v>
      </c>
      <c r="H105" s="164">
        <f>'Data Request'!H105</f>
        <v>0</v>
      </c>
      <c r="I105" s="164">
        <f>'Data Request'!I105</f>
        <v>0</v>
      </c>
      <c r="J105" s="164">
        <f>'Data Request'!J105</f>
        <v>38.912334979999997</v>
      </c>
      <c r="K105" s="164">
        <f>'Data Request'!K105</f>
        <v>70.138084629999994</v>
      </c>
      <c r="L105" s="164">
        <f>'Data Request'!L105</f>
        <v>73.644988861499996</v>
      </c>
      <c r="M105" s="164">
        <f>'Data Request'!M105</f>
        <v>77.32723830457499</v>
      </c>
      <c r="N105" s="164">
        <f>'Data Request'!N105</f>
        <v>81.193600219803756</v>
      </c>
      <c r="O105" s="164">
        <f>'Data Request'!O105</f>
        <v>85.253280230793933</v>
      </c>
      <c r="P105" s="164">
        <f>'Data Request'!P105</f>
        <v>89.515944242333632</v>
      </c>
      <c r="Q105" s="164">
        <f>'Data Request'!Q105</f>
        <v>93.991741454450306</v>
      </c>
      <c r="R105" s="164">
        <f>'Data Request'!R105</f>
        <v>98.691328527172843</v>
      </c>
      <c r="S105" s="164">
        <f>'Data Request'!S105</f>
        <v>103.62589495353147</v>
      </c>
      <c r="T105" s="164">
        <f>'Data Request'!T105</f>
        <v>108.80718970120805</v>
      </c>
      <c r="U105" s="164">
        <f>'Data Request'!U105</f>
        <v>114.24754918626846</v>
      </c>
      <c r="V105" s="164"/>
      <c r="W105" s="20"/>
      <c r="Y105" s="34"/>
    </row>
    <row r="106" spans="2:25">
      <c r="B106" s="154" t="str">
        <f>'Data Request'!B106</f>
        <v>State Bonds</v>
      </c>
      <c r="C106" s="35" t="str">
        <f>'Data Request'!C106</f>
        <v>Naira</v>
      </c>
      <c r="D106" s="35" t="str">
        <f>'Data Request'!D106</f>
        <v>Million</v>
      </c>
      <c r="E106" s="35"/>
      <c r="F106" s="35"/>
      <c r="G106" s="164">
        <f>'Data Request'!G106</f>
        <v>348.27246944000001</v>
      </c>
      <c r="H106" s="164">
        <f>'Data Request'!H106</f>
        <v>221.12658640000001</v>
      </c>
      <c r="I106" s="164">
        <f>'Data Request'!I106</f>
        <v>221.12658640000001</v>
      </c>
      <c r="J106" s="164">
        <f>'Data Request'!J106</f>
        <v>221.12658640000001</v>
      </c>
      <c r="K106" s="164">
        <f>'Data Request'!K106</f>
        <v>221.12658640000001</v>
      </c>
      <c r="L106" s="164">
        <f>'Data Request'!L106</f>
        <v>232.18291572000001</v>
      </c>
      <c r="M106" s="164">
        <f>'Data Request'!M106</f>
        <v>243.79206150600001</v>
      </c>
      <c r="N106" s="164">
        <f>'Data Request'!N106</f>
        <v>255.98166458130004</v>
      </c>
      <c r="O106" s="164">
        <f>'Data Request'!O106</f>
        <v>268.78074781036503</v>
      </c>
      <c r="P106" s="164">
        <f>'Data Request'!P106</f>
        <v>282.21978520088328</v>
      </c>
      <c r="Q106" s="164">
        <f>'Data Request'!Q106</f>
        <v>296.33077446092744</v>
      </c>
      <c r="R106" s="164">
        <f>'Data Request'!R106</f>
        <v>311.14731318397384</v>
      </c>
      <c r="S106" s="164">
        <f>'Data Request'!S106</f>
        <v>326.70467884317247</v>
      </c>
      <c r="T106" s="164">
        <f>'Data Request'!T106</f>
        <v>343.03991278533113</v>
      </c>
      <c r="U106" s="164">
        <f>'Data Request'!U106</f>
        <v>360.19190842459773</v>
      </c>
      <c r="V106" s="164"/>
      <c r="W106" s="20"/>
      <c r="Y106" s="34"/>
    </row>
    <row r="107" spans="2:25">
      <c r="B107" s="154" t="str">
        <f>'Data Request'!B107</f>
        <v>Commercial Agriculture Loan (CBN Development Financing Facility)</v>
      </c>
      <c r="C107" s="35" t="str">
        <f>'Data Request'!C107</f>
        <v>Naira</v>
      </c>
      <c r="D107" s="35" t="str">
        <f>'Data Request'!D107</f>
        <v>Million</v>
      </c>
      <c r="E107" s="35"/>
      <c r="F107" s="35"/>
      <c r="G107" s="164">
        <f>'Data Request'!G107</f>
        <v>0</v>
      </c>
      <c r="H107" s="164">
        <f>'Data Request'!H107</f>
        <v>221.15123655000002</v>
      </c>
      <c r="I107" s="164">
        <f>'Data Request'!I107</f>
        <v>374.35725073000003</v>
      </c>
      <c r="J107" s="164">
        <f>'Data Request'!J107</f>
        <v>43.84967967</v>
      </c>
      <c r="K107" s="164">
        <f>'Data Request'!K107</f>
        <v>56.18577603</v>
      </c>
      <c r="L107" s="164">
        <f>'Data Request'!L107</f>
        <v>58.995064831500002</v>
      </c>
      <c r="M107" s="164">
        <f>'Data Request'!M107</f>
        <v>61.944818073074998</v>
      </c>
      <c r="N107" s="164">
        <f>'Data Request'!N107</f>
        <v>65.042058976728754</v>
      </c>
      <c r="O107" s="164">
        <f>'Data Request'!O107</f>
        <v>68.294161925565191</v>
      </c>
      <c r="P107" s="164">
        <f>'Data Request'!P107</f>
        <v>71.708870021843452</v>
      </c>
      <c r="Q107" s="164">
        <f>'Data Request'!Q107</f>
        <v>75.29431352293561</v>
      </c>
      <c r="R107" s="164">
        <f>'Data Request'!R107</f>
        <v>79.059029199082417</v>
      </c>
      <c r="S107" s="164">
        <f>'Data Request'!S107</f>
        <v>83.011980659036524</v>
      </c>
      <c r="T107" s="164">
        <f>'Data Request'!T107</f>
        <v>87.162579691988356</v>
      </c>
      <c r="U107" s="164">
        <f>'Data Request'!U107</f>
        <v>91.520708676587773</v>
      </c>
      <c r="V107" s="164"/>
      <c r="W107" s="20"/>
      <c r="Y107" s="34"/>
    </row>
    <row r="108" spans="2:25">
      <c r="B108" s="154" t="str">
        <f>'Data Request'!B108</f>
        <v>Infrastructure Loan (CBN Development Financing Facilities)</v>
      </c>
      <c r="C108" s="35" t="str">
        <f>'Data Request'!C108</f>
        <v>Naira</v>
      </c>
      <c r="D108" s="35" t="str">
        <f>'Data Request'!D108</f>
        <v>Million</v>
      </c>
      <c r="E108" s="35"/>
      <c r="F108" s="35"/>
      <c r="G108" s="164">
        <f>'Data Request'!G108</f>
        <v>0</v>
      </c>
      <c r="H108" s="164">
        <f>'Data Request'!H108</f>
        <v>0</v>
      </c>
      <c r="I108" s="164">
        <f>'Data Request'!I108</f>
        <v>0</v>
      </c>
      <c r="J108" s="164">
        <f>'Data Request'!J108</f>
        <v>0</v>
      </c>
      <c r="K108" s="164">
        <f>'Data Request'!K108</f>
        <v>0</v>
      </c>
      <c r="L108" s="164">
        <f>'Data Request'!L108</f>
        <v>0</v>
      </c>
      <c r="M108" s="164">
        <f>'Data Request'!M108</f>
        <v>0</v>
      </c>
      <c r="N108" s="164">
        <f>'Data Request'!N108</f>
        <v>0</v>
      </c>
      <c r="O108" s="164">
        <f>'Data Request'!O108</f>
        <v>0</v>
      </c>
      <c r="P108" s="164">
        <f>'Data Request'!P108</f>
        <v>0</v>
      </c>
      <c r="Q108" s="164">
        <f>'Data Request'!Q108</f>
        <v>0</v>
      </c>
      <c r="R108" s="164">
        <f>'Data Request'!R108</f>
        <v>0</v>
      </c>
      <c r="S108" s="164">
        <f>'Data Request'!S108</f>
        <v>0</v>
      </c>
      <c r="T108" s="164">
        <f>'Data Request'!T108</f>
        <v>0</v>
      </c>
      <c r="U108" s="164">
        <f>'Data Request'!U108</f>
        <v>0</v>
      </c>
      <c r="V108" s="164"/>
      <c r="W108" s="20"/>
      <c r="Y108" s="34"/>
    </row>
    <row r="109" spans="2:25">
      <c r="B109" s="154" t="str">
        <f>'Data Request'!B109</f>
        <v>Micro Small and Medium Enterprise Development Fund (CBN Development Financing Facility)</v>
      </c>
      <c r="C109" s="35" t="str">
        <f>'Data Request'!C109</f>
        <v>Naira</v>
      </c>
      <c r="D109" s="35" t="str">
        <f>'Data Request'!D109</f>
        <v>Million</v>
      </c>
      <c r="E109" s="35"/>
      <c r="F109" s="35"/>
      <c r="G109" s="164">
        <f>'Data Request'!G109</f>
        <v>0</v>
      </c>
      <c r="H109" s="164">
        <f>'Data Request'!H109</f>
        <v>0</v>
      </c>
      <c r="I109" s="164">
        <f>'Data Request'!I109</f>
        <v>0</v>
      </c>
      <c r="J109" s="164">
        <f>'Data Request'!J109</f>
        <v>0</v>
      </c>
      <c r="K109" s="164">
        <f>'Data Request'!K109</f>
        <v>0</v>
      </c>
      <c r="L109" s="164">
        <f>'Data Request'!L109</f>
        <v>0</v>
      </c>
      <c r="M109" s="164">
        <f>'Data Request'!M109</f>
        <v>0</v>
      </c>
      <c r="N109" s="164">
        <f>'Data Request'!N109</f>
        <v>0</v>
      </c>
      <c r="O109" s="164">
        <f>'Data Request'!O109</f>
        <v>0</v>
      </c>
      <c r="P109" s="164">
        <f>'Data Request'!P109</f>
        <v>0</v>
      </c>
      <c r="Q109" s="164">
        <f>'Data Request'!Q109</f>
        <v>0</v>
      </c>
      <c r="R109" s="164">
        <f>'Data Request'!R109</f>
        <v>0</v>
      </c>
      <c r="S109" s="164">
        <f>'Data Request'!S109</f>
        <v>0</v>
      </c>
      <c r="T109" s="164">
        <f>'Data Request'!T109</f>
        <v>0</v>
      </c>
      <c r="U109" s="164">
        <f>'Data Request'!U109</f>
        <v>0</v>
      </c>
      <c r="V109" s="164"/>
      <c r="W109" s="20"/>
      <c r="Y109" s="34"/>
    </row>
    <row r="110" spans="2:25">
      <c r="B110" s="154" t="str">
        <f>'Data Request'!B110</f>
        <v>Judgement Debts</v>
      </c>
      <c r="C110" s="35" t="str">
        <f>'Data Request'!C110</f>
        <v>Naira</v>
      </c>
      <c r="D110" s="35" t="str">
        <f>'Data Request'!D110</f>
        <v>Million</v>
      </c>
      <c r="E110" s="35"/>
      <c r="F110" s="35"/>
      <c r="G110" s="164">
        <f>'Data Request'!G110</f>
        <v>0</v>
      </c>
      <c r="H110" s="164">
        <f>'Data Request'!H110</f>
        <v>0</v>
      </c>
      <c r="I110" s="164">
        <f>'Data Request'!I110</f>
        <v>0</v>
      </c>
      <c r="J110" s="164">
        <f>'Data Request'!J110</f>
        <v>0</v>
      </c>
      <c r="K110" s="164">
        <f>'Data Request'!K110</f>
        <v>0</v>
      </c>
      <c r="L110" s="164">
        <f>'Data Request'!L110</f>
        <v>0</v>
      </c>
      <c r="M110" s="164">
        <f>'Data Request'!M110</f>
        <v>0</v>
      </c>
      <c r="N110" s="164">
        <f>'Data Request'!N110</f>
        <v>0</v>
      </c>
      <c r="O110" s="164">
        <f>'Data Request'!O110</f>
        <v>0</v>
      </c>
      <c r="P110" s="164">
        <f>'Data Request'!P110</f>
        <v>0</v>
      </c>
      <c r="Q110" s="164">
        <f>'Data Request'!Q110</f>
        <v>0</v>
      </c>
      <c r="R110" s="164">
        <f>'Data Request'!R110</f>
        <v>0</v>
      </c>
      <c r="S110" s="164">
        <f>'Data Request'!S110</f>
        <v>0</v>
      </c>
      <c r="T110" s="164">
        <f>'Data Request'!T110</f>
        <v>0</v>
      </c>
      <c r="U110" s="164">
        <f>'Data Request'!U110</f>
        <v>0</v>
      </c>
      <c r="V110" s="164"/>
      <c r="W110" s="20"/>
      <c r="Y110" s="34"/>
    </row>
    <row r="111" spans="2:25">
      <c r="B111" s="154" t="str">
        <f>'Data Request'!B111</f>
        <v>Government-to-Government Debts</v>
      </c>
      <c r="C111" s="35" t="str">
        <f>'Data Request'!C111</f>
        <v>Naira</v>
      </c>
      <c r="D111" s="35" t="str">
        <f>'Data Request'!D111</f>
        <v>Million</v>
      </c>
      <c r="E111" s="35"/>
      <c r="F111" s="35"/>
      <c r="G111" s="164">
        <f>'Data Request'!G111</f>
        <v>0</v>
      </c>
      <c r="H111" s="164">
        <f>'Data Request'!H111</f>
        <v>0</v>
      </c>
      <c r="I111" s="164">
        <f>'Data Request'!I111</f>
        <v>0</v>
      </c>
      <c r="J111" s="164">
        <f>'Data Request'!J111</f>
        <v>0</v>
      </c>
      <c r="K111" s="164">
        <f>'Data Request'!K111</f>
        <v>0</v>
      </c>
      <c r="L111" s="164">
        <f>'Data Request'!L111</f>
        <v>0</v>
      </c>
      <c r="M111" s="164">
        <f>'Data Request'!M111</f>
        <v>0</v>
      </c>
      <c r="N111" s="164">
        <f>'Data Request'!N111</f>
        <v>0</v>
      </c>
      <c r="O111" s="164">
        <f>'Data Request'!O111</f>
        <v>0</v>
      </c>
      <c r="P111" s="164">
        <f>'Data Request'!P111</f>
        <v>0</v>
      </c>
      <c r="Q111" s="164">
        <f>'Data Request'!Q111</f>
        <v>0</v>
      </c>
      <c r="R111" s="164">
        <f>'Data Request'!R111</f>
        <v>0</v>
      </c>
      <c r="S111" s="164">
        <f>'Data Request'!S111</f>
        <v>0</v>
      </c>
      <c r="T111" s="164">
        <f>'Data Request'!T111</f>
        <v>0</v>
      </c>
      <c r="U111" s="164">
        <f>'Data Request'!U111</f>
        <v>0</v>
      </c>
      <c r="V111" s="164"/>
      <c r="W111" s="20"/>
      <c r="Y111" s="34"/>
    </row>
    <row r="112" spans="2:25">
      <c r="B112" s="154" t="str">
        <f>'Data Request'!B112</f>
        <v>Contractors' Arrears</v>
      </c>
      <c r="C112" s="35" t="str">
        <f>'Data Request'!C112</f>
        <v>Naira</v>
      </c>
      <c r="D112" s="35" t="str">
        <f>'Data Request'!D112</f>
        <v>Million</v>
      </c>
      <c r="E112" s="35"/>
      <c r="F112" s="35"/>
      <c r="G112" s="164">
        <f>'Data Request'!G112</f>
        <v>0</v>
      </c>
      <c r="H112" s="164">
        <f>'Data Request'!H112</f>
        <v>0</v>
      </c>
      <c r="I112" s="164">
        <f>'Data Request'!I112</f>
        <v>0</v>
      </c>
      <c r="J112" s="164">
        <f>'Data Request'!J112</f>
        <v>0</v>
      </c>
      <c r="K112" s="164">
        <f>'Data Request'!K112</f>
        <v>0</v>
      </c>
      <c r="L112" s="164">
        <f>'Data Request'!L112</f>
        <v>0</v>
      </c>
      <c r="M112" s="164">
        <f>'Data Request'!M112</f>
        <v>0</v>
      </c>
      <c r="N112" s="164">
        <f>'Data Request'!N112</f>
        <v>0</v>
      </c>
      <c r="O112" s="164">
        <f>'Data Request'!O112</f>
        <v>0</v>
      </c>
      <c r="P112" s="164">
        <f>'Data Request'!P112</f>
        <v>0</v>
      </c>
      <c r="Q112" s="164">
        <f>'Data Request'!Q112</f>
        <v>0</v>
      </c>
      <c r="R112" s="164">
        <f>'Data Request'!R112</f>
        <v>0</v>
      </c>
      <c r="S112" s="164">
        <f>'Data Request'!S112</f>
        <v>0</v>
      </c>
      <c r="T112" s="164">
        <f>'Data Request'!T112</f>
        <v>0</v>
      </c>
      <c r="U112" s="164">
        <f>'Data Request'!U112</f>
        <v>0</v>
      </c>
      <c r="V112" s="164"/>
      <c r="W112" s="20"/>
      <c r="Y112" s="34"/>
    </row>
    <row r="113" spans="1:25">
      <c r="B113" s="154" t="str">
        <f>'Data Request'!B113</f>
        <v>Pension and Gratuity Arrears</v>
      </c>
      <c r="C113" s="35" t="str">
        <f>'Data Request'!C113</f>
        <v>Naira</v>
      </c>
      <c r="D113" s="35" t="str">
        <f>'Data Request'!D113</f>
        <v>Million</v>
      </c>
      <c r="E113" s="35"/>
      <c r="F113" s="35"/>
      <c r="G113" s="164">
        <f>'Data Request'!G113</f>
        <v>0</v>
      </c>
      <c r="H113" s="164">
        <f>'Data Request'!H113</f>
        <v>0</v>
      </c>
      <c r="I113" s="164">
        <f>'Data Request'!I113</f>
        <v>0</v>
      </c>
      <c r="J113" s="164">
        <f>'Data Request'!J113</f>
        <v>0</v>
      </c>
      <c r="K113" s="164">
        <f>'Data Request'!K113</f>
        <v>0</v>
      </c>
      <c r="L113" s="164">
        <f>'Data Request'!L113</f>
        <v>0</v>
      </c>
      <c r="M113" s="164">
        <f>'Data Request'!M113</f>
        <v>0</v>
      </c>
      <c r="N113" s="164">
        <f>'Data Request'!N113</f>
        <v>0</v>
      </c>
      <c r="O113" s="164">
        <f>'Data Request'!O113</f>
        <v>0</v>
      </c>
      <c r="P113" s="164">
        <f>'Data Request'!P113</f>
        <v>0</v>
      </c>
      <c r="Q113" s="164">
        <f>'Data Request'!Q113</f>
        <v>0</v>
      </c>
      <c r="R113" s="164">
        <f>'Data Request'!R113</f>
        <v>0</v>
      </c>
      <c r="S113" s="164">
        <f>'Data Request'!S113</f>
        <v>0</v>
      </c>
      <c r="T113" s="164">
        <f>'Data Request'!T113</f>
        <v>0</v>
      </c>
      <c r="U113" s="164">
        <f>'Data Request'!U113</f>
        <v>0</v>
      </c>
      <c r="V113" s="164"/>
      <c r="W113" s="20"/>
      <c r="Y113" s="34"/>
    </row>
    <row r="114" spans="1:25">
      <c r="B114" s="154" t="str">
        <f>'Data Request'!B114</f>
        <v>Salary Arrears and Other Staff Claims</v>
      </c>
      <c r="C114" s="35" t="str">
        <f>'Data Request'!C114</f>
        <v>Naira</v>
      </c>
      <c r="D114" s="35" t="str">
        <f>'Data Request'!D114</f>
        <v>Million</v>
      </c>
      <c r="E114" s="35"/>
      <c r="F114" s="35"/>
      <c r="G114" s="164">
        <f>'Data Request'!G114</f>
        <v>0</v>
      </c>
      <c r="H114" s="164">
        <f>'Data Request'!H114</f>
        <v>0</v>
      </c>
      <c r="I114" s="164">
        <f>'Data Request'!I114</f>
        <v>0</v>
      </c>
      <c r="J114" s="164">
        <f>'Data Request'!J114</f>
        <v>0</v>
      </c>
      <c r="K114" s="164">
        <f>'Data Request'!K114</f>
        <v>0</v>
      </c>
      <c r="L114" s="164">
        <f>'Data Request'!L114</f>
        <v>0</v>
      </c>
      <c r="M114" s="164">
        <f>'Data Request'!M114</f>
        <v>0</v>
      </c>
      <c r="N114" s="164">
        <f>'Data Request'!N114</f>
        <v>0</v>
      </c>
      <c r="O114" s="164">
        <f>'Data Request'!O114</f>
        <v>0</v>
      </c>
      <c r="P114" s="164">
        <f>'Data Request'!P114</f>
        <v>0</v>
      </c>
      <c r="Q114" s="164">
        <f>'Data Request'!Q114</f>
        <v>0</v>
      </c>
      <c r="R114" s="164">
        <f>'Data Request'!R114</f>
        <v>0</v>
      </c>
      <c r="S114" s="164">
        <f>'Data Request'!S114</f>
        <v>0</v>
      </c>
      <c r="T114" s="164">
        <f>'Data Request'!T114</f>
        <v>0</v>
      </c>
      <c r="U114" s="164">
        <f>'Data Request'!U114</f>
        <v>0</v>
      </c>
      <c r="V114" s="164"/>
      <c r="W114" s="20"/>
      <c r="Y114" s="34"/>
    </row>
    <row r="115" spans="1:25">
      <c r="B115" s="154" t="str">
        <f>'Data Request'!B115</f>
        <v>Other Debts</v>
      </c>
      <c r="C115" s="35" t="str">
        <f>'Data Request'!C115</f>
        <v>Naira</v>
      </c>
      <c r="D115" s="35" t="str">
        <f>'Data Request'!D115</f>
        <v>Million</v>
      </c>
      <c r="E115" s="35"/>
      <c r="F115" s="35"/>
      <c r="G115" s="164">
        <f>'Data Request'!G115</f>
        <v>0</v>
      </c>
      <c r="H115" s="164">
        <f>'Data Request'!H115</f>
        <v>0</v>
      </c>
      <c r="I115" s="164">
        <f>'Data Request'!I115</f>
        <v>0</v>
      </c>
      <c r="J115" s="164">
        <f>'Data Request'!J115</f>
        <v>0</v>
      </c>
      <c r="K115" s="164">
        <f>'Data Request'!K115</f>
        <v>0</v>
      </c>
      <c r="L115" s="164">
        <f>'Data Request'!L115</f>
        <v>0</v>
      </c>
      <c r="M115" s="164">
        <f>'Data Request'!M115</f>
        <v>0</v>
      </c>
      <c r="N115" s="164">
        <f>'Data Request'!N115</f>
        <v>0</v>
      </c>
      <c r="O115" s="164">
        <f>'Data Request'!O115</f>
        <v>0</v>
      </c>
      <c r="P115" s="164">
        <f>'Data Request'!P115</f>
        <v>0</v>
      </c>
      <c r="Q115" s="164">
        <f>'Data Request'!Q115</f>
        <v>0</v>
      </c>
      <c r="R115" s="164">
        <f>'Data Request'!R115</f>
        <v>0</v>
      </c>
      <c r="S115" s="164">
        <f>'Data Request'!S115</f>
        <v>0</v>
      </c>
      <c r="T115" s="164">
        <f>'Data Request'!T115</f>
        <v>0</v>
      </c>
      <c r="U115" s="164">
        <f>'Data Request'!U115</f>
        <v>0</v>
      </c>
      <c r="V115" s="164"/>
      <c r="W115" s="20"/>
      <c r="Y115" s="34"/>
    </row>
    <row r="116" spans="1:25">
      <c r="B116" s="20"/>
      <c r="C116" s="35"/>
      <c r="D116" s="35"/>
      <c r="E116" s="35"/>
      <c r="F116" s="35"/>
      <c r="G116" s="33"/>
      <c r="H116" s="33"/>
      <c r="I116" s="33"/>
      <c r="J116" s="33"/>
      <c r="K116" s="33"/>
      <c r="L116" s="33"/>
      <c r="M116" s="33"/>
      <c r="N116" s="33"/>
      <c r="O116" s="33"/>
      <c r="P116" s="33"/>
      <c r="Q116" s="33"/>
      <c r="R116" s="33"/>
      <c r="S116" s="33"/>
      <c r="T116" s="33"/>
      <c r="U116" s="33"/>
      <c r="V116" s="33"/>
      <c r="W116" s="20"/>
      <c r="Y116" s="34"/>
    </row>
    <row r="117" spans="1:25">
      <c r="B117" s="128" t="str">
        <f>'Data Request'!B117</f>
        <v>3. Information on Revenues, Expenditure, and Financing Needs and Sources (See Note 3 in Guidance for Completing Data Request for State DSA)</v>
      </c>
      <c r="C117" s="128"/>
      <c r="D117" s="125"/>
      <c r="E117" s="126"/>
      <c r="F117" s="127"/>
      <c r="G117" s="127"/>
      <c r="H117" s="127"/>
      <c r="I117" s="127"/>
      <c r="J117" s="127"/>
      <c r="K117" s="127"/>
      <c r="L117" s="127"/>
      <c r="M117" s="127"/>
      <c r="N117" s="127"/>
      <c r="O117" s="127"/>
      <c r="P117" s="127"/>
      <c r="Q117" s="127"/>
      <c r="R117" s="127"/>
      <c r="S117" s="127"/>
      <c r="T117" s="127"/>
      <c r="U117" s="127"/>
      <c r="V117" s="33"/>
      <c r="W117" s="20"/>
      <c r="Y117" s="34"/>
    </row>
    <row r="118" spans="1:25">
      <c r="B118" s="20"/>
      <c r="C118" s="35"/>
      <c r="D118" s="35"/>
      <c r="E118" s="35"/>
      <c r="F118" s="35"/>
      <c r="G118" s="33"/>
      <c r="H118" s="33"/>
      <c r="I118" s="33"/>
      <c r="J118" s="33"/>
      <c r="K118" s="33"/>
      <c r="L118" s="33"/>
      <c r="M118" s="33"/>
      <c r="N118" s="33"/>
      <c r="O118" s="33"/>
      <c r="P118" s="33"/>
      <c r="Q118" s="33"/>
      <c r="R118" s="33"/>
      <c r="S118" s="33"/>
      <c r="T118" s="33"/>
      <c r="U118" s="33"/>
      <c r="V118" s="33"/>
      <c r="W118" s="20"/>
      <c r="Y118" s="34"/>
    </row>
    <row r="119" spans="1:25" s="136" customFormat="1" ht="15">
      <c r="A119" s="129"/>
      <c r="B119" s="22" t="str">
        <f>'Data Request'!B119</f>
        <v>Revenue</v>
      </c>
      <c r="C119" s="35" t="str">
        <f>'Data Request'!C119</f>
        <v>Naira</v>
      </c>
      <c r="D119" s="35" t="str">
        <f>'Data Request'!D119</f>
        <v>Million</v>
      </c>
      <c r="E119" s="22"/>
      <c r="F119" s="164"/>
      <c r="G119" s="164">
        <f>'Data Request'!G119</f>
        <v>80202.713683559996</v>
      </c>
      <c r="H119" s="164">
        <f>'Data Request'!H119</f>
        <v>72309.791318599993</v>
      </c>
      <c r="I119" s="164">
        <f>'Data Request'!I119</f>
        <v>70025.797283170003</v>
      </c>
      <c r="J119" s="164">
        <f>'Data Request'!J119</f>
        <v>100931.84955251</v>
      </c>
      <c r="K119" s="164">
        <f>'Data Request'!K119</f>
        <v>102447.65274292999</v>
      </c>
      <c r="L119" s="138"/>
      <c r="M119" s="138"/>
      <c r="N119" s="138"/>
      <c r="O119" s="138"/>
      <c r="P119" s="138"/>
      <c r="Q119" s="138"/>
      <c r="R119" s="138"/>
      <c r="S119" s="138"/>
      <c r="T119" s="138"/>
      <c r="U119" s="138"/>
    </row>
    <row r="120" spans="1:25" s="136" customFormat="1" ht="15">
      <c r="A120" s="39"/>
      <c r="B120" s="142" t="str">
        <f>'Data Request'!B120</f>
        <v>1. Gross Statutory Allocation  ('gross' means with no deductions; do not include VAT Allocation here)</v>
      </c>
      <c r="C120" s="35" t="str">
        <f>'Data Request'!C120</f>
        <v>Naira</v>
      </c>
      <c r="D120" s="35" t="str">
        <f>'Data Request'!D120</f>
        <v>Million</v>
      </c>
      <c r="E120" s="22"/>
      <c r="F120" s="164"/>
      <c r="G120" s="164">
        <f>'Data Request'!G120</f>
        <v>32533.115820049999</v>
      </c>
      <c r="H120" s="164">
        <f>'Data Request'!H120</f>
        <v>43411.141877559996</v>
      </c>
      <c r="I120" s="164">
        <f>'Data Request'!I120</f>
        <v>36182.984692190003</v>
      </c>
      <c r="J120" s="164">
        <f>'Data Request'!J120</f>
        <v>42758.634265220004</v>
      </c>
      <c r="K120" s="164">
        <f>'Data Request'!K120</f>
        <v>41406.205692240001</v>
      </c>
      <c r="L120" s="164">
        <f>'Data Request'!L120</f>
        <v>43476.515976852002</v>
      </c>
      <c r="M120" s="164">
        <f>'Data Request'!M120</f>
        <v>45650.3417756946</v>
      </c>
      <c r="N120" s="164">
        <f>'Data Request'!N120</f>
        <v>47932.858864479334</v>
      </c>
      <c r="O120" s="164">
        <f>'Data Request'!O120</f>
        <v>50329.501807703295</v>
      </c>
      <c r="P120" s="164">
        <f>'Data Request'!P120</f>
        <v>52845.976898088469</v>
      </c>
      <c r="Q120" s="164">
        <f>'Data Request'!Q120</f>
        <v>55488.275742992882</v>
      </c>
      <c r="R120" s="164">
        <f>'Data Request'!R120</f>
        <v>58262.689530142539</v>
      </c>
      <c r="S120" s="164">
        <f>'Data Request'!S120</f>
        <v>61175.824006649658</v>
      </c>
      <c r="T120" s="164">
        <f>'Data Request'!T120</f>
        <v>64234.615206982147</v>
      </c>
      <c r="U120" s="164">
        <f>'Data Request'!U120</f>
        <v>67446.345967331246</v>
      </c>
    </row>
    <row r="121" spans="1:25" s="136" customFormat="1" ht="15">
      <c r="A121" s="39"/>
      <c r="B121" s="154" t="str">
        <f>'Data Request'!B121</f>
        <v xml:space="preserve">of which Net Statutory Allocation  ('net' means of deductions) </v>
      </c>
      <c r="C121" s="35" t="str">
        <f>'Data Request'!C121</f>
        <v>Naira</v>
      </c>
      <c r="D121" s="35" t="str">
        <f>'Data Request'!D121</f>
        <v>Million</v>
      </c>
      <c r="E121" s="22"/>
      <c r="F121" s="164"/>
      <c r="G121" s="164">
        <f>'Data Request'!G121</f>
        <v>0</v>
      </c>
      <c r="H121" s="164">
        <f>'Data Request'!H121</f>
        <v>0</v>
      </c>
      <c r="I121" s="164">
        <f>'Data Request'!I121</f>
        <v>0</v>
      </c>
      <c r="J121" s="164">
        <f>'Data Request'!J121</f>
        <v>0</v>
      </c>
      <c r="K121" s="164">
        <f>'Data Request'!K121</f>
        <v>0</v>
      </c>
      <c r="L121" s="164">
        <f>'Data Request'!L121</f>
        <v>0</v>
      </c>
      <c r="M121" s="164">
        <f>'Data Request'!M121</f>
        <v>0</v>
      </c>
      <c r="N121" s="164">
        <f>'Data Request'!N121</f>
        <v>0</v>
      </c>
      <c r="O121" s="164">
        <f>'Data Request'!O121</f>
        <v>0</v>
      </c>
      <c r="P121" s="164">
        <f>'Data Request'!P121</f>
        <v>0</v>
      </c>
      <c r="Q121" s="164">
        <f>'Data Request'!Q121</f>
        <v>0</v>
      </c>
      <c r="R121" s="164">
        <f>'Data Request'!R121</f>
        <v>0</v>
      </c>
      <c r="S121" s="164">
        <f>'Data Request'!S121</f>
        <v>0</v>
      </c>
      <c r="T121" s="164">
        <f>'Data Request'!T121</f>
        <v>0</v>
      </c>
      <c r="U121" s="164">
        <f>'Data Request'!U121</f>
        <v>0</v>
      </c>
    </row>
    <row r="122" spans="1:25" s="136" customFormat="1" ht="15">
      <c r="A122" s="39"/>
      <c r="B122" s="154" t="str">
        <f>'Data Request'!B122</f>
        <v>of which Deductions</v>
      </c>
      <c r="C122" s="35" t="str">
        <f>'Data Request'!C122</f>
        <v>Naira</v>
      </c>
      <c r="D122" s="35" t="str">
        <f>'Data Request'!D122</f>
        <v>Million</v>
      </c>
      <c r="E122" s="22"/>
      <c r="F122" s="164"/>
      <c r="G122" s="164">
        <f>'Data Request'!G122</f>
        <v>0</v>
      </c>
      <c r="H122" s="164">
        <f>'Data Request'!H122</f>
        <v>0</v>
      </c>
      <c r="I122" s="164">
        <f>'Data Request'!I122</f>
        <v>0</v>
      </c>
      <c r="J122" s="164">
        <f>'Data Request'!J122</f>
        <v>0</v>
      </c>
      <c r="K122" s="164">
        <f>'Data Request'!K122</f>
        <v>0</v>
      </c>
      <c r="L122" s="164">
        <f>'Data Request'!L122</f>
        <v>0</v>
      </c>
      <c r="M122" s="164">
        <f>'Data Request'!M122</f>
        <v>0</v>
      </c>
      <c r="N122" s="164">
        <f>'Data Request'!N122</f>
        <v>0</v>
      </c>
      <c r="O122" s="164">
        <f>'Data Request'!O122</f>
        <v>0</v>
      </c>
      <c r="P122" s="164">
        <f>'Data Request'!P122</f>
        <v>0</v>
      </c>
      <c r="Q122" s="164">
        <f>'Data Request'!Q122</f>
        <v>0</v>
      </c>
      <c r="R122" s="164">
        <f>'Data Request'!R122</f>
        <v>0</v>
      </c>
      <c r="S122" s="164">
        <f>'Data Request'!S122</f>
        <v>0</v>
      </c>
      <c r="T122" s="164">
        <f>'Data Request'!T122</f>
        <v>0</v>
      </c>
      <c r="U122" s="164">
        <f>'Data Request'!U122</f>
        <v>0</v>
      </c>
    </row>
    <row r="123" spans="1:25" s="136" customFormat="1" ht="15">
      <c r="A123" s="129"/>
      <c r="B123" s="142" t="str">
        <f>'Data Request'!B123</f>
        <v>2. Derivation (if applicable to the State)</v>
      </c>
      <c r="C123" s="35" t="str">
        <f>'Data Request'!C123</f>
        <v>Naira</v>
      </c>
      <c r="D123" s="35" t="str">
        <f>'Data Request'!D123</f>
        <v>Million</v>
      </c>
      <c r="E123" s="22"/>
      <c r="F123" s="164"/>
      <c r="G123" s="164">
        <f>'Data Request'!G123</f>
        <v>0</v>
      </c>
      <c r="H123" s="164">
        <f>'Data Request'!H123</f>
        <v>0</v>
      </c>
      <c r="I123" s="164">
        <f>'Data Request'!I123</f>
        <v>0</v>
      </c>
      <c r="J123" s="164">
        <f>'Data Request'!J123</f>
        <v>0</v>
      </c>
      <c r="K123" s="164">
        <f>'Data Request'!K123</f>
        <v>0</v>
      </c>
      <c r="L123" s="164">
        <f>'Data Request'!L123</f>
        <v>0</v>
      </c>
      <c r="M123" s="164">
        <f>'Data Request'!M123</f>
        <v>0</v>
      </c>
      <c r="N123" s="164">
        <f>'Data Request'!N123</f>
        <v>0</v>
      </c>
      <c r="O123" s="164">
        <f>'Data Request'!O123</f>
        <v>0</v>
      </c>
      <c r="P123" s="164">
        <f>'Data Request'!P123</f>
        <v>0</v>
      </c>
      <c r="Q123" s="164">
        <f>'Data Request'!Q123</f>
        <v>0</v>
      </c>
      <c r="R123" s="164">
        <f>'Data Request'!R123</f>
        <v>0</v>
      </c>
      <c r="S123" s="164">
        <f>'Data Request'!S123</f>
        <v>0</v>
      </c>
      <c r="T123" s="164">
        <f>'Data Request'!T123</f>
        <v>0</v>
      </c>
      <c r="U123" s="164">
        <f>'Data Request'!U123</f>
        <v>0</v>
      </c>
    </row>
    <row r="124" spans="1:25" s="136" customFormat="1" ht="15">
      <c r="A124" s="129"/>
      <c r="B124" s="142" t="str">
        <f>'Data Request'!B124</f>
        <v>3. Other FAAC transfers (exchange rate gain, augmentation, others)</v>
      </c>
      <c r="C124" s="35" t="str">
        <f>'Data Request'!C124</f>
        <v>Naira</v>
      </c>
      <c r="D124" s="35" t="str">
        <f>'Data Request'!D124</f>
        <v>Million</v>
      </c>
      <c r="E124" s="22"/>
      <c r="F124" s="164"/>
      <c r="G124" s="164">
        <f>'Data Request'!G124</f>
        <v>0</v>
      </c>
      <c r="H124" s="164">
        <f>'Data Request'!H124</f>
        <v>0</v>
      </c>
      <c r="I124" s="164">
        <f>'Data Request'!I124</f>
        <v>0</v>
      </c>
      <c r="J124" s="164">
        <f>'Data Request'!J124</f>
        <v>0</v>
      </c>
      <c r="K124" s="164">
        <f>'Data Request'!K124</f>
        <v>0</v>
      </c>
      <c r="L124" s="164">
        <f>'Data Request'!L124</f>
        <v>0</v>
      </c>
      <c r="M124" s="164">
        <f>'Data Request'!M124</f>
        <v>0</v>
      </c>
      <c r="N124" s="164">
        <f>'Data Request'!N124</f>
        <v>0</v>
      </c>
      <c r="O124" s="164">
        <f>'Data Request'!O124</f>
        <v>0</v>
      </c>
      <c r="P124" s="164">
        <f>'Data Request'!P124</f>
        <v>0</v>
      </c>
      <c r="Q124" s="164">
        <f>'Data Request'!Q124</f>
        <v>0</v>
      </c>
      <c r="R124" s="164">
        <f>'Data Request'!R124</f>
        <v>0</v>
      </c>
      <c r="S124" s="164">
        <f>'Data Request'!S124</f>
        <v>0</v>
      </c>
      <c r="T124" s="164">
        <f>'Data Request'!T124</f>
        <v>0</v>
      </c>
      <c r="U124" s="164">
        <f>'Data Request'!U124</f>
        <v>0</v>
      </c>
    </row>
    <row r="125" spans="1:25" s="136" customFormat="1" ht="15">
      <c r="A125" s="129"/>
      <c r="B125" s="142" t="str">
        <f>'Data Request'!B125</f>
        <v>4. VAT Allocation</v>
      </c>
      <c r="C125" s="35" t="str">
        <f>'Data Request'!C125</f>
        <v>Naira</v>
      </c>
      <c r="D125" s="35" t="str">
        <f>'Data Request'!D125</f>
        <v>Million</v>
      </c>
      <c r="E125" s="108"/>
      <c r="F125" s="164"/>
      <c r="G125" s="164">
        <f>'Data Request'!G125</f>
        <v>7886.2365137799998</v>
      </c>
      <c r="H125" s="164">
        <f>'Data Request'!H125</f>
        <v>7698.8812524899995</v>
      </c>
      <c r="I125" s="164">
        <f>'Data Request'!I125</f>
        <v>9517.926601090001</v>
      </c>
      <c r="J125" s="164">
        <f>'Data Request'!J125</f>
        <v>10766.78555074</v>
      </c>
      <c r="K125" s="164">
        <f>'Data Request'!K125</f>
        <v>11565.18531755</v>
      </c>
      <c r="L125" s="164">
        <f>'Data Request'!L125</f>
        <v>12143.444583427501</v>
      </c>
      <c r="M125" s="164">
        <f>'Data Request'!M125</f>
        <v>12750.616812598875</v>
      </c>
      <c r="N125" s="164">
        <f>'Data Request'!N125</f>
        <v>13388.14765322882</v>
      </c>
      <c r="O125" s="164">
        <f>'Data Request'!O125</f>
        <v>14057.55503589026</v>
      </c>
      <c r="P125" s="164">
        <f>'Data Request'!P125</f>
        <v>14760.432787684775</v>
      </c>
      <c r="Q125" s="164">
        <f>'Data Request'!Q125</f>
        <v>15498.454427069011</v>
      </c>
      <c r="R125" s="164">
        <f>'Data Request'!R125</f>
        <v>16273.377148422465</v>
      </c>
      <c r="S125" s="164">
        <f>'Data Request'!S125</f>
        <v>17087.046005843586</v>
      </c>
      <c r="T125" s="164">
        <f>'Data Request'!T125</f>
        <v>17941.398306135765</v>
      </c>
      <c r="U125" s="164">
        <f>'Data Request'!U125</f>
        <v>18838.468221442556</v>
      </c>
    </row>
    <row r="126" spans="1:25" s="136" customFormat="1" ht="15">
      <c r="A126" s="129"/>
      <c r="B126" s="142" t="str">
        <f>'Data Request'!B126</f>
        <v>5. IGR</v>
      </c>
      <c r="C126" s="35" t="str">
        <f>'Data Request'!C126</f>
        <v>Naira</v>
      </c>
      <c r="D126" s="35" t="str">
        <f>'Data Request'!D126</f>
        <v>Million</v>
      </c>
      <c r="E126" s="108"/>
      <c r="F126" s="164"/>
      <c r="G126" s="164">
        <f>'Data Request'!G126</f>
        <v>9093.8036747000006</v>
      </c>
      <c r="H126" s="164">
        <f>'Data Request'!H126</f>
        <v>9140.44405482</v>
      </c>
      <c r="I126" s="164">
        <f>'Data Request'!I126</f>
        <v>18104.562225630001</v>
      </c>
      <c r="J126" s="164">
        <f>'Data Request'!J126</f>
        <v>17552.10593709</v>
      </c>
      <c r="K126" s="164">
        <f>'Data Request'!K126</f>
        <v>24093.842507000001</v>
      </c>
      <c r="L126" s="164">
        <f>'Data Request'!L126</f>
        <v>25298.534632350002</v>
      </c>
      <c r="M126" s="164">
        <f>'Data Request'!M126</f>
        <v>26563.461363967501</v>
      </c>
      <c r="N126" s="164">
        <f>'Data Request'!N126</f>
        <v>27891.63443216588</v>
      </c>
      <c r="O126" s="164">
        <f>'Data Request'!O126</f>
        <v>29286.21615377417</v>
      </c>
      <c r="P126" s="164">
        <f>'Data Request'!P126</f>
        <v>30750.526961462881</v>
      </c>
      <c r="Q126" s="164">
        <f>'Data Request'!Q126</f>
        <v>32288.053309536022</v>
      </c>
      <c r="R126" s="164">
        <f>'Data Request'!R126</f>
        <v>33902.455975012832</v>
      </c>
      <c r="S126" s="164">
        <f>'Data Request'!S126</f>
        <v>35597.578773763467</v>
      </c>
      <c r="T126" s="164">
        <f>'Data Request'!T126</f>
        <v>37377.457712451644</v>
      </c>
      <c r="U126" s="164">
        <f>'Data Request'!U126</f>
        <v>39246.330598074223</v>
      </c>
    </row>
    <row r="127" spans="1:25" s="63" customFormat="1">
      <c r="A127" s="62"/>
      <c r="B127" s="150" t="str">
        <f>'Data Request'!B127</f>
        <v>6. Capital Receipts</v>
      </c>
      <c r="C127" s="62" t="str">
        <f>'Data Request'!C127</f>
        <v>Naira</v>
      </c>
      <c r="D127" s="62" t="str">
        <f>'Data Request'!D127</f>
        <v>Million</v>
      </c>
      <c r="E127" s="132"/>
      <c r="F127" s="164"/>
      <c r="G127" s="164">
        <f>'Data Request'!G127</f>
        <v>0</v>
      </c>
      <c r="H127" s="164">
        <f>'Data Request'!H127</f>
        <v>0</v>
      </c>
      <c r="I127" s="164">
        <f>'Data Request'!I127</f>
        <v>0</v>
      </c>
      <c r="J127" s="164">
        <f>'Data Request'!J127</f>
        <v>0</v>
      </c>
      <c r="K127" s="164">
        <f>'Data Request'!K127</f>
        <v>0</v>
      </c>
      <c r="L127" s="149"/>
      <c r="M127" s="149"/>
      <c r="N127" s="149"/>
      <c r="O127" s="149"/>
      <c r="P127" s="143"/>
      <c r="Q127" s="143"/>
      <c r="R127" s="143"/>
      <c r="S127" s="143"/>
      <c r="T127" s="143"/>
      <c r="U127" s="143"/>
    </row>
    <row r="128" spans="1:25" s="136" customFormat="1" ht="15">
      <c r="A128" s="129"/>
      <c r="B128" s="154" t="str">
        <f>'Data Request'!B128</f>
        <v>Grants</v>
      </c>
      <c r="C128" s="35" t="str">
        <f>'Data Request'!C128</f>
        <v>Naira</v>
      </c>
      <c r="D128" s="35" t="str">
        <f>'Data Request'!D128</f>
        <v>Million</v>
      </c>
      <c r="E128" s="130"/>
      <c r="F128" s="164"/>
      <c r="G128" s="164">
        <f>'Data Request'!G128</f>
        <v>539.4510626</v>
      </c>
      <c r="H128" s="164">
        <f>'Data Request'!H128</f>
        <v>675.55696641999998</v>
      </c>
      <c r="I128" s="164">
        <f>'Data Request'!I128</f>
        <v>3961.25615926</v>
      </c>
      <c r="J128" s="164">
        <f>'Data Request'!J128</f>
        <v>3868.8431855500003</v>
      </c>
      <c r="K128" s="164">
        <f>'Data Request'!K128</f>
        <v>2618.98562425</v>
      </c>
      <c r="L128" s="164">
        <f>'Data Request'!L128</f>
        <v>2749.9349054625</v>
      </c>
      <c r="M128" s="164">
        <f>'Data Request'!M128</f>
        <v>2887.4316507356252</v>
      </c>
      <c r="N128" s="164">
        <f>'Data Request'!N128</f>
        <v>3031.8032332724065</v>
      </c>
      <c r="O128" s="164">
        <f>'Data Request'!O128</f>
        <v>3183.3933949360267</v>
      </c>
      <c r="P128" s="164">
        <f>'Data Request'!P128</f>
        <v>3342.5630646828281</v>
      </c>
      <c r="Q128" s="164">
        <f>'Data Request'!Q128</f>
        <v>3509.6912179169694</v>
      </c>
      <c r="R128" s="164">
        <f>'Data Request'!R128</f>
        <v>3685.1757788128184</v>
      </c>
      <c r="S128" s="164">
        <f>'Data Request'!S128</f>
        <v>3869.4345677534589</v>
      </c>
      <c r="T128" s="164">
        <f>'Data Request'!T128</f>
        <v>4062.9062961411319</v>
      </c>
      <c r="U128" s="164">
        <f>'Data Request'!U128</f>
        <v>4266.0516109481887</v>
      </c>
    </row>
    <row r="129" spans="1:21" s="63" customFormat="1">
      <c r="A129" s="62"/>
      <c r="B129" s="154" t="str">
        <f>'Data Request'!B129</f>
        <v>Sales of Government Assets and Privatization Proceeds</v>
      </c>
      <c r="C129" s="62" t="str">
        <f>'Data Request'!C129</f>
        <v>Naira</v>
      </c>
      <c r="D129" s="62" t="str">
        <f>'Data Request'!D129</f>
        <v>Million</v>
      </c>
      <c r="E129" s="132"/>
      <c r="F129" s="164"/>
      <c r="G129" s="164">
        <f>'Data Request'!G129</f>
        <v>0</v>
      </c>
      <c r="H129" s="164">
        <f>'Data Request'!H129</f>
        <v>0</v>
      </c>
      <c r="I129" s="164">
        <f>'Data Request'!I129</f>
        <v>0</v>
      </c>
      <c r="J129" s="164">
        <f>'Data Request'!J129</f>
        <v>0</v>
      </c>
      <c r="K129" s="164">
        <f>'Data Request'!K129</f>
        <v>0</v>
      </c>
      <c r="L129" s="164">
        <f>'Data Request'!L129</f>
        <v>0</v>
      </c>
      <c r="M129" s="164">
        <f>'Data Request'!M129</f>
        <v>0</v>
      </c>
      <c r="N129" s="164">
        <f>'Data Request'!N129</f>
        <v>0</v>
      </c>
      <c r="O129" s="164">
        <f>'Data Request'!O129</f>
        <v>0</v>
      </c>
      <c r="P129" s="164">
        <f>'Data Request'!P129</f>
        <v>0</v>
      </c>
      <c r="Q129" s="164">
        <f>'Data Request'!Q129</f>
        <v>0</v>
      </c>
      <c r="R129" s="164">
        <f>'Data Request'!R129</f>
        <v>0</v>
      </c>
      <c r="S129" s="164">
        <f>'Data Request'!S129</f>
        <v>0</v>
      </c>
      <c r="T129" s="164">
        <f>'Data Request'!T129</f>
        <v>0</v>
      </c>
      <c r="U129" s="164">
        <f>'Data Request'!U129</f>
        <v>0</v>
      </c>
    </row>
    <row r="130" spans="1:21" s="136" customFormat="1" ht="15">
      <c r="A130" s="129"/>
      <c r="B130" s="154" t="str">
        <f>'Data Request'!B130</f>
        <v>Other Non-Debt Creating Capital Receipts</v>
      </c>
      <c r="C130" s="35" t="str">
        <f>'Data Request'!C130</f>
        <v>Naira</v>
      </c>
      <c r="D130" s="35" t="str">
        <f>'Data Request'!D130</f>
        <v>Million</v>
      </c>
      <c r="E130" s="130"/>
      <c r="F130" s="164"/>
      <c r="G130" s="164">
        <f>'Data Request'!G130</f>
        <v>30150.106612430001</v>
      </c>
      <c r="H130" s="164">
        <f>'Data Request'!H130</f>
        <v>11383.767167310001</v>
      </c>
      <c r="I130" s="164">
        <f>'Data Request'!I130</f>
        <v>2259.0676050000002</v>
      </c>
      <c r="J130" s="164">
        <f>'Data Request'!J130</f>
        <v>25985.48061391</v>
      </c>
      <c r="K130" s="164">
        <f>'Data Request'!K130</f>
        <v>22763.433601889999</v>
      </c>
      <c r="L130" s="164">
        <f>'Data Request'!L130</f>
        <v>23901.605281984499</v>
      </c>
      <c r="M130" s="164">
        <f>'Data Request'!M130</f>
        <v>25096.685546083725</v>
      </c>
      <c r="N130" s="164">
        <f>'Data Request'!N130</f>
        <v>26351.519823387913</v>
      </c>
      <c r="O130" s="164">
        <f>'Data Request'!O130</f>
        <v>27669.095814557306</v>
      </c>
      <c r="P130" s="164">
        <f>'Data Request'!P130</f>
        <v>29052.550605285174</v>
      </c>
      <c r="Q130" s="164">
        <f>'Data Request'!Q130</f>
        <v>30505.178135549428</v>
      </c>
      <c r="R130" s="164">
        <f>'Data Request'!R130</f>
        <v>32030.437042326907</v>
      </c>
      <c r="S130" s="164">
        <f>'Data Request'!S130</f>
        <v>33631.958894443247</v>
      </c>
      <c r="T130" s="164">
        <f>'Data Request'!T130</f>
        <v>35313.556839165409</v>
      </c>
      <c r="U130" s="164">
        <f>'Data Request'!U130</f>
        <v>37079.234681123686</v>
      </c>
    </row>
    <row r="131" spans="1:21" s="136" customFormat="1" ht="15">
      <c r="A131" s="129"/>
      <c r="B131" s="154" t="str">
        <f>'Data Request'!B131</f>
        <v>Proceeds from Debt-Creating Borrowings (bond issuance, loan disbursements, etc.)</v>
      </c>
      <c r="C131" s="62" t="str">
        <f>'Data Request'!C131</f>
        <v>Naira</v>
      </c>
      <c r="D131" s="62" t="str">
        <f>'Data Request'!D131</f>
        <v>Million</v>
      </c>
      <c r="E131" s="130"/>
      <c r="F131" s="164"/>
      <c r="G131" s="164">
        <f>'Data Request'!G131</f>
        <v>0</v>
      </c>
      <c r="H131" s="164">
        <f>'Data Request'!H131</f>
        <v>0</v>
      </c>
      <c r="I131" s="164">
        <f>'Data Request'!I131</f>
        <v>0</v>
      </c>
      <c r="J131" s="164">
        <f>'Data Request'!J131</f>
        <v>0</v>
      </c>
      <c r="K131" s="164">
        <f>'Data Request'!K131</f>
        <v>0</v>
      </c>
      <c r="L131" s="138"/>
      <c r="M131" s="138"/>
      <c r="N131" s="138"/>
      <c r="O131" s="138"/>
      <c r="P131" s="138"/>
      <c r="Q131" s="138"/>
      <c r="R131" s="138"/>
      <c r="S131" s="138"/>
      <c r="T131" s="138"/>
      <c r="U131" s="138"/>
    </row>
    <row r="132" spans="1:21" s="63" customFormat="1">
      <c r="A132" s="62"/>
      <c r="B132" s="152" t="str">
        <f>'Data Request'!B132</f>
        <v>of which Borrowings from Domestic bonds</v>
      </c>
      <c r="C132" s="62" t="str">
        <f>'Data Request'!C132</f>
        <v>Naira</v>
      </c>
      <c r="D132" s="62" t="str">
        <f>'Data Request'!D132</f>
        <v>Million</v>
      </c>
      <c r="E132" s="132"/>
      <c r="F132" s="164"/>
      <c r="G132" s="164">
        <f>'Data Request'!G132</f>
        <v>0</v>
      </c>
      <c r="H132" s="164">
        <f>'Data Request'!H132</f>
        <v>0</v>
      </c>
      <c r="I132" s="164">
        <f>'Data Request'!I132</f>
        <v>0</v>
      </c>
      <c r="J132" s="164">
        <f>'Data Request'!J132</f>
        <v>0</v>
      </c>
      <c r="K132" s="164">
        <f>'Data Request'!K132</f>
        <v>0</v>
      </c>
      <c r="L132" s="149"/>
      <c r="M132" s="149"/>
      <c r="N132" s="149"/>
      <c r="O132" s="149"/>
      <c r="P132" s="143"/>
      <c r="Q132" s="143"/>
      <c r="R132" s="143"/>
      <c r="S132" s="143"/>
      <c r="T132" s="143"/>
      <c r="U132" s="143"/>
    </row>
    <row r="133" spans="1:21" s="63" customFormat="1">
      <c r="A133" s="62"/>
      <c r="B133" s="152" t="str">
        <f>'Data Request'!B133</f>
        <v xml:space="preserve">of which Borrowings from Commercial bank loans </v>
      </c>
      <c r="C133" s="62" t="str">
        <f>'Data Request'!C133</f>
        <v>Naira</v>
      </c>
      <c r="D133" s="62" t="str">
        <f>'Data Request'!D133</f>
        <v>Million</v>
      </c>
      <c r="E133" s="132"/>
      <c r="F133" s="164"/>
      <c r="G133" s="164">
        <f>'Data Request'!G133</f>
        <v>0</v>
      </c>
      <c r="H133" s="164">
        <f>'Data Request'!H133</f>
        <v>0</v>
      </c>
      <c r="I133" s="164">
        <f>'Data Request'!I133</f>
        <v>0</v>
      </c>
      <c r="J133" s="164">
        <f>'Data Request'!J133</f>
        <v>0</v>
      </c>
      <c r="K133" s="164">
        <f>'Data Request'!K133</f>
        <v>0</v>
      </c>
      <c r="L133" s="149"/>
      <c r="M133" s="149"/>
      <c r="N133" s="149"/>
      <c r="O133" s="149"/>
      <c r="P133" s="143"/>
      <c r="Q133" s="143"/>
      <c r="R133" s="143"/>
      <c r="S133" s="143"/>
      <c r="T133" s="143"/>
      <c r="U133" s="143"/>
    </row>
    <row r="134" spans="1:21" s="63" customFormat="1">
      <c r="A134" s="62"/>
      <c r="B134" s="152" t="str">
        <f>'Data Request'!B134</f>
        <v>of which Borrowings from External loans</v>
      </c>
      <c r="C134" s="62" t="str">
        <f>'Data Request'!C134</f>
        <v>Naira</v>
      </c>
      <c r="D134" s="62" t="str">
        <f>'Data Request'!D134</f>
        <v>Million</v>
      </c>
      <c r="E134" s="132"/>
      <c r="F134" s="164"/>
      <c r="G134" s="164">
        <f>'Data Request'!G134</f>
        <v>0</v>
      </c>
      <c r="H134" s="164">
        <f>'Data Request'!H134</f>
        <v>0</v>
      </c>
      <c r="I134" s="164">
        <f>'Data Request'!I134</f>
        <v>0</v>
      </c>
      <c r="J134" s="164">
        <f>'Data Request'!J134</f>
        <v>0</v>
      </c>
      <c r="K134" s="164">
        <f>'Data Request'!K134</f>
        <v>0</v>
      </c>
      <c r="L134" s="149"/>
      <c r="M134" s="149"/>
      <c r="N134" s="149"/>
      <c r="O134" s="149"/>
      <c r="P134" s="143"/>
      <c r="Q134" s="143"/>
      <c r="R134" s="143"/>
      <c r="S134" s="143"/>
      <c r="T134" s="143"/>
      <c r="U134" s="143"/>
    </row>
    <row r="135" spans="1:21" s="136" customFormat="1" ht="15">
      <c r="A135" s="129"/>
      <c r="B135" s="130"/>
      <c r="C135" s="35"/>
      <c r="D135" s="35"/>
      <c r="E135" s="130"/>
      <c r="F135" s="60"/>
      <c r="G135" s="60"/>
      <c r="H135" s="60"/>
      <c r="I135" s="60"/>
      <c r="J135" s="60"/>
      <c r="K135" s="60"/>
      <c r="L135" s="40"/>
      <c r="M135" s="40"/>
      <c r="N135" s="40"/>
      <c r="O135" s="40"/>
      <c r="P135" s="40"/>
      <c r="Q135" s="40"/>
      <c r="R135" s="40"/>
      <c r="S135" s="40"/>
      <c r="T135" s="40"/>
      <c r="U135" s="40"/>
    </row>
    <row r="136" spans="1:21" s="136" customFormat="1" ht="15">
      <c r="A136" s="129"/>
      <c r="B136" s="22" t="str">
        <f>'Data Request'!B136</f>
        <v>Expenditure</v>
      </c>
      <c r="C136" s="35" t="str">
        <f>'Data Request'!C136</f>
        <v>Naira</v>
      </c>
      <c r="D136" s="35" t="str">
        <f>'Data Request'!D136</f>
        <v>Million</v>
      </c>
      <c r="E136" s="22"/>
      <c r="F136" s="164"/>
      <c r="G136" s="164">
        <f>'Data Request'!G136</f>
        <v>55862.913015310005</v>
      </c>
      <c r="H136" s="164">
        <f>'Data Request'!H136</f>
        <v>71640.805169309999</v>
      </c>
      <c r="I136" s="164">
        <f>'Data Request'!I136</f>
        <v>67151.009465919997</v>
      </c>
      <c r="J136" s="164">
        <f>'Data Request'!J136</f>
        <v>100158.96899600999</v>
      </c>
      <c r="K136" s="164">
        <f>'Data Request'!K136</f>
        <v>74252.954540609993</v>
      </c>
      <c r="L136" s="137"/>
      <c r="M136" s="137"/>
      <c r="N136" s="137"/>
      <c r="O136" s="137"/>
      <c r="P136" s="137"/>
      <c r="Q136" s="137"/>
      <c r="R136" s="137"/>
      <c r="S136" s="137"/>
      <c r="T136" s="137"/>
      <c r="U136" s="137"/>
    </row>
    <row r="137" spans="1:21" s="136" customFormat="1" ht="15">
      <c r="A137" s="129"/>
      <c r="B137" s="142" t="str">
        <f>'Data Request'!B137</f>
        <v>1. Personnel costs (Salaries, Pensions, Civil Servant Social Benefits, other)</v>
      </c>
      <c r="C137" s="35" t="str">
        <f>'Data Request'!C137</f>
        <v>Naira</v>
      </c>
      <c r="D137" s="35" t="str">
        <f>'Data Request'!D137</f>
        <v>Million</v>
      </c>
      <c r="E137" s="20"/>
      <c r="F137" s="164"/>
      <c r="G137" s="164">
        <f>'Data Request'!G137</f>
        <v>20188.554982310001</v>
      </c>
      <c r="H137" s="164">
        <f>'Data Request'!H137</f>
        <v>22066.916758889998</v>
      </c>
      <c r="I137" s="164">
        <f>'Data Request'!I137</f>
        <v>21498.672226439998</v>
      </c>
      <c r="J137" s="164">
        <f>'Data Request'!J137</f>
        <v>24866.916758889998</v>
      </c>
      <c r="K137" s="164">
        <f>'Data Request'!K137</f>
        <v>19469.910426210001</v>
      </c>
      <c r="L137" s="164">
        <f>'Data Request'!L137</f>
        <v>20443.405947520503</v>
      </c>
      <c r="M137" s="164">
        <f>'Data Request'!M137</f>
        <v>21465.576244896525</v>
      </c>
      <c r="N137" s="164">
        <f>'Data Request'!N137</f>
        <v>22538.855057141354</v>
      </c>
      <c r="O137" s="164">
        <f>'Data Request'!O137</f>
        <v>23665.797809998421</v>
      </c>
      <c r="P137" s="164">
        <f>'Data Request'!P137</f>
        <v>24849.087700498345</v>
      </c>
      <c r="Q137" s="164">
        <f>'Data Request'!Q137</f>
        <v>26091.542085523259</v>
      </c>
      <c r="R137" s="164">
        <f>'Data Request'!R137</f>
        <v>27396.119189799425</v>
      </c>
      <c r="S137" s="164">
        <f>'Data Request'!S137</f>
        <v>28765.925149289393</v>
      </c>
      <c r="T137" s="164">
        <f>'Data Request'!T137</f>
        <v>30204.221406753866</v>
      </c>
      <c r="U137" s="164">
        <f>'Data Request'!U137</f>
        <v>31714.432477091559</v>
      </c>
    </row>
    <row r="138" spans="1:21" s="136" customFormat="1" ht="15">
      <c r="A138" s="39"/>
      <c r="B138" s="142" t="str">
        <f>'Data Request'!B138</f>
        <v>2. Overhead costs</v>
      </c>
      <c r="C138" s="35" t="str">
        <f>'Data Request'!C138</f>
        <v>Naira</v>
      </c>
      <c r="D138" s="35" t="str">
        <f>'Data Request'!D138</f>
        <v>Million</v>
      </c>
      <c r="E138" s="20"/>
      <c r="F138" s="164"/>
      <c r="G138" s="164">
        <f>'Data Request'!G138</f>
        <v>7876.8764730100002</v>
      </c>
      <c r="H138" s="164">
        <f>'Data Request'!H138</f>
        <v>8434.0781778199998</v>
      </c>
      <c r="I138" s="164">
        <f>'Data Request'!I138</f>
        <v>8142.9531023400004</v>
      </c>
      <c r="J138" s="164">
        <f>'Data Request'!J138</f>
        <v>13813.75702682</v>
      </c>
      <c r="K138" s="164">
        <f>'Data Request'!K138</f>
        <v>25770.995543459998</v>
      </c>
      <c r="L138" s="164">
        <f>'Data Request'!L138</f>
        <v>27059.545320632998</v>
      </c>
      <c r="M138" s="164">
        <f>'Data Request'!M138</f>
        <v>28412.522586664647</v>
      </c>
      <c r="N138" s="164">
        <f>'Data Request'!N138</f>
        <v>29833.148715997882</v>
      </c>
      <c r="O138" s="164">
        <f>'Data Request'!O138</f>
        <v>31324.806151797773</v>
      </c>
      <c r="P138" s="164">
        <f>'Data Request'!P138</f>
        <v>32891.046459387668</v>
      </c>
      <c r="Q138" s="164">
        <f>'Data Request'!Q138</f>
        <v>34535.598782357047</v>
      </c>
      <c r="R138" s="164">
        <f>'Data Request'!R138</f>
        <v>36262.378721474903</v>
      </c>
      <c r="S138" s="164">
        <f>'Data Request'!S138</f>
        <v>38075.497657548643</v>
      </c>
      <c r="T138" s="164">
        <f>'Data Request'!T138</f>
        <v>39979.272540426078</v>
      </c>
      <c r="U138" s="164">
        <f>'Data Request'!U138</f>
        <v>41978.23616744738</v>
      </c>
    </row>
    <row r="139" spans="1:21" s="136" customFormat="1" ht="15">
      <c r="A139" s="129"/>
      <c r="B139" s="142" t="str">
        <f>'Data Request'!B139</f>
        <v>3. Interest Payments (Public Debt Charges, including interests deducted from FAAC Allocation)</v>
      </c>
      <c r="C139" s="35" t="str">
        <f>'Data Request'!C139</f>
        <v>Naira</v>
      </c>
      <c r="D139" s="35" t="str">
        <f>'Data Request'!D139</f>
        <v>Million</v>
      </c>
      <c r="E139" s="20"/>
      <c r="F139" s="164"/>
      <c r="G139" s="164">
        <f>'Data Request'!G139</f>
        <v>0</v>
      </c>
      <c r="H139" s="164">
        <f>'Data Request'!H139</f>
        <v>0</v>
      </c>
      <c r="I139" s="164">
        <f>'Data Request'!I139</f>
        <v>0</v>
      </c>
      <c r="J139" s="164">
        <f>'Data Request'!J139</f>
        <v>0</v>
      </c>
      <c r="K139" s="164">
        <f>'Data Request'!K139</f>
        <v>0</v>
      </c>
      <c r="L139" s="137"/>
      <c r="M139" s="137"/>
      <c r="N139" s="137"/>
      <c r="O139" s="137"/>
      <c r="P139" s="137"/>
      <c r="Q139" s="137"/>
      <c r="R139" s="137"/>
      <c r="S139" s="137"/>
      <c r="T139" s="137"/>
      <c r="U139" s="137"/>
    </row>
    <row r="140" spans="1:21" s="136" customFormat="1" ht="15">
      <c r="A140" s="129"/>
      <c r="B140" s="154" t="str">
        <f>'Data Request'!B140</f>
        <v>of which Interest Payments (Public Debt Charges, excluding interests deducted from FAAC Allocation)</v>
      </c>
      <c r="C140" s="35" t="str">
        <f>'Data Request'!C140</f>
        <v>Naira</v>
      </c>
      <c r="D140" s="35" t="str">
        <f>'Data Request'!D140</f>
        <v>Million</v>
      </c>
      <c r="E140" s="20"/>
      <c r="F140" s="164"/>
      <c r="G140" s="164">
        <f>'Data Request'!G140</f>
        <v>0</v>
      </c>
      <c r="H140" s="164">
        <f>'Data Request'!H140</f>
        <v>0</v>
      </c>
      <c r="I140" s="164">
        <f>'Data Request'!I140</f>
        <v>0</v>
      </c>
      <c r="J140" s="164">
        <f>'Data Request'!J140</f>
        <v>0</v>
      </c>
      <c r="K140" s="164">
        <f>'Data Request'!K140</f>
        <v>0</v>
      </c>
      <c r="L140" s="137"/>
      <c r="M140" s="137"/>
      <c r="N140" s="137"/>
      <c r="O140" s="137"/>
      <c r="P140" s="137"/>
      <c r="Q140" s="137"/>
      <c r="R140" s="137"/>
      <c r="S140" s="137"/>
      <c r="T140" s="137"/>
      <c r="U140" s="137"/>
    </row>
    <row r="141" spans="1:21" s="136" customFormat="1" ht="15">
      <c r="A141" s="129"/>
      <c r="B141" s="154" t="str">
        <f>'Data Request'!B141</f>
        <v>of which Interest deducted from FAAC Allocation</v>
      </c>
      <c r="C141" s="35" t="str">
        <f>'Data Request'!C141</f>
        <v>Naira</v>
      </c>
      <c r="D141" s="35" t="str">
        <f>'Data Request'!D141</f>
        <v>Million</v>
      </c>
      <c r="E141" s="20"/>
      <c r="F141" s="164"/>
      <c r="G141" s="164">
        <f>'Data Request'!G141</f>
        <v>0</v>
      </c>
      <c r="H141" s="164">
        <f>'Data Request'!H141</f>
        <v>0</v>
      </c>
      <c r="I141" s="164">
        <f>'Data Request'!I141</f>
        <v>0</v>
      </c>
      <c r="J141" s="164">
        <f>'Data Request'!J141</f>
        <v>0</v>
      </c>
      <c r="K141" s="164">
        <f>'Data Request'!K141</f>
        <v>0</v>
      </c>
      <c r="L141" s="137"/>
      <c r="M141" s="137"/>
      <c r="N141" s="137"/>
      <c r="O141" s="137"/>
      <c r="P141" s="137"/>
      <c r="Q141" s="137"/>
      <c r="R141" s="137"/>
      <c r="S141" s="137"/>
      <c r="T141" s="137"/>
      <c r="U141" s="137"/>
    </row>
    <row r="142" spans="1:21" s="136" customFormat="1" ht="15">
      <c r="A142" s="129"/>
      <c r="B142" s="142" t="str">
        <f>'Data Request'!B142</f>
        <v>4. Other Recurrent Expenditure (Excluding Personnel Costs, Overhead Costs and Interest Payments)</v>
      </c>
      <c r="C142" s="35" t="str">
        <f>'Data Request'!C142</f>
        <v>Naira</v>
      </c>
      <c r="D142" s="35" t="str">
        <f>'Data Request'!D142</f>
        <v>Million</v>
      </c>
      <c r="E142" s="20"/>
      <c r="F142" s="164"/>
      <c r="G142" s="164">
        <f>'Data Request'!G142</f>
        <v>0</v>
      </c>
      <c r="H142" s="164">
        <f>'Data Request'!H142</f>
        <v>0</v>
      </c>
      <c r="I142" s="164">
        <f>'Data Request'!I142</f>
        <v>0</v>
      </c>
      <c r="J142" s="164">
        <f>'Data Request'!J142</f>
        <v>0</v>
      </c>
      <c r="K142" s="164">
        <f>'Data Request'!K142</f>
        <v>0</v>
      </c>
      <c r="L142" s="164">
        <f>'Data Request'!L142</f>
        <v>0</v>
      </c>
      <c r="M142" s="164">
        <f>'Data Request'!M142</f>
        <v>0</v>
      </c>
      <c r="N142" s="164">
        <f>'Data Request'!N142</f>
        <v>0</v>
      </c>
      <c r="O142" s="164">
        <f>'Data Request'!O142</f>
        <v>0</v>
      </c>
      <c r="P142" s="164">
        <f>'Data Request'!P142</f>
        <v>0</v>
      </c>
      <c r="Q142" s="164">
        <f>'Data Request'!Q142</f>
        <v>0</v>
      </c>
      <c r="R142" s="164">
        <f>'Data Request'!R142</f>
        <v>0</v>
      </c>
      <c r="S142" s="164">
        <f>'Data Request'!S142</f>
        <v>0</v>
      </c>
      <c r="T142" s="164">
        <f>'Data Request'!T142</f>
        <v>0</v>
      </c>
      <c r="U142" s="164">
        <f>'Data Request'!U142</f>
        <v>0</v>
      </c>
    </row>
    <row r="143" spans="1:21" s="136" customFormat="1" ht="15">
      <c r="A143" s="129"/>
      <c r="B143" s="142" t="str">
        <f>'Data Request'!B143</f>
        <v>5. Capital Expenditure</v>
      </c>
      <c r="C143" s="35" t="str">
        <f>'Data Request'!C143</f>
        <v>Naira</v>
      </c>
      <c r="D143" s="35" t="str">
        <f>'Data Request'!D143</f>
        <v>Million</v>
      </c>
      <c r="E143" s="20"/>
      <c r="F143" s="164"/>
      <c r="G143" s="164">
        <f>'Data Request'!G143</f>
        <v>27797.481559990003</v>
      </c>
      <c r="H143" s="164">
        <f>'Data Request'!H143</f>
        <v>41139.810232600001</v>
      </c>
      <c r="I143" s="164">
        <f>'Data Request'!I143</f>
        <v>37509.384137139998</v>
      </c>
      <c r="J143" s="164">
        <f>'Data Request'!J143</f>
        <v>61478.295210300006</v>
      </c>
      <c r="K143" s="164">
        <f>'Data Request'!K143</f>
        <v>29012.048570939998</v>
      </c>
      <c r="L143" s="164">
        <f>'Data Request'!L143</f>
        <v>30462.650999486999</v>
      </c>
      <c r="M143" s="164">
        <f>'Data Request'!M143</f>
        <v>31985.78354946135</v>
      </c>
      <c r="N143" s="164">
        <f>'Data Request'!N143</f>
        <v>33585.072726934421</v>
      </c>
      <c r="O143" s="164">
        <f>'Data Request'!O143</f>
        <v>35264.326363281136</v>
      </c>
      <c r="P143" s="164">
        <f>'Data Request'!P143</f>
        <v>37027.5426814452</v>
      </c>
      <c r="Q143" s="164">
        <f>'Data Request'!Q143</f>
        <v>38878.919815517453</v>
      </c>
      <c r="R143" s="164">
        <f>'Data Request'!R143</f>
        <v>40822.865806293332</v>
      </c>
      <c r="S143" s="164">
        <f>'Data Request'!S143</f>
        <v>42864.009096607995</v>
      </c>
      <c r="T143" s="164">
        <f>'Data Request'!T143</f>
        <v>45007.209551438398</v>
      </c>
      <c r="U143" s="164">
        <f>'Data Request'!U143</f>
        <v>47257.570029010312</v>
      </c>
    </row>
    <row r="144" spans="1:21" s="63" customFormat="1">
      <c r="A144" s="62"/>
      <c r="B144" s="142" t="str">
        <f>'Data Request'!B144</f>
        <v>6. Amortization (principal) payments</v>
      </c>
      <c r="C144" s="62" t="str">
        <f>'Data Request'!C144</f>
        <v>Naira</v>
      </c>
      <c r="D144" s="62" t="str">
        <f>'Data Request'!D144</f>
        <v>Million</v>
      </c>
      <c r="E144" s="131"/>
      <c r="F144" s="164"/>
      <c r="G144" s="164">
        <f>'Data Request'!G144</f>
        <v>0</v>
      </c>
      <c r="H144" s="164">
        <f>'Data Request'!H144</f>
        <v>0</v>
      </c>
      <c r="I144" s="164">
        <f>'Data Request'!I144</f>
        <v>0</v>
      </c>
      <c r="J144" s="164">
        <f>'Data Request'!J144</f>
        <v>0</v>
      </c>
      <c r="K144" s="164">
        <f>'Data Request'!K144</f>
        <v>0</v>
      </c>
      <c r="L144" s="153"/>
      <c r="M144" s="153"/>
      <c r="N144" s="153"/>
      <c r="O144" s="153"/>
      <c r="P144" s="143"/>
      <c r="Q144" s="143"/>
      <c r="R144" s="143"/>
      <c r="S144" s="143"/>
      <c r="T144" s="143"/>
      <c r="U144" s="143"/>
    </row>
    <row r="145" spans="1:25" s="63" customFormat="1">
      <c r="A145" s="62"/>
      <c r="B145" s="151" t="str">
        <f>'Data Request'!B145</f>
        <v>of which Amortization of Domestic bonds</v>
      </c>
      <c r="C145" s="62" t="str">
        <f>'Data Request'!C145</f>
        <v>Naira</v>
      </c>
      <c r="D145" s="62" t="str">
        <f>'Data Request'!D145</f>
        <v>Million</v>
      </c>
      <c r="E145" s="132"/>
      <c r="F145" s="164"/>
      <c r="G145" s="164">
        <f>'Data Request'!G145</f>
        <v>0</v>
      </c>
      <c r="H145" s="164">
        <f>'Data Request'!H145</f>
        <v>0</v>
      </c>
      <c r="I145" s="164">
        <f>'Data Request'!I145</f>
        <v>0</v>
      </c>
      <c r="J145" s="164">
        <f>'Data Request'!J145</f>
        <v>0</v>
      </c>
      <c r="K145" s="164">
        <f>'Data Request'!K145</f>
        <v>0</v>
      </c>
      <c r="L145" s="149"/>
      <c r="M145" s="149"/>
      <c r="N145" s="149"/>
      <c r="O145" s="149"/>
      <c r="P145" s="143"/>
      <c r="Q145" s="143"/>
      <c r="R145" s="143"/>
      <c r="S145" s="143"/>
      <c r="T145" s="143"/>
      <c r="U145" s="143"/>
    </row>
    <row r="146" spans="1:25" s="63" customFormat="1">
      <c r="A146" s="62"/>
      <c r="B146" s="151" t="str">
        <f>'Data Request'!B146</f>
        <v xml:space="preserve">of which Amortization of Commercial bank loans </v>
      </c>
      <c r="C146" s="62" t="str">
        <f>'Data Request'!C146</f>
        <v>Naira</v>
      </c>
      <c r="D146" s="62" t="str">
        <f>'Data Request'!D146</f>
        <v>Million</v>
      </c>
      <c r="E146" s="132"/>
      <c r="F146" s="164"/>
      <c r="G146" s="164">
        <f>'Data Request'!G146</f>
        <v>0</v>
      </c>
      <c r="H146" s="164">
        <f>'Data Request'!H146</f>
        <v>0</v>
      </c>
      <c r="I146" s="164">
        <f>'Data Request'!I146</f>
        <v>0</v>
      </c>
      <c r="J146" s="164">
        <f>'Data Request'!J146</f>
        <v>0</v>
      </c>
      <c r="K146" s="164">
        <f>'Data Request'!K146</f>
        <v>0</v>
      </c>
      <c r="L146" s="149"/>
      <c r="M146" s="149"/>
      <c r="N146" s="149"/>
      <c r="O146" s="149"/>
      <c r="P146" s="143"/>
      <c r="Q146" s="143"/>
      <c r="R146" s="143"/>
      <c r="S146" s="143"/>
      <c r="T146" s="143"/>
      <c r="U146" s="143"/>
    </row>
    <row r="147" spans="1:25" s="63" customFormat="1">
      <c r="A147" s="62"/>
      <c r="B147" s="151" t="str">
        <f>'Data Request'!B147</f>
        <v>of which Amortization of External loans</v>
      </c>
      <c r="C147" s="62" t="str">
        <f>'Data Request'!C147</f>
        <v>Naira</v>
      </c>
      <c r="D147" s="62" t="str">
        <f>'Data Request'!D147</f>
        <v>Million</v>
      </c>
      <c r="E147" s="132"/>
      <c r="F147" s="164"/>
      <c r="G147" s="164">
        <f>'Data Request'!G147</f>
        <v>0</v>
      </c>
      <c r="H147" s="164">
        <f>'Data Request'!H147</f>
        <v>0</v>
      </c>
      <c r="I147" s="164">
        <f>'Data Request'!I147</f>
        <v>0</v>
      </c>
      <c r="J147" s="164">
        <f>'Data Request'!J147</f>
        <v>0</v>
      </c>
      <c r="K147" s="164">
        <f>'Data Request'!K147</f>
        <v>0</v>
      </c>
      <c r="L147" s="149"/>
      <c r="M147" s="149"/>
      <c r="N147" s="149"/>
      <c r="O147" s="149"/>
      <c r="P147" s="143"/>
      <c r="Q147" s="143"/>
      <c r="R147" s="143"/>
      <c r="S147" s="143"/>
      <c r="T147" s="143"/>
      <c r="U147" s="143"/>
    </row>
    <row r="148" spans="1:25" s="136" customFormat="1" ht="15">
      <c r="A148" s="129"/>
      <c r="B148" s="108"/>
      <c r="C148" s="35"/>
      <c r="D148" s="35"/>
      <c r="E148" s="20"/>
      <c r="F148" s="37"/>
      <c r="G148" s="37"/>
      <c r="H148" s="37"/>
      <c r="I148" s="37"/>
      <c r="J148" s="37"/>
      <c r="K148" s="37"/>
      <c r="L148" s="40"/>
      <c r="M148" s="40"/>
      <c r="N148" s="40"/>
      <c r="O148" s="40"/>
      <c r="P148" s="40"/>
      <c r="Q148" s="40"/>
      <c r="R148" s="40"/>
      <c r="S148" s="40"/>
      <c r="T148" s="40"/>
      <c r="U148" s="40"/>
    </row>
    <row r="149" spans="1:25" s="136" customFormat="1" ht="15">
      <c r="A149" s="129"/>
      <c r="B149" s="22" t="str">
        <f>'Data Request'!B149</f>
        <v>Budget Balance (' + ' means surplus,  ' - ' means deficit)</v>
      </c>
      <c r="C149" s="35" t="str">
        <f>'Data Request'!C149</f>
        <v>Naira</v>
      </c>
      <c r="D149" s="35" t="str">
        <f>'Data Request'!D149</f>
        <v>Million</v>
      </c>
      <c r="E149" s="22"/>
      <c r="F149" s="164"/>
      <c r="G149" s="164">
        <f>'Data Request'!G149</f>
        <v>24339.800668249991</v>
      </c>
      <c r="H149" s="164">
        <f>'Data Request'!H149</f>
        <v>668.9861492899945</v>
      </c>
      <c r="I149" s="164">
        <f>'Data Request'!I149</f>
        <v>2874.7878172500059</v>
      </c>
      <c r="J149" s="164">
        <f>'Data Request'!J149</f>
        <v>772.88055650000751</v>
      </c>
      <c r="K149" s="164">
        <f>'Data Request'!K149</f>
        <v>28194.698202319996</v>
      </c>
      <c r="L149" s="137"/>
      <c r="M149" s="137"/>
      <c r="N149" s="137"/>
      <c r="O149" s="137"/>
      <c r="P149" s="137"/>
      <c r="Q149" s="137"/>
      <c r="R149" s="137"/>
      <c r="S149" s="137"/>
      <c r="T149" s="137"/>
      <c r="U149" s="137"/>
    </row>
    <row r="150" spans="1:25" s="63" customFormat="1">
      <c r="A150" s="62"/>
      <c r="B150" s="22" t="str">
        <f>'Data Request'!B150</f>
        <v>Opening Cash and Bank Balance</v>
      </c>
      <c r="C150" s="62" t="str">
        <f>'Data Request'!C150</f>
        <v>Naira</v>
      </c>
      <c r="D150" s="62" t="str">
        <f>'Data Request'!D150</f>
        <v>Million</v>
      </c>
      <c r="E150" s="131"/>
      <c r="F150" s="164"/>
      <c r="G150" s="164">
        <f>'Data Request'!G150</f>
        <v>6346.2197905399998</v>
      </c>
      <c r="H150" s="164">
        <f>'Data Request'!H150</f>
        <v>9570.8818049500005</v>
      </c>
      <c r="I150" s="164">
        <f>'Data Request'!I150</f>
        <v>5131.0926872</v>
      </c>
      <c r="J150" s="164">
        <f>'Data Request'!J150</f>
        <v>13909.255467870002</v>
      </c>
      <c r="K150" s="164">
        <f>'Data Request'!K150</f>
        <v>6798.42227</v>
      </c>
      <c r="L150" s="358">
        <f>K151</f>
        <v>5429.31200326</v>
      </c>
      <c r="M150" s="358">
        <f t="shared" ref="M150:U150" si="95">L151</f>
        <v>5429.31</v>
      </c>
      <c r="N150" s="358">
        <f t="shared" si="95"/>
        <v>5429.3079967399999</v>
      </c>
      <c r="O150" s="358">
        <f t="shared" si="95"/>
        <v>5429.3059934800003</v>
      </c>
      <c r="P150" s="358">
        <f t="shared" si="95"/>
        <v>5429.3059934800003</v>
      </c>
      <c r="Q150" s="358">
        <f t="shared" si="95"/>
        <v>5429.3059934800003</v>
      </c>
      <c r="R150" s="358">
        <f t="shared" si="95"/>
        <v>5429.3059934800003</v>
      </c>
      <c r="S150" s="358">
        <f t="shared" si="95"/>
        <v>5429.3059934800003</v>
      </c>
      <c r="T150" s="358">
        <f t="shared" si="95"/>
        <v>5429.3059934800003</v>
      </c>
      <c r="U150" s="358">
        <f t="shared" si="95"/>
        <v>5429.3059934800003</v>
      </c>
    </row>
    <row r="151" spans="1:25" s="63" customFormat="1">
      <c r="A151" s="62"/>
      <c r="B151" s="22" t="str">
        <f>'Data Request'!B151</f>
        <v>Closing Cash and Bank Balance</v>
      </c>
      <c r="C151" s="62" t="str">
        <f>'Data Request'!C151</f>
        <v>Naira</v>
      </c>
      <c r="D151" s="62" t="str">
        <f>'Data Request'!D151</f>
        <v>Million</v>
      </c>
      <c r="E151" s="131"/>
      <c r="F151" s="164"/>
      <c r="G151" s="164">
        <f>'Data Request'!G151</f>
        <v>9570.8818049500005</v>
      </c>
      <c r="H151" s="164">
        <f>'Data Request'!H151</f>
        <v>5131.0926872</v>
      </c>
      <c r="I151" s="164">
        <f>'Data Request'!I151</f>
        <v>13909.255467870002</v>
      </c>
      <c r="J151" s="164">
        <f>'Data Request'!J151</f>
        <v>6798.42227</v>
      </c>
      <c r="K151" s="164">
        <f>'Data Request'!K151</f>
        <v>5429.31200326</v>
      </c>
      <c r="L151" s="164">
        <f>'Data Request'!L151</f>
        <v>5429.31</v>
      </c>
      <c r="M151" s="164">
        <f>'Data Request'!M151</f>
        <v>5429.3079967399999</v>
      </c>
      <c r="N151" s="164">
        <f>'Data Request'!N151</f>
        <v>5429.3059934800003</v>
      </c>
      <c r="O151" s="164">
        <f>'Data Request'!O151</f>
        <v>5429.3059934800003</v>
      </c>
      <c r="P151" s="164">
        <f>'Data Request'!P151</f>
        <v>5429.3059934800003</v>
      </c>
      <c r="Q151" s="164">
        <f>'Data Request'!Q151</f>
        <v>5429.3059934800003</v>
      </c>
      <c r="R151" s="164">
        <f>'Data Request'!R151</f>
        <v>5429.3059934800003</v>
      </c>
      <c r="S151" s="164">
        <f>'Data Request'!S151</f>
        <v>5429.3059934800003</v>
      </c>
      <c r="T151" s="164">
        <f>'Data Request'!T151</f>
        <v>5429.3059934800003</v>
      </c>
      <c r="U151" s="164">
        <f>'Data Request'!U151</f>
        <v>5429.3059934800003</v>
      </c>
    </row>
    <row r="152" spans="1:25">
      <c r="B152" s="20"/>
      <c r="C152" s="35"/>
      <c r="D152" s="35"/>
      <c r="E152" s="35"/>
      <c r="F152" s="35"/>
      <c r="G152" s="33"/>
      <c r="H152" s="33"/>
      <c r="I152" s="33"/>
      <c r="J152" s="33"/>
      <c r="K152" s="33"/>
      <c r="L152" s="33"/>
      <c r="M152" s="33"/>
      <c r="N152" s="33"/>
      <c r="O152" s="33"/>
      <c r="P152" s="33"/>
      <c r="Q152" s="33"/>
      <c r="R152" s="33"/>
      <c r="S152" s="33"/>
      <c r="T152" s="33"/>
      <c r="U152" s="33"/>
      <c r="V152" s="33"/>
      <c r="W152" s="20"/>
      <c r="Y152" s="34"/>
    </row>
    <row r="153" spans="1:25" s="136" customFormat="1" ht="15">
      <c r="A153" s="129"/>
      <c r="B153" s="128" t="str">
        <f>'Data Request'!B153</f>
        <v>4. Information on Planned Borrowings Creating New Debt (new bonds, new loans, etc.) (See Note 4 in Guidance for Completing Data Request for State DSA)</v>
      </c>
      <c r="C153" s="128"/>
      <c r="D153" s="125"/>
      <c r="E153" s="126"/>
      <c r="F153" s="127"/>
      <c r="G153" s="127"/>
      <c r="H153" s="127"/>
      <c r="I153" s="127"/>
      <c r="J153" s="127"/>
      <c r="K153" s="127"/>
      <c r="L153" s="127"/>
      <c r="M153" s="127"/>
      <c r="N153" s="127"/>
      <c r="O153" s="127"/>
      <c r="P153" s="127"/>
      <c r="Q153" s="127"/>
      <c r="R153" s="127"/>
      <c r="S153" s="127"/>
      <c r="T153" s="127"/>
      <c r="U153" s="127"/>
    </row>
    <row r="154" spans="1:25" s="136" customFormat="1" ht="15">
      <c r="A154" s="129"/>
      <c r="B154" s="20"/>
      <c r="C154" s="35"/>
      <c r="D154" s="35"/>
      <c r="E154" s="20"/>
      <c r="F154" s="33"/>
      <c r="G154" s="33"/>
      <c r="H154" s="33"/>
      <c r="I154" s="33"/>
      <c r="J154" s="33"/>
      <c r="K154" s="33"/>
      <c r="L154" s="33"/>
      <c r="M154" s="33"/>
      <c r="N154" s="33"/>
      <c r="O154" s="33"/>
      <c r="P154" s="33"/>
      <c r="Q154" s="33"/>
      <c r="R154" s="33"/>
      <c r="S154" s="33"/>
      <c r="T154" s="33"/>
      <c r="U154" s="33"/>
    </row>
    <row r="155" spans="1:25" s="63" customFormat="1">
      <c r="B155" s="158" t="str">
        <f>'Data Request'!B155</f>
        <v>Insert planned Borrowings (new bonds, new loans, etc.) as nominal amounts in million naira or million US dollars. Total Planned Borrowings (row 167) must equal the Gross Borrowing Requirement (row 168, calculated by the Template in the Baseline Scenario)</v>
      </c>
      <c r="C155" s="62"/>
      <c r="D155" s="62"/>
      <c r="E155" s="133"/>
      <c r="F155" s="134"/>
      <c r="G155" s="134"/>
      <c r="H155" s="134"/>
      <c r="I155" s="134"/>
      <c r="J155" s="134"/>
      <c r="K155" s="134"/>
      <c r="L155" s="134"/>
      <c r="M155" s="134"/>
      <c r="N155" s="134"/>
      <c r="O155" s="134"/>
      <c r="P155" s="134"/>
    </row>
    <row r="156" spans="1:25" s="63" customFormat="1">
      <c r="B156" s="32" t="str">
        <f>'Data Request'!B156</f>
        <v>New Domestic Financing in Million Naira</v>
      </c>
      <c r="C156" s="35"/>
      <c r="D156" s="62"/>
      <c r="E156" s="79"/>
      <c r="L156" s="123"/>
      <c r="M156" s="123"/>
      <c r="N156" s="123"/>
      <c r="O156" s="123"/>
      <c r="P156" s="123"/>
      <c r="Q156" s="123"/>
      <c r="R156" s="123"/>
      <c r="S156" s="123"/>
      <c r="T156" s="123"/>
      <c r="U156" s="123"/>
    </row>
    <row r="157" spans="1:25" s="63" customFormat="1">
      <c r="A157" s="50"/>
      <c r="B157" s="142" t="str">
        <f>'Data Request'!B157</f>
        <v>Commercial Bank Loans (maturity 1 to 5 years, including Agric Loans, Infrastructure Loans, and MSMEDF)</v>
      </c>
      <c r="C157" s="35" t="str">
        <f>'Data Request'!C157</f>
        <v>Naira</v>
      </c>
      <c r="D157" s="35" t="str">
        <f>'Data Request'!D157</f>
        <v>Million</v>
      </c>
      <c r="E157" s="108"/>
      <c r="G157" s="143"/>
      <c r="H157" s="143"/>
      <c r="I157" s="143"/>
      <c r="J157" s="143"/>
      <c r="K157" s="143"/>
      <c r="L157" s="164">
        <f>'Data Request'!L157</f>
        <v>0</v>
      </c>
      <c r="M157" s="164">
        <f>'Data Request'!M157</f>
        <v>0</v>
      </c>
      <c r="N157" s="164">
        <f>'Data Request'!N157</f>
        <v>0</v>
      </c>
      <c r="O157" s="164">
        <f>'Data Request'!O157</f>
        <v>0</v>
      </c>
      <c r="P157" s="164">
        <f>'Data Request'!P157</f>
        <v>0</v>
      </c>
      <c r="Q157" s="164">
        <f>'Data Request'!Q157</f>
        <v>0</v>
      </c>
      <c r="R157" s="164">
        <f>'Data Request'!R157</f>
        <v>0</v>
      </c>
      <c r="S157" s="164">
        <f>'Data Request'!S157</f>
        <v>0</v>
      </c>
      <c r="T157" s="164">
        <f>'Data Request'!T157</f>
        <v>0</v>
      </c>
      <c r="U157" s="164">
        <f>'Data Request'!U157</f>
        <v>0</v>
      </c>
    </row>
    <row r="158" spans="1:25" s="63" customFormat="1">
      <c r="A158" s="50"/>
      <c r="B158" s="142" t="str">
        <f>'Data Request'!B158</f>
        <v>Commercial Bank Loans (maturity 6 years or longer, including Agric Loans, Infrastructure Loans, and MSMEDF)</v>
      </c>
      <c r="C158" s="35" t="str">
        <f>'Data Request'!C158</f>
        <v>Naira</v>
      </c>
      <c r="D158" s="35" t="str">
        <f>'Data Request'!D158</f>
        <v>Million</v>
      </c>
      <c r="E158" s="108"/>
      <c r="G158" s="143"/>
      <c r="H158" s="143"/>
      <c r="I158" s="143"/>
      <c r="J158" s="143"/>
      <c r="K158" s="143"/>
      <c r="L158" s="164">
        <f>'Data Request'!L158</f>
        <v>0</v>
      </c>
      <c r="M158" s="164">
        <f>'Data Request'!M158</f>
        <v>0</v>
      </c>
      <c r="N158" s="164">
        <f>'Data Request'!N158</f>
        <v>0</v>
      </c>
      <c r="O158" s="164">
        <f>'Data Request'!O158</f>
        <v>0</v>
      </c>
      <c r="P158" s="164">
        <f>'Data Request'!P158</f>
        <v>0</v>
      </c>
      <c r="Q158" s="164">
        <f>'Data Request'!Q158</f>
        <v>0</v>
      </c>
      <c r="R158" s="164">
        <f>'Data Request'!R158</f>
        <v>0</v>
      </c>
      <c r="S158" s="164">
        <f>'Data Request'!S158</f>
        <v>0</v>
      </c>
      <c r="T158" s="164">
        <f>'Data Request'!T158</f>
        <v>0</v>
      </c>
      <c r="U158" s="164">
        <f>'Data Request'!U158</f>
        <v>0</v>
      </c>
    </row>
    <row r="159" spans="1:25" s="63" customFormat="1">
      <c r="A159" s="50"/>
      <c r="B159" s="142" t="str">
        <f>'Data Request'!B159</f>
        <v>State Bonds (maturity 1 to 5 years)</v>
      </c>
      <c r="C159" s="35" t="str">
        <f>'Data Request'!C159</f>
        <v>Naira</v>
      </c>
      <c r="D159" s="35" t="str">
        <f>'Data Request'!D159</f>
        <v>Million</v>
      </c>
      <c r="E159" s="108"/>
      <c r="G159" s="143"/>
      <c r="H159" s="143"/>
      <c r="I159" s="143"/>
      <c r="J159" s="143"/>
      <c r="K159" s="143"/>
      <c r="L159" s="164">
        <f>'Data Request'!L159</f>
        <v>0</v>
      </c>
      <c r="M159" s="164">
        <f>'Data Request'!M159</f>
        <v>0</v>
      </c>
      <c r="N159" s="164">
        <f>'Data Request'!N159</f>
        <v>0</v>
      </c>
      <c r="O159" s="164">
        <f>'Data Request'!O159</f>
        <v>0</v>
      </c>
      <c r="P159" s="164">
        <f>'Data Request'!P159</f>
        <v>0</v>
      </c>
      <c r="Q159" s="164">
        <f>'Data Request'!Q159</f>
        <v>0</v>
      </c>
      <c r="R159" s="164">
        <f>'Data Request'!R159</f>
        <v>0</v>
      </c>
      <c r="S159" s="164">
        <f>'Data Request'!S159</f>
        <v>0</v>
      </c>
      <c r="T159" s="164">
        <f>'Data Request'!T159</f>
        <v>0</v>
      </c>
      <c r="U159" s="164">
        <f>'Data Request'!U159</f>
        <v>0</v>
      </c>
    </row>
    <row r="160" spans="1:25" s="63" customFormat="1">
      <c r="A160" s="50"/>
      <c r="B160" s="142" t="str">
        <f>'Data Request'!B160</f>
        <v>State Bonds (maturity 6 years or longer)</v>
      </c>
      <c r="C160" s="35" t="str">
        <f>'Data Request'!C160</f>
        <v>Naira</v>
      </c>
      <c r="D160" s="35" t="str">
        <f>'Data Request'!D160</f>
        <v>Million</v>
      </c>
      <c r="E160" s="108"/>
      <c r="G160" s="143"/>
      <c r="H160" s="143"/>
      <c r="I160" s="143"/>
      <c r="J160" s="143"/>
      <c r="K160" s="143"/>
      <c r="L160" s="164">
        <f>'Data Request'!L160</f>
        <v>35000</v>
      </c>
      <c r="M160" s="164">
        <f>'Data Request'!M160</f>
        <v>33250</v>
      </c>
      <c r="N160" s="164">
        <f>'Data Request'!N160</f>
        <v>31587.5</v>
      </c>
      <c r="O160" s="164">
        <f>'Data Request'!O160</f>
        <v>30008.124999999996</v>
      </c>
      <c r="P160" s="164">
        <f>'Data Request'!P160</f>
        <v>28507.71875</v>
      </c>
      <c r="Q160" s="164">
        <f>'Data Request'!Q160</f>
        <v>27082.332812500001</v>
      </c>
      <c r="R160" s="164">
        <f>'Data Request'!R160</f>
        <v>25728.216171874996</v>
      </c>
      <c r="S160" s="164">
        <f>'Data Request'!S160</f>
        <v>24441.805363281248</v>
      </c>
      <c r="T160" s="164">
        <f>'Data Request'!T160</f>
        <v>23219.715095117186</v>
      </c>
      <c r="U160" s="164">
        <f>'Data Request'!U160</f>
        <v>22058.729340361326</v>
      </c>
    </row>
    <row r="161" spans="1:25" s="63" customFormat="1">
      <c r="A161" s="50"/>
      <c r="B161" s="142" t="str">
        <f>'Data Request'!B161</f>
        <v>Other Domestic Financing</v>
      </c>
      <c r="C161" s="35" t="str">
        <f>'Data Request'!C161</f>
        <v>Naira</v>
      </c>
      <c r="D161" s="35" t="str">
        <f>'Data Request'!D161</f>
        <v>Million</v>
      </c>
      <c r="E161" s="108"/>
      <c r="G161" s="143"/>
      <c r="H161" s="143"/>
      <c r="I161" s="143"/>
      <c r="J161" s="143"/>
      <c r="K161" s="143"/>
      <c r="L161" s="164">
        <f>'Data Request'!L161</f>
        <v>20000</v>
      </c>
      <c r="M161" s="164">
        <f>'Data Request'!M161</f>
        <v>19000</v>
      </c>
      <c r="N161" s="164">
        <f>'Data Request'!N161</f>
        <v>18050</v>
      </c>
      <c r="O161" s="164">
        <f>'Data Request'!O161</f>
        <v>17147.499999999996</v>
      </c>
      <c r="P161" s="164">
        <f>'Data Request'!P161</f>
        <v>16290.125</v>
      </c>
      <c r="Q161" s="164">
        <f>'Data Request'!Q161</f>
        <v>15475.61875</v>
      </c>
      <c r="R161" s="164">
        <f>'Data Request'!R161</f>
        <v>14701.837812499998</v>
      </c>
      <c r="S161" s="164">
        <f>'Data Request'!S161</f>
        <v>13966.745921874999</v>
      </c>
      <c r="T161" s="164">
        <f>'Data Request'!T161</f>
        <v>13268.408625781249</v>
      </c>
      <c r="U161" s="164">
        <f>'Data Request'!U161</f>
        <v>12604.988194492185</v>
      </c>
    </row>
    <row r="162" spans="1:25" s="63" customFormat="1">
      <c r="A162" s="62"/>
      <c r="B162" s="32" t="str">
        <f>'Data Request'!B162</f>
        <v>New External Financing in Million US Dollars</v>
      </c>
      <c r="C162" s="39"/>
      <c r="D162" s="62"/>
      <c r="E162" s="79"/>
      <c r="F162" s="78"/>
      <c r="G162" s="81"/>
      <c r="H162" s="81"/>
      <c r="I162" s="81"/>
      <c r="J162" s="81"/>
      <c r="K162" s="81"/>
      <c r="L162" s="123"/>
      <c r="M162" s="123"/>
      <c r="N162" s="123"/>
      <c r="O162" s="123"/>
      <c r="P162" s="123"/>
      <c r="Q162" s="123"/>
      <c r="R162" s="123"/>
      <c r="S162" s="123"/>
      <c r="T162" s="123"/>
      <c r="U162" s="123"/>
    </row>
    <row r="163" spans="1:25" s="63" customFormat="1">
      <c r="A163" s="50"/>
      <c r="B163" s="142" t="str">
        <f>'Data Request'!B163</f>
        <v>External Financing - Concessional Loans (e.g., World Bank, African Development Bank)</v>
      </c>
      <c r="C163" s="35" t="str">
        <f>'Data Request'!C163</f>
        <v>US Dollars</v>
      </c>
      <c r="D163" s="35" t="str">
        <f>'Data Request'!D163</f>
        <v>Million</v>
      </c>
      <c r="E163" s="124"/>
      <c r="G163" s="143"/>
      <c r="H163" s="143"/>
      <c r="I163" s="143"/>
      <c r="J163" s="143"/>
      <c r="K163" s="143"/>
      <c r="L163" s="164">
        <f>'Data Request'!L163</f>
        <v>0</v>
      </c>
      <c r="M163" s="164">
        <f>'Data Request'!M163</f>
        <v>0</v>
      </c>
      <c r="N163" s="164">
        <f>'Data Request'!N163</f>
        <v>0</v>
      </c>
      <c r="O163" s="164">
        <f>'Data Request'!O163</f>
        <v>0</v>
      </c>
      <c r="P163" s="164">
        <f>'Data Request'!P163</f>
        <v>0</v>
      </c>
      <c r="Q163" s="164">
        <f>'Data Request'!Q163</f>
        <v>0</v>
      </c>
      <c r="R163" s="164">
        <f>'Data Request'!R163</f>
        <v>0</v>
      </c>
      <c r="S163" s="164">
        <f>'Data Request'!S163</f>
        <v>0</v>
      </c>
      <c r="T163" s="164">
        <f>'Data Request'!T163</f>
        <v>0</v>
      </c>
      <c r="U163" s="164">
        <f>'Data Request'!U163</f>
        <v>0</v>
      </c>
    </row>
    <row r="164" spans="1:25" s="63" customFormat="1">
      <c r="A164" s="50"/>
      <c r="B164" s="142" t="str">
        <f>'Data Request'!B164</f>
        <v>External Financing - Bilateral Loans</v>
      </c>
      <c r="C164" s="35" t="str">
        <f>'Data Request'!C164</f>
        <v>US Dollars</v>
      </c>
      <c r="D164" s="35" t="str">
        <f>'Data Request'!D164</f>
        <v>Million</v>
      </c>
      <c r="E164" s="124"/>
      <c r="G164" s="143"/>
      <c r="H164" s="143"/>
      <c r="I164" s="143"/>
      <c r="J164" s="143"/>
      <c r="K164" s="143"/>
      <c r="L164" s="164">
        <f>'Data Request'!L164</f>
        <v>0</v>
      </c>
      <c r="M164" s="164">
        <f>'Data Request'!M164</f>
        <v>0</v>
      </c>
      <c r="N164" s="164">
        <f>'Data Request'!N164</f>
        <v>0</v>
      </c>
      <c r="O164" s="164">
        <f>'Data Request'!O164</f>
        <v>0</v>
      </c>
      <c r="P164" s="164">
        <f>'Data Request'!P164</f>
        <v>0</v>
      </c>
      <c r="Q164" s="164">
        <f>'Data Request'!Q164</f>
        <v>0</v>
      </c>
      <c r="R164" s="164">
        <f>'Data Request'!R164</f>
        <v>0</v>
      </c>
      <c r="S164" s="164">
        <f>'Data Request'!S164</f>
        <v>0</v>
      </c>
      <c r="T164" s="164">
        <f>'Data Request'!T164</f>
        <v>0</v>
      </c>
      <c r="U164" s="164">
        <f>'Data Request'!U164</f>
        <v>0</v>
      </c>
      <c r="Y164" s="434"/>
    </row>
    <row r="165" spans="1:25" s="63" customFormat="1">
      <c r="A165" s="50"/>
      <c r="B165" s="142" t="str">
        <f>'Data Request'!B165</f>
        <v>Other External Financing</v>
      </c>
      <c r="C165" s="35" t="str">
        <f>'Data Request'!C165</f>
        <v>US Dollars</v>
      </c>
      <c r="D165" s="35" t="str">
        <f>'Data Request'!D165</f>
        <v>Million</v>
      </c>
      <c r="E165" s="124"/>
      <c r="G165" s="143"/>
      <c r="H165" s="143"/>
      <c r="I165" s="143"/>
      <c r="J165" s="143"/>
      <c r="K165" s="143"/>
      <c r="L165" s="164">
        <f>'Data Request'!L165</f>
        <v>0</v>
      </c>
      <c r="M165" s="164">
        <f>'Data Request'!M165</f>
        <v>0</v>
      </c>
      <c r="N165" s="164">
        <f>'Data Request'!N165</f>
        <v>0</v>
      </c>
      <c r="O165" s="164">
        <f>'Data Request'!O165</f>
        <v>0</v>
      </c>
      <c r="P165" s="164">
        <f>'Data Request'!P165</f>
        <v>0</v>
      </c>
      <c r="Q165" s="164">
        <f>'Data Request'!Q165</f>
        <v>0</v>
      </c>
      <c r="R165" s="164">
        <f>'Data Request'!R165</f>
        <v>0</v>
      </c>
      <c r="S165" s="164">
        <f>'Data Request'!S165</f>
        <v>0</v>
      </c>
      <c r="T165" s="164">
        <f>'Data Request'!T165</f>
        <v>0</v>
      </c>
      <c r="U165" s="164">
        <f>'Data Request'!U165</f>
        <v>0</v>
      </c>
    </row>
    <row r="166" spans="1:25" s="45" customFormat="1">
      <c r="B166" s="19"/>
      <c r="C166" s="82"/>
      <c r="E166" s="47"/>
      <c r="F166" s="48"/>
      <c r="G166" s="48"/>
      <c r="H166" s="48"/>
      <c r="I166" s="48"/>
      <c r="J166" s="48"/>
      <c r="K166" s="48"/>
      <c r="L166" s="48"/>
      <c r="M166" s="48"/>
      <c r="N166" s="48"/>
      <c r="O166" s="48"/>
      <c r="V166" s="63"/>
    </row>
    <row r="167" spans="1:25" s="45" customFormat="1">
      <c r="B167" s="22" t="str">
        <f>'Data Request'!B167</f>
        <v>Total Planned Borrowing</v>
      </c>
      <c r="C167" s="35" t="str">
        <f>'Data Request'!C167</f>
        <v>Naira</v>
      </c>
      <c r="D167" s="35" t="str">
        <f>'Data Request'!D167</f>
        <v>Million</v>
      </c>
      <c r="E167" s="124"/>
      <c r="F167" s="63"/>
      <c r="G167" s="143"/>
      <c r="H167" s="143"/>
      <c r="I167" s="143"/>
      <c r="J167" s="143"/>
      <c r="K167" s="143"/>
      <c r="L167" s="164">
        <f>'Data Request'!L167</f>
        <v>0</v>
      </c>
      <c r="M167" s="164">
        <f>'Data Request'!M167</f>
        <v>52250</v>
      </c>
      <c r="N167" s="164">
        <f>'Data Request'!N167</f>
        <v>49637.5</v>
      </c>
      <c r="O167" s="164">
        <f>'Data Request'!O167</f>
        <v>47155.624999999993</v>
      </c>
      <c r="P167" s="164">
        <f>'Data Request'!P167</f>
        <v>44797.84375</v>
      </c>
      <c r="Q167" s="164">
        <f>'Data Request'!Q167</f>
        <v>42557.951562499999</v>
      </c>
      <c r="R167" s="164">
        <f>'Data Request'!R167</f>
        <v>40430.053984374994</v>
      </c>
      <c r="S167" s="164">
        <f>'Data Request'!S167</f>
        <v>38408.551285156245</v>
      </c>
      <c r="T167" s="164">
        <f>'Data Request'!T167</f>
        <v>36488.123720898438</v>
      </c>
      <c r="U167" s="164">
        <f>'Data Request'!U167</f>
        <v>34663.717534853509</v>
      </c>
      <c r="V167" s="63"/>
      <c r="Y167" s="435"/>
    </row>
    <row r="168" spans="1:25" s="45" customFormat="1">
      <c r="B168" s="22" t="str">
        <f>'Data Request'!B168</f>
        <v>Total Gross Borrowing Requirements (calculated by the State DSA Template Baseline Scenario)</v>
      </c>
      <c r="C168" s="35" t="str">
        <f>'Data Request'!C168</f>
        <v>Naira</v>
      </c>
      <c r="D168" s="35" t="str">
        <f>'Data Request'!D168</f>
        <v>Million</v>
      </c>
      <c r="E168" s="124"/>
      <c r="F168" s="63"/>
      <c r="G168" s="143"/>
      <c r="H168" s="143"/>
      <c r="I168" s="143"/>
      <c r="J168" s="143"/>
      <c r="K168" s="143"/>
      <c r="L168" s="164">
        <f>'Data Request'!L168</f>
        <v>0</v>
      </c>
      <c r="M168" s="164">
        <f>'Data Request'!M168</f>
        <v>-26086.354802697664</v>
      </c>
      <c r="N168" s="164">
        <f>'Data Request'!N168</f>
        <v>-23359.235933047705</v>
      </c>
      <c r="O168" s="164">
        <f>'Data Request'!O168</f>
        <v>-25433.257266030341</v>
      </c>
      <c r="P168" s="164">
        <f>'Data Request'!P168</f>
        <v>-25724.852863303648</v>
      </c>
      <c r="Q168" s="164">
        <f>'Data Request'!Q168</f>
        <v>-55086.824290036224</v>
      </c>
      <c r="R168" s="164">
        <f>'Data Request'!R168</f>
        <v>-58524.216530920123</v>
      </c>
      <c r="S168" s="164">
        <f>'Data Request'!S168</f>
        <v>-59400.838925110671</v>
      </c>
      <c r="T168" s="164">
        <f>'Data Request'!T168</f>
        <v>-67495.936065196875</v>
      </c>
      <c r="U168" s="164">
        <f>'Data Request'!U168</f>
        <v>-72854.005054538575</v>
      </c>
      <c r="V168" s="63"/>
      <c r="Y168" s="435"/>
    </row>
    <row r="169" spans="1:25" s="45" customFormat="1">
      <c r="B169" s="19"/>
      <c r="C169" s="82"/>
      <c r="E169" s="47"/>
      <c r="F169" s="48"/>
      <c r="G169" s="48"/>
      <c r="H169" s="48"/>
      <c r="I169" s="48"/>
      <c r="J169" s="48"/>
      <c r="K169" s="48"/>
      <c r="L169" s="48"/>
      <c r="M169" s="48"/>
      <c r="N169" s="48"/>
      <c r="O169" s="48"/>
      <c r="V169" s="63"/>
      <c r="Y169" s="435"/>
    </row>
    <row r="170" spans="1:25" s="63" customFormat="1">
      <c r="A170" s="45"/>
      <c r="B170" s="49" t="str">
        <f>'Data Request'!B170</f>
        <v>Borrowing Terms of New Debt (issued/contracted from 2020 onwards)</v>
      </c>
      <c r="C170" s="45"/>
      <c r="D170" s="45"/>
      <c r="E170" s="49"/>
      <c r="F170" s="48"/>
      <c r="G170" s="48"/>
      <c r="H170" s="48"/>
      <c r="I170" s="48"/>
      <c r="J170" s="48"/>
      <c r="K170" s="48"/>
      <c r="L170" s="48"/>
      <c r="M170" s="48"/>
      <c r="N170" s="48"/>
      <c r="O170" s="48"/>
      <c r="P170" s="46"/>
      <c r="Q170" s="46"/>
      <c r="R170" s="46"/>
      <c r="S170" s="46"/>
      <c r="T170" s="46"/>
      <c r="U170" s="46"/>
    </row>
    <row r="171" spans="1:25" s="136" customFormat="1" ht="27.4" customHeight="1">
      <c r="A171" s="1"/>
      <c r="B171" s="147" t="str">
        <f>'Data Request'!B171</f>
        <v>Borrowing Terms for New Domestic Debt (issued/contracted from 2020 onwards)</v>
      </c>
      <c r="C171" s="148" t="str">
        <f>'Data Request'!C171</f>
        <v>Interest Rate (%)</v>
      </c>
      <c r="D171" s="148" t="str">
        <f>'Data Request'!D171</f>
        <v>Maturity (# of years)</v>
      </c>
      <c r="E171" s="148" t="str">
        <f>'Data Request'!E171</f>
        <v>Grace (# of years)</v>
      </c>
      <c r="I171" s="1"/>
      <c r="J171" s="1"/>
      <c r="K171" s="1"/>
      <c r="L171" s="1"/>
      <c r="M171" s="1"/>
      <c r="N171" s="1"/>
      <c r="O171" s="1"/>
      <c r="P171" s="1"/>
      <c r="Q171" s="1"/>
      <c r="R171" s="1"/>
      <c r="S171" s="1"/>
      <c r="T171" s="1"/>
      <c r="U171" s="1"/>
    </row>
    <row r="172" spans="1:25" s="136" customFormat="1" ht="15">
      <c r="A172" s="1"/>
      <c r="B172" s="142" t="str">
        <f>'Data Request'!B172</f>
        <v>Commercial Bank Loans (maturity 1 to 5 years, including Agric Loans and MSMEDF)</v>
      </c>
      <c r="C172" s="72">
        <f>'Data Request'!C172</f>
        <v>0.1</v>
      </c>
      <c r="D172" s="414">
        <f>IF(OR('Data Request'!D172=0,'Data Request'!D172=""),1,'Data Request'!D172)</f>
        <v>5</v>
      </c>
      <c r="E172" s="414">
        <f>IF(OR('Data Request'!E172=0,'Data Request'!E172=""),0,IF('Data Request'!E172='Data Request'!D172,'Data Request'!D172-1,'Data Request'!E172))</f>
        <v>4</v>
      </c>
      <c r="I172" s="1"/>
      <c r="J172" s="1"/>
      <c r="K172" s="1"/>
      <c r="L172" s="1"/>
      <c r="M172" s="1"/>
      <c r="N172" s="1"/>
      <c r="O172" s="1"/>
      <c r="P172" s="1"/>
      <c r="Q172" s="1"/>
      <c r="R172" s="1"/>
      <c r="S172" s="1"/>
      <c r="T172" s="1"/>
      <c r="U172" s="1"/>
    </row>
    <row r="173" spans="1:25" s="136" customFormat="1" ht="15">
      <c r="A173" s="1"/>
      <c r="B173" s="142" t="str">
        <f>'Data Request'!B173</f>
        <v>Commercial Bank Loans (maturity 6 years or longer, including Agric Loans and MSMEDF)</v>
      </c>
      <c r="C173" s="72">
        <f>'Data Request'!C173</f>
        <v>0.1</v>
      </c>
      <c r="D173" s="414">
        <f>IF(OR('Data Request'!D173=0,'Data Request'!D173=""),1,'Data Request'!D173)</f>
        <v>5</v>
      </c>
      <c r="E173" s="414">
        <f>IF(OR('Data Request'!E173=0,'Data Request'!E173=""),0,IF('Data Request'!E173='Data Request'!D173,'Data Request'!D173-1,'Data Request'!E173))</f>
        <v>4</v>
      </c>
      <c r="I173" s="1"/>
      <c r="J173" s="1"/>
      <c r="K173" s="1"/>
      <c r="L173" s="1"/>
      <c r="M173" s="1"/>
      <c r="N173" s="1"/>
      <c r="O173" s="1"/>
      <c r="P173" s="1"/>
      <c r="Q173" s="1"/>
      <c r="R173" s="1"/>
      <c r="S173" s="1"/>
      <c r="T173" s="1"/>
      <c r="U173" s="1"/>
    </row>
    <row r="174" spans="1:25" s="136" customFormat="1" ht="15">
      <c r="A174" s="1"/>
      <c r="B174" s="142" t="str">
        <f>'Data Request'!B174</f>
        <v>State Bonds (maturity 1 to 5 years)</v>
      </c>
      <c r="C174" s="72">
        <f>'Data Request'!C174</f>
        <v>0.1</v>
      </c>
      <c r="D174" s="414">
        <f>IF(OR('Data Request'!D174=0,'Data Request'!D174=""),1,'Data Request'!D174)</f>
        <v>5</v>
      </c>
      <c r="E174" s="414">
        <f>IF(OR('Data Request'!E174=0,'Data Request'!E174=""),0,IF('Data Request'!E174='Data Request'!D174,'Data Request'!D174-1,'Data Request'!E174))</f>
        <v>4</v>
      </c>
      <c r="I174" s="1"/>
      <c r="J174" s="1"/>
      <c r="K174" s="1"/>
      <c r="L174" s="1"/>
      <c r="M174" s="1"/>
      <c r="N174" s="1"/>
      <c r="O174" s="1"/>
      <c r="P174" s="1"/>
      <c r="Q174" s="1"/>
      <c r="R174" s="1"/>
      <c r="S174" s="1"/>
      <c r="T174" s="1"/>
      <c r="U174" s="1"/>
    </row>
    <row r="175" spans="1:25" s="136" customFormat="1" ht="15">
      <c r="A175" s="1"/>
      <c r="B175" s="142" t="str">
        <f>'Data Request'!B175</f>
        <v>State Bonds (maturity 6 years or longer)</v>
      </c>
      <c r="C175" s="72">
        <f>'Data Request'!C175</f>
        <v>0.1</v>
      </c>
      <c r="D175" s="414">
        <f>IF(OR('Data Request'!D175=0,'Data Request'!D175=""),1,'Data Request'!D175)</f>
        <v>5</v>
      </c>
      <c r="E175" s="414">
        <f>IF(OR('Data Request'!E175=0,'Data Request'!E175=""),0,IF('Data Request'!E175='Data Request'!D175,'Data Request'!D175-1,'Data Request'!E175))</f>
        <v>4</v>
      </c>
      <c r="I175" s="1"/>
      <c r="J175" s="1"/>
      <c r="K175" s="1"/>
      <c r="L175" s="1"/>
      <c r="M175" s="1"/>
      <c r="N175" s="1"/>
      <c r="O175" s="1"/>
      <c r="P175" s="1"/>
      <c r="Q175" s="1"/>
      <c r="R175" s="1"/>
      <c r="S175" s="1"/>
      <c r="T175" s="1"/>
      <c r="U175" s="1"/>
    </row>
    <row r="176" spans="1:25" s="136" customFormat="1" ht="15">
      <c r="A176" s="1"/>
      <c r="B176" s="142" t="str">
        <f>'Data Request'!B176</f>
        <v>Other Domestic Financing</v>
      </c>
      <c r="C176" s="72">
        <f>'Data Request'!C176</f>
        <v>0.1</v>
      </c>
      <c r="D176" s="414">
        <f>IF(OR('Data Request'!D176=0,'Data Request'!D176=""),1,'Data Request'!D176)</f>
        <v>5</v>
      </c>
      <c r="E176" s="414">
        <f>IF(OR('Data Request'!E176=0,'Data Request'!E176=""),0,IF('Data Request'!E176='Data Request'!D176,'Data Request'!D176-1,'Data Request'!E176))</f>
        <v>4</v>
      </c>
      <c r="I176" s="1"/>
      <c r="J176" s="1"/>
      <c r="K176" s="1"/>
      <c r="L176" s="1"/>
      <c r="M176" s="1"/>
      <c r="N176" s="1"/>
      <c r="O176" s="1"/>
      <c r="P176" s="1"/>
      <c r="Q176" s="1"/>
      <c r="R176" s="1"/>
      <c r="S176" s="1"/>
      <c r="T176" s="1"/>
      <c r="U176" s="1"/>
    </row>
    <row r="177" spans="1:25" s="63" customFormat="1" ht="27.4" customHeight="1">
      <c r="A177" s="45"/>
      <c r="B177" s="147" t="str">
        <f>'Data Request'!B177</f>
        <v>Borrowing Terms for New External Debt (issued/contracted from 2020 onwards)</v>
      </c>
      <c r="C177" s="148" t="str">
        <f>'Data Request'!C177</f>
        <v>Interest Rate (%)</v>
      </c>
      <c r="D177" s="148" t="str">
        <f>'Data Request'!D177</f>
        <v>Maturity (# of years)</v>
      </c>
      <c r="E177" s="148" t="str">
        <f>'Data Request'!E177</f>
        <v>Grace (# of years)</v>
      </c>
      <c r="I177" s="46"/>
      <c r="J177" s="48"/>
      <c r="K177" s="48"/>
      <c r="L177" s="48"/>
      <c r="M177" s="48"/>
      <c r="N177" s="48"/>
      <c r="O177" s="48"/>
      <c r="P177" s="46"/>
      <c r="Q177" s="46"/>
      <c r="R177" s="46"/>
      <c r="S177" s="46"/>
      <c r="T177" s="46"/>
      <c r="U177" s="46"/>
    </row>
    <row r="178" spans="1:25" s="63" customFormat="1">
      <c r="A178" s="45"/>
      <c r="B178" s="142" t="str">
        <f>'Data Request'!B178</f>
        <v>External Financing - Concessional Loans (e.g., World Bank, African Development Bank)</v>
      </c>
      <c r="C178" s="72">
        <f>'Data Request'!C178</f>
        <v>0.1</v>
      </c>
      <c r="D178" s="414">
        <f>IF(OR('Data Request'!D178=0,'Data Request'!D178=""),1,'Data Request'!D178)</f>
        <v>10</v>
      </c>
      <c r="E178" s="414">
        <f>IF(OR('Data Request'!E178=0,'Data Request'!E178=""),0,IF('Data Request'!E178='Data Request'!D178,'Data Request'!D178-1,'Data Request'!E178))</f>
        <v>0</v>
      </c>
      <c r="I178" s="46"/>
      <c r="J178" s="48"/>
      <c r="K178" s="48"/>
      <c r="L178" s="48"/>
      <c r="M178" s="48"/>
      <c r="N178" s="48"/>
      <c r="O178" s="48"/>
      <c r="P178" s="46"/>
      <c r="Q178" s="46"/>
      <c r="R178" s="46"/>
      <c r="S178" s="46"/>
      <c r="T178" s="46"/>
      <c r="U178" s="46"/>
    </row>
    <row r="179" spans="1:25" s="63" customFormat="1">
      <c r="A179" s="45"/>
      <c r="B179" s="142" t="str">
        <f>'Data Request'!B179</f>
        <v>External Financing - Bilateral Loans</v>
      </c>
      <c r="C179" s="72">
        <f>'Data Request'!C179</f>
        <v>0.1</v>
      </c>
      <c r="D179" s="414">
        <f>IF(OR('Data Request'!D179=0,'Data Request'!D179=""),1,'Data Request'!D179)</f>
        <v>10</v>
      </c>
      <c r="E179" s="414">
        <f>IF(OR('Data Request'!E179=0,'Data Request'!E179=""),0,IF('Data Request'!E179='Data Request'!D179,'Data Request'!D179-1,'Data Request'!E179))</f>
        <v>0</v>
      </c>
      <c r="I179" s="46"/>
      <c r="J179" s="48"/>
      <c r="K179" s="48"/>
      <c r="L179" s="48"/>
      <c r="M179" s="48"/>
      <c r="N179" s="48"/>
      <c r="O179" s="48"/>
      <c r="P179" s="46"/>
      <c r="Q179" s="46"/>
      <c r="R179" s="46"/>
      <c r="S179" s="46"/>
      <c r="T179" s="46"/>
      <c r="U179" s="46"/>
      <c r="Y179" s="434"/>
    </row>
    <row r="180" spans="1:25" s="63" customFormat="1">
      <c r="A180" s="45"/>
      <c r="B180" s="142" t="str">
        <f>'Data Request'!B180</f>
        <v>Other External Financing</v>
      </c>
      <c r="C180" s="72">
        <f>'Data Request'!C180</f>
        <v>0.1</v>
      </c>
      <c r="D180" s="414">
        <f>IF(OR('Data Request'!D180=0,'Data Request'!D180=""),1,'Data Request'!D180)</f>
        <v>10</v>
      </c>
      <c r="E180" s="414">
        <f>IF(OR('Data Request'!E180=0,'Data Request'!E180=""),0,IF('Data Request'!E180='Data Request'!D180,'Data Request'!D180-1,'Data Request'!E180))</f>
        <v>0</v>
      </c>
      <c r="I180" s="46"/>
      <c r="J180" s="48"/>
      <c r="K180" s="48"/>
      <c r="L180" s="48"/>
      <c r="M180" s="48"/>
      <c r="N180" s="48"/>
      <c r="O180" s="48"/>
      <c r="P180" s="46"/>
      <c r="Q180" s="46"/>
      <c r="R180" s="46"/>
      <c r="S180" s="46"/>
      <c r="T180" s="46"/>
      <c r="U180" s="46"/>
    </row>
    <row r="181" spans="1:25" s="136" customFormat="1" ht="15">
      <c r="A181" s="1"/>
      <c r="B181" s="77"/>
      <c r="C181" s="71"/>
      <c r="D181" s="72"/>
      <c r="E181" s="73"/>
      <c r="I181" s="73"/>
      <c r="J181" s="1"/>
      <c r="K181" s="1"/>
      <c r="L181" s="1"/>
      <c r="M181" s="1"/>
      <c r="N181" s="1"/>
      <c r="O181" s="1"/>
      <c r="P181" s="1"/>
      <c r="Q181" s="1"/>
      <c r="R181" s="1"/>
      <c r="S181" s="1"/>
      <c r="T181" s="1"/>
      <c r="U181" s="1"/>
    </row>
    <row r="182" spans="1:25" s="42" customFormat="1">
      <c r="B182" s="44"/>
      <c r="V182" s="20"/>
      <c r="W182" s="20"/>
      <c r="Y182" s="43" t="s">
        <v>40</v>
      </c>
    </row>
    <row r="183" spans="1:25" s="20" customFormat="1">
      <c r="B183" s="44"/>
      <c r="C183" s="35"/>
      <c r="D183" s="35"/>
      <c r="E183" s="35"/>
      <c r="F183" s="35"/>
      <c r="G183" s="60"/>
      <c r="H183" s="60"/>
      <c r="I183" s="60"/>
      <c r="J183" s="60"/>
      <c r="K183" s="83"/>
      <c r="L183" s="40"/>
      <c r="M183" s="40"/>
      <c r="N183" s="40"/>
      <c r="O183" s="40"/>
      <c r="P183" s="40"/>
      <c r="Q183" s="40"/>
      <c r="R183" s="40"/>
      <c r="S183" s="40"/>
      <c r="T183" s="40"/>
      <c r="U183" s="40"/>
      <c r="V183" s="40"/>
      <c r="Y183" s="36"/>
    </row>
    <row r="184" spans="1:25" s="15" customFormat="1" ht="13.5" customHeight="1">
      <c r="B184" s="44"/>
      <c r="V184" s="20"/>
      <c r="W184" s="20"/>
    </row>
    <row r="185" spans="1:25" s="64" customFormat="1">
      <c r="W185" s="20"/>
      <c r="Y185" s="65"/>
    </row>
    <row r="186" spans="1:25" s="15" customFormat="1">
      <c r="W186" s="20"/>
      <c r="Y186" s="36" t="s">
        <v>31</v>
      </c>
    </row>
    <row r="187" spans="1:25" s="15" customFormat="1">
      <c r="W187" s="20"/>
      <c r="Y187" s="36" t="s">
        <v>32</v>
      </c>
    </row>
    <row r="188" spans="1:25">
      <c r="W188" s="20"/>
      <c r="Y188" s="34" t="s">
        <v>33</v>
      </c>
    </row>
    <row r="189" spans="1:25">
      <c r="W189" s="20"/>
      <c r="Y189" s="34" t="s">
        <v>34</v>
      </c>
    </row>
    <row r="190" spans="1:25">
      <c r="W190" s="20"/>
      <c r="Y190" s="34"/>
    </row>
    <row r="191" spans="1:25">
      <c r="W191" s="20"/>
      <c r="Y191" s="34"/>
    </row>
    <row r="192" spans="1:25">
      <c r="W192" s="20"/>
      <c r="Y192" s="34"/>
    </row>
    <row r="193" spans="2:25">
      <c r="W193" s="20"/>
      <c r="Y193" s="34"/>
    </row>
    <row r="194" spans="2:25">
      <c r="W194" s="20"/>
      <c r="Y194" s="34"/>
    </row>
    <row r="195" spans="2:25" s="15" customFormat="1">
      <c r="W195" s="20"/>
      <c r="X195" s="19"/>
      <c r="Y195" s="34" t="s">
        <v>36</v>
      </c>
    </row>
    <row r="196" spans="2:25">
      <c r="W196" s="20"/>
      <c r="Y196" s="34" t="s">
        <v>37</v>
      </c>
    </row>
    <row r="197" spans="2:25">
      <c r="W197" s="20"/>
      <c r="X197" s="15"/>
      <c r="Y197" s="34" t="s">
        <v>38</v>
      </c>
    </row>
    <row r="198" spans="2:25">
      <c r="W198" s="20"/>
      <c r="Y198" s="34" t="s">
        <v>39</v>
      </c>
    </row>
    <row r="199" spans="2:25" s="15" customFormat="1">
      <c r="W199" s="20"/>
      <c r="Y199" s="36"/>
    </row>
    <row r="200" spans="2:25">
      <c r="W200" s="20"/>
      <c r="Y200" s="41"/>
    </row>
    <row r="201" spans="2:25" s="15" customFormat="1">
      <c r="B201" s="44"/>
      <c r="D201" s="44"/>
      <c r="E201" s="44"/>
      <c r="F201" s="44"/>
      <c r="G201" s="33"/>
      <c r="H201" s="33"/>
      <c r="I201" s="33"/>
      <c r="J201" s="33"/>
      <c r="K201" s="33"/>
      <c r="L201" s="33"/>
      <c r="M201" s="33"/>
      <c r="N201" s="33"/>
      <c r="O201" s="33"/>
      <c r="P201" s="33"/>
      <c r="Q201" s="33"/>
      <c r="R201" s="33"/>
      <c r="S201" s="33"/>
      <c r="T201" s="33"/>
      <c r="U201" s="33"/>
      <c r="V201" s="33"/>
      <c r="W201" s="20"/>
    </row>
    <row r="202" spans="2:25" s="15" customFormat="1">
      <c r="B202" s="44"/>
      <c r="D202" s="44"/>
      <c r="E202" s="44"/>
      <c r="F202" s="44"/>
      <c r="G202" s="33"/>
      <c r="H202" s="33"/>
      <c r="I202" s="33"/>
      <c r="J202" s="33"/>
      <c r="K202" s="33"/>
      <c r="L202" s="33"/>
      <c r="M202" s="33"/>
      <c r="N202" s="33"/>
      <c r="O202" s="33"/>
      <c r="P202" s="33"/>
      <c r="Q202" s="33"/>
      <c r="R202" s="33"/>
      <c r="S202" s="33"/>
      <c r="T202" s="33"/>
      <c r="U202" s="33"/>
      <c r="V202" s="33"/>
      <c r="W202" s="20"/>
    </row>
    <row r="203" spans="2:25" s="15" customFormat="1">
      <c r="B203" s="44"/>
      <c r="D203" s="44"/>
      <c r="E203" s="44"/>
      <c r="F203" s="44"/>
      <c r="G203" s="33"/>
      <c r="H203" s="33"/>
      <c r="I203" s="33"/>
      <c r="J203" s="33"/>
      <c r="K203" s="33"/>
      <c r="L203" s="33"/>
      <c r="M203" s="33"/>
      <c r="N203" s="33"/>
      <c r="O203" s="33"/>
      <c r="P203" s="33"/>
      <c r="Q203" s="33"/>
      <c r="R203" s="33"/>
      <c r="S203" s="33"/>
      <c r="T203" s="33"/>
      <c r="U203" s="33"/>
      <c r="V203" s="33"/>
      <c r="W203" s="20"/>
    </row>
    <row r="204" spans="2:25" s="15" customFormat="1">
      <c r="B204" s="20"/>
      <c r="C204" s="20"/>
      <c r="D204" s="20"/>
      <c r="E204" s="20"/>
      <c r="F204" s="20"/>
      <c r="G204" s="33"/>
      <c r="H204" s="33"/>
      <c r="I204" s="33"/>
      <c r="J204" s="33"/>
      <c r="K204" s="33"/>
      <c r="L204" s="33"/>
      <c r="M204" s="33"/>
      <c r="N204" s="33"/>
      <c r="O204" s="33"/>
      <c r="P204" s="33"/>
      <c r="Q204" s="33"/>
      <c r="R204" s="33"/>
      <c r="S204" s="33"/>
      <c r="T204" s="33"/>
      <c r="U204" s="33"/>
      <c r="V204" s="33"/>
      <c r="W204" s="20"/>
    </row>
  </sheetData>
  <phoneticPr fontId="26" type="noConversion"/>
  <pageMargins left="0.15748031496062992" right="0.19685039370078741" top="0.15748031496062992" bottom="0.15748031496062992" header="0.15748031496062992" footer="0.15748031496062992"/>
  <pageSetup paperSize="9" scale="40" fitToHeight="2"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1"/>
  </sheetPr>
  <dimension ref="B1:J41"/>
  <sheetViews>
    <sheetView zoomScale="115" zoomScaleNormal="115" workbookViewId="0">
      <selection activeCell="L168" sqref="L168"/>
    </sheetView>
  </sheetViews>
  <sheetFormatPr defaultColWidth="9.140625" defaultRowHeight="12.75"/>
  <cols>
    <col min="1" max="1" width="8.42578125" style="7" customWidth="1"/>
    <col min="2" max="5" width="16.7109375" style="97" customWidth="1"/>
    <col min="6" max="6" width="9.140625" style="7"/>
    <col min="7" max="10" width="18" style="7" customWidth="1"/>
    <col min="11" max="16384" width="9.140625" style="7"/>
  </cols>
  <sheetData>
    <row r="1" spans="2:10" ht="13.5" thickBot="1"/>
    <row r="2" spans="2:10" ht="31.5" customHeight="1">
      <c r="B2" s="98" t="s">
        <v>8</v>
      </c>
      <c r="C2" s="99" t="s">
        <v>2</v>
      </c>
      <c r="D2" s="100" t="s">
        <v>17</v>
      </c>
      <c r="E2" s="101" t="s">
        <v>16</v>
      </c>
      <c r="G2" s="528" t="s">
        <v>124</v>
      </c>
      <c r="H2" s="529"/>
      <c r="I2" s="529"/>
      <c r="J2" s="530"/>
    </row>
    <row r="3" spans="2:10">
      <c r="B3" s="87">
        <v>1</v>
      </c>
      <c r="C3" s="88" t="s">
        <v>18</v>
      </c>
      <c r="D3" s="89">
        <v>23.915749682832558</v>
      </c>
      <c r="E3" s="90" t="s">
        <v>15</v>
      </c>
      <c r="G3" s="531" t="s">
        <v>13</v>
      </c>
      <c r="H3" s="525"/>
      <c r="I3" s="525" t="s">
        <v>121</v>
      </c>
      <c r="J3" s="526"/>
    </row>
    <row r="4" spans="2:10">
      <c r="B4" s="87">
        <v>2</v>
      </c>
      <c r="C4" s="88" t="s">
        <v>19</v>
      </c>
      <c r="D4" s="89">
        <v>11.332550206353293</v>
      </c>
      <c r="E4" s="90" t="s">
        <v>14</v>
      </c>
      <c r="G4" s="531" t="s">
        <v>14</v>
      </c>
      <c r="H4" s="525"/>
      <c r="I4" s="525" t="s">
        <v>122</v>
      </c>
      <c r="J4" s="526"/>
    </row>
    <row r="5" spans="2:10" ht="13.5" thickBot="1">
      <c r="B5" s="87">
        <v>3</v>
      </c>
      <c r="C5" s="88" t="s">
        <v>20</v>
      </c>
      <c r="D5" s="89">
        <v>8.8912718752346347</v>
      </c>
      <c r="E5" s="90" t="s">
        <v>13</v>
      </c>
      <c r="G5" s="523" t="s">
        <v>15</v>
      </c>
      <c r="H5" s="524"/>
      <c r="I5" s="524" t="s">
        <v>123</v>
      </c>
      <c r="J5" s="527"/>
    </row>
    <row r="6" spans="2:10">
      <c r="B6" s="87">
        <v>4</v>
      </c>
      <c r="C6" s="88" t="s">
        <v>21</v>
      </c>
      <c r="D6" s="89">
        <v>19.097882795433055</v>
      </c>
      <c r="E6" s="90" t="s">
        <v>14</v>
      </c>
    </row>
    <row r="7" spans="2:10">
      <c r="B7" s="87">
        <v>5</v>
      </c>
      <c r="C7" s="88" t="s">
        <v>22</v>
      </c>
      <c r="D7" s="89">
        <v>10.868294896558178</v>
      </c>
      <c r="E7" s="90" t="s">
        <v>14</v>
      </c>
    </row>
    <row r="8" spans="2:10">
      <c r="B8" s="87">
        <v>6</v>
      </c>
      <c r="C8" s="88" t="s">
        <v>23</v>
      </c>
      <c r="D8" s="89">
        <v>7.6149341898697838</v>
      </c>
      <c r="E8" s="90" t="s">
        <v>13</v>
      </c>
    </row>
    <row r="9" spans="2:10">
      <c r="B9" s="87">
        <v>7</v>
      </c>
      <c r="C9" s="88" t="s">
        <v>24</v>
      </c>
      <c r="D9" s="89">
        <v>17.332378090126571</v>
      </c>
      <c r="E9" s="90" t="s">
        <v>14</v>
      </c>
    </row>
    <row r="10" spans="2:10">
      <c r="B10" s="87">
        <v>8</v>
      </c>
      <c r="C10" s="88" t="s">
        <v>25</v>
      </c>
      <c r="D10" s="89">
        <v>6.2185601743760479</v>
      </c>
      <c r="E10" s="90" t="s">
        <v>13</v>
      </c>
    </row>
    <row r="11" spans="2:10">
      <c r="B11" s="87">
        <v>9</v>
      </c>
      <c r="C11" s="88" t="s">
        <v>26</v>
      </c>
      <c r="D11" s="89">
        <v>28.746638826962773</v>
      </c>
      <c r="E11" s="90" t="s">
        <v>15</v>
      </c>
    </row>
    <row r="12" spans="2:10">
      <c r="B12" s="87">
        <v>10</v>
      </c>
      <c r="C12" s="88" t="s">
        <v>27</v>
      </c>
      <c r="D12" s="89">
        <v>24.697480797950039</v>
      </c>
      <c r="E12" s="90" t="s">
        <v>15</v>
      </c>
    </row>
    <row r="13" spans="2:10">
      <c r="B13" s="87">
        <v>11</v>
      </c>
      <c r="C13" s="88" t="s">
        <v>28</v>
      </c>
      <c r="D13" s="89">
        <v>13.878317793561429</v>
      </c>
      <c r="E13" s="90" t="s">
        <v>14</v>
      </c>
    </row>
    <row r="14" spans="2:10">
      <c r="B14" s="87">
        <v>12</v>
      </c>
      <c r="C14" s="88" t="s">
        <v>29</v>
      </c>
      <c r="D14" s="89">
        <v>30.239969003050753</v>
      </c>
      <c r="E14" s="90" t="s">
        <v>15</v>
      </c>
    </row>
    <row r="15" spans="2:10">
      <c r="B15" s="87">
        <v>13</v>
      </c>
      <c r="C15" s="88" t="s">
        <v>30</v>
      </c>
      <c r="D15" s="89">
        <v>9.1502836264081377</v>
      </c>
      <c r="E15" s="90" t="s">
        <v>13</v>
      </c>
    </row>
    <row r="16" spans="2:10">
      <c r="B16" s="87">
        <v>14</v>
      </c>
      <c r="C16" s="88" t="s">
        <v>31</v>
      </c>
      <c r="D16" s="89">
        <v>31.791447833289354</v>
      </c>
      <c r="E16" s="90" t="s">
        <v>15</v>
      </c>
    </row>
    <row r="17" spans="2:5">
      <c r="B17" s="87">
        <v>15</v>
      </c>
      <c r="C17" s="88" t="s">
        <v>32</v>
      </c>
      <c r="D17" s="89">
        <v>10.80868811599569</v>
      </c>
      <c r="E17" s="90" t="s">
        <v>14</v>
      </c>
    </row>
    <row r="18" spans="2:5">
      <c r="B18" s="87">
        <v>16</v>
      </c>
      <c r="C18" s="88" t="s">
        <v>33</v>
      </c>
      <c r="D18" s="89">
        <v>12.951533712439794</v>
      </c>
      <c r="E18" s="90" t="s">
        <v>14</v>
      </c>
    </row>
    <row r="19" spans="2:5">
      <c r="B19" s="87">
        <v>17</v>
      </c>
      <c r="C19" s="88" t="s">
        <v>34</v>
      </c>
      <c r="D19" s="89">
        <v>10.861278198440498</v>
      </c>
      <c r="E19" s="90" t="s">
        <v>14</v>
      </c>
    </row>
    <row r="20" spans="2:5">
      <c r="B20" s="87">
        <v>18</v>
      </c>
      <c r="C20" s="88" t="s">
        <v>35</v>
      </c>
      <c r="D20" s="89">
        <v>23.035409891992611</v>
      </c>
      <c r="E20" s="90" t="s">
        <v>15</v>
      </c>
    </row>
    <row r="21" spans="2:5">
      <c r="B21" s="87">
        <v>19</v>
      </c>
      <c r="C21" s="88" t="s">
        <v>36</v>
      </c>
      <c r="D21" s="89">
        <v>26.335407685037566</v>
      </c>
      <c r="E21" s="90" t="s">
        <v>15</v>
      </c>
    </row>
    <row r="22" spans="2:5">
      <c r="B22" s="87">
        <v>20</v>
      </c>
      <c r="C22" s="88" t="s">
        <v>37</v>
      </c>
      <c r="D22" s="89">
        <v>10.902449747787283</v>
      </c>
      <c r="E22" s="90" t="s">
        <v>14</v>
      </c>
    </row>
    <row r="23" spans="2:5">
      <c r="B23" s="87">
        <v>21</v>
      </c>
      <c r="C23" s="88" t="s">
        <v>38</v>
      </c>
      <c r="D23" s="89">
        <v>8.2080231558035734</v>
      </c>
      <c r="E23" s="90" t="s">
        <v>13</v>
      </c>
    </row>
    <row r="24" spans="2:5">
      <c r="B24" s="87">
        <v>22</v>
      </c>
      <c r="C24" s="88" t="s">
        <v>39</v>
      </c>
      <c r="D24" s="89">
        <v>15.494880166589647</v>
      </c>
      <c r="E24" s="90" t="s">
        <v>14</v>
      </c>
    </row>
    <row r="25" spans="2:5">
      <c r="B25" s="87">
        <v>23</v>
      </c>
      <c r="C25" s="88" t="s">
        <v>40</v>
      </c>
      <c r="D25" s="89">
        <v>28.480333528931549</v>
      </c>
      <c r="E25" s="90" t="s">
        <v>15</v>
      </c>
    </row>
    <row r="26" spans="2:5">
      <c r="B26" s="87">
        <v>24</v>
      </c>
      <c r="C26" s="88" t="s">
        <v>41</v>
      </c>
      <c r="D26" s="89">
        <v>71.236254120559977</v>
      </c>
      <c r="E26" s="90" t="s">
        <v>15</v>
      </c>
    </row>
    <row r="27" spans="2:5">
      <c r="B27" s="87">
        <v>25</v>
      </c>
      <c r="C27" s="88" t="s">
        <v>42</v>
      </c>
      <c r="D27" s="89">
        <v>10.536612165106632</v>
      </c>
      <c r="E27" s="90" t="s">
        <v>14</v>
      </c>
    </row>
    <row r="28" spans="2:5">
      <c r="B28" s="87">
        <v>26</v>
      </c>
      <c r="C28" s="88" t="s">
        <v>43</v>
      </c>
      <c r="D28" s="89">
        <v>10.884017300214092</v>
      </c>
      <c r="E28" s="90" t="s">
        <v>14</v>
      </c>
    </row>
    <row r="29" spans="2:5">
      <c r="B29" s="87">
        <v>27</v>
      </c>
      <c r="C29" s="88" t="s">
        <v>44</v>
      </c>
      <c r="D29" s="89">
        <v>53.777048813198391</v>
      </c>
      <c r="E29" s="90" t="s">
        <v>15</v>
      </c>
    </row>
    <row r="30" spans="2:5">
      <c r="B30" s="87">
        <v>28</v>
      </c>
      <c r="C30" s="88" t="s">
        <v>45</v>
      </c>
      <c r="D30" s="89">
        <v>15.627948570117994</v>
      </c>
      <c r="E30" s="90" t="s">
        <v>14</v>
      </c>
    </row>
    <row r="31" spans="2:5">
      <c r="B31" s="87">
        <v>29</v>
      </c>
      <c r="C31" s="88" t="s">
        <v>46</v>
      </c>
      <c r="D31" s="89">
        <v>21.672400220503338</v>
      </c>
      <c r="E31" s="90" t="s">
        <v>15</v>
      </c>
    </row>
    <row r="32" spans="2:5">
      <c r="B32" s="87">
        <v>30</v>
      </c>
      <c r="C32" s="88" t="s">
        <v>47</v>
      </c>
      <c r="D32" s="89">
        <v>27.129611684322114</v>
      </c>
      <c r="E32" s="90" t="s">
        <v>15</v>
      </c>
    </row>
    <row r="33" spans="2:5">
      <c r="B33" s="87">
        <v>31</v>
      </c>
      <c r="C33" s="88" t="s">
        <v>48</v>
      </c>
      <c r="D33" s="89">
        <v>18.120448449421517</v>
      </c>
      <c r="E33" s="90" t="s">
        <v>14</v>
      </c>
    </row>
    <row r="34" spans="2:5">
      <c r="B34" s="87">
        <v>32</v>
      </c>
      <c r="C34" s="88" t="s">
        <v>49</v>
      </c>
      <c r="D34" s="89">
        <v>38.182735092544519</v>
      </c>
      <c r="E34" s="90" t="s">
        <v>15</v>
      </c>
    </row>
    <row r="35" spans="2:5">
      <c r="B35" s="87">
        <v>33</v>
      </c>
      <c r="C35" s="88" t="s">
        <v>50</v>
      </c>
      <c r="D35" s="89">
        <v>12.445940666357107</v>
      </c>
      <c r="E35" s="90" t="s">
        <v>14</v>
      </c>
    </row>
    <row r="36" spans="2:5">
      <c r="B36" s="87">
        <v>34</v>
      </c>
      <c r="C36" s="88" t="s">
        <v>51</v>
      </c>
      <c r="D36" s="89">
        <v>10.793538196506161</v>
      </c>
      <c r="E36" s="90" t="s">
        <v>14</v>
      </c>
    </row>
    <row r="37" spans="2:5">
      <c r="B37" s="87">
        <v>35</v>
      </c>
      <c r="C37" s="88" t="s">
        <v>52</v>
      </c>
      <c r="D37" s="89">
        <v>7.1404471189977166</v>
      </c>
      <c r="E37" s="90" t="s">
        <v>13</v>
      </c>
    </row>
    <row r="38" spans="2:5">
      <c r="B38" s="87">
        <v>36</v>
      </c>
      <c r="C38" s="88" t="s">
        <v>53</v>
      </c>
      <c r="D38" s="89">
        <v>9.5469046400741302</v>
      </c>
      <c r="E38" s="90" t="s">
        <v>13</v>
      </c>
    </row>
    <row r="39" spans="2:5">
      <c r="B39" s="91">
        <v>37</v>
      </c>
      <c r="C39" s="92" t="s">
        <v>54</v>
      </c>
      <c r="D39" s="93">
        <v>0</v>
      </c>
      <c r="E39" s="94" t="s">
        <v>14</v>
      </c>
    </row>
    <row r="40" spans="2:5">
      <c r="B40" s="95"/>
      <c r="C40" s="95"/>
      <c r="D40" s="96"/>
      <c r="E40" s="95"/>
    </row>
    <row r="41" spans="2:5" ht="33.75" customHeight="1"/>
  </sheetData>
  <mergeCells count="7">
    <mergeCell ref="G5:H5"/>
    <mergeCell ref="I3:J3"/>
    <mergeCell ref="I4:J4"/>
    <mergeCell ref="I5:J5"/>
    <mergeCell ref="G2:J2"/>
    <mergeCell ref="G3:H3"/>
    <mergeCell ref="G4:H4"/>
  </mergeCells>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0D135C35F46F242ABD78D63C2151323" ma:contentTypeVersion="13" ma:contentTypeDescription="Create a new document." ma:contentTypeScope="" ma:versionID="5b1397bb79b11044cbb6f9309ac4eac9">
  <xsd:schema xmlns:xsd="http://www.w3.org/2001/XMLSchema" xmlns:xs="http://www.w3.org/2001/XMLSchema" xmlns:p="http://schemas.microsoft.com/office/2006/metadata/properties" xmlns:ns3="0c867391-8214-4b58-86b3-de07547409f9" xmlns:ns4="fddef6a8-5936-4909-96e0-2ad7a6b1720b" targetNamespace="http://schemas.microsoft.com/office/2006/metadata/properties" ma:root="true" ma:fieldsID="069349af3960a0b7cd7b4714ec4e1d49" ns3:_="" ns4:_="">
    <xsd:import namespace="0c867391-8214-4b58-86b3-de07547409f9"/>
    <xsd:import namespace="fddef6a8-5936-4909-96e0-2ad7a6b1720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7391-8214-4b58-86b3-de07547409f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def6a8-5936-4909-96e0-2ad7a6b1720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1411E56-CA66-4B41-8B16-7D0F2F8C331B}">
  <ds:schemaRefs>
    <ds:schemaRef ds:uri="http://schemas.microsoft.com/sharepoint/v3/contenttype/forms"/>
  </ds:schemaRefs>
</ds:datastoreItem>
</file>

<file path=customXml/itemProps2.xml><?xml version="1.0" encoding="utf-8"?>
<ds:datastoreItem xmlns:ds="http://schemas.openxmlformats.org/officeDocument/2006/customXml" ds:itemID="{F52E9230-FDFE-4E9A-A595-C024C5DFFB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7391-8214-4b58-86b3-de07547409f9"/>
    <ds:schemaRef ds:uri="fddef6a8-5936-4909-96e0-2ad7a6b172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012CC8-BD28-4722-8D7F-FCAA34EA28C4}">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fddef6a8-5936-4909-96e0-2ad7a6b1720b"/>
    <ds:schemaRef ds:uri="0c867391-8214-4b58-86b3-de07547409f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15</vt:i4>
      </vt:variant>
      <vt:variant>
        <vt:lpstr>Named Ranges</vt:lpstr>
      </vt:variant>
      <vt:variant>
        <vt:i4>12</vt:i4>
      </vt:variant>
    </vt:vector>
  </HeadingPairs>
  <TitlesOfParts>
    <vt:vector size="27" baseType="lpstr">
      <vt:lpstr>Home Page</vt:lpstr>
      <vt:lpstr> Welcome </vt:lpstr>
      <vt:lpstr>Data Request</vt:lpstr>
      <vt:lpstr>Charts Checking Data Request</vt:lpstr>
      <vt:lpstr>TableAssumptions</vt:lpstr>
      <vt:lpstr>Charts</vt:lpstr>
      <vt:lpstr>Tables</vt:lpstr>
      <vt:lpstr>DataInput</vt:lpstr>
      <vt:lpstr>SPIA</vt:lpstr>
      <vt:lpstr>Baseline</vt:lpstr>
      <vt:lpstr>ShockRevenue</vt:lpstr>
      <vt:lpstr>ShockExpenditure</vt:lpstr>
      <vt:lpstr>ShockExchangeRate</vt:lpstr>
      <vt:lpstr>ShockInterestRate</vt:lpstr>
      <vt:lpstr>Historical</vt:lpstr>
      <vt:lpstr>Abia</vt:lpstr>
      <vt:lpstr>Details</vt:lpstr>
      <vt:lpstr>Medium</vt:lpstr>
      <vt:lpstr>Performance_Rating</vt:lpstr>
      <vt:lpstr>' Welcome '!Print_Area</vt:lpstr>
      <vt:lpstr>DataInput!Print_Area</vt:lpstr>
      <vt:lpstr>SPIA!Rating</vt:lpstr>
      <vt:lpstr>SPIA!Score</vt:lpstr>
      <vt:lpstr>Score_Obtained_Total_Score___100</vt:lpstr>
      <vt:lpstr>SPIA!State</vt:lpstr>
      <vt:lpstr>State</vt:lpstr>
      <vt:lpstr>State_Code</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Nura Gusau</dc:creator>
  <cp:lastModifiedBy>MR MATHEW</cp:lastModifiedBy>
  <cp:lastPrinted>2020-12-12T21:08:42Z</cp:lastPrinted>
  <dcterms:created xsi:type="dcterms:W3CDTF">2016-11-21T10:11:20Z</dcterms:created>
  <dcterms:modified xsi:type="dcterms:W3CDTF">2020-12-29T14:02:02Z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0x01010000D135C35F46F242ABD78D63C2151323</vt:lpwstr>
  </property>
</Properties>
</file>